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ktaj/Data Analytics Bootcamp/Assignments/Excel assignment week 1/"/>
    </mc:Choice>
  </mc:AlternateContent>
  <xr:revisionPtr revIDLastSave="0" documentId="13_ncr:1_{22B9CCD0-BDEA-134A-97B2-19EFCEEA7082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#CampaignsbyCat&amp;Out" sheetId="2" r:id="rId2"/>
    <sheet name="#campaignsbySubcat&amp;Out" sheetId="3" r:id="rId3"/>
    <sheet name="#CampaignsbyLaunchDt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166" r:id="rId6"/>
    <pivotCache cacheId="16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7" i="5"/>
  <c r="B6" i="5"/>
  <c r="B13" i="5"/>
  <c r="B10" i="5"/>
  <c r="B9" i="5"/>
  <c r="B8" i="5"/>
  <c r="E8" i="5" s="1"/>
  <c r="B4" i="5"/>
  <c r="B5" i="5"/>
  <c r="B3" i="5"/>
  <c r="B2" i="5"/>
  <c r="E9" i="5" l="1"/>
  <c r="G9" i="5" s="1"/>
  <c r="E10" i="5"/>
  <c r="G10" i="5" s="1"/>
  <c r="E7" i="5"/>
  <c r="H7" i="5" s="1"/>
  <c r="H8" i="5"/>
  <c r="H9" i="5"/>
  <c r="G8" i="5"/>
  <c r="E2" i="5"/>
  <c r="G2" i="5" s="1"/>
  <c r="E6" i="5"/>
  <c r="F6" i="5" s="1"/>
  <c r="F10" i="5"/>
  <c r="E13" i="5"/>
  <c r="F13" i="5" s="1"/>
  <c r="E5" i="5"/>
  <c r="H5" i="5" s="1"/>
  <c r="F9" i="5"/>
  <c r="E12" i="5"/>
  <c r="F12" i="5" s="1"/>
  <c r="E4" i="5"/>
  <c r="H4" i="5" s="1"/>
  <c r="F8" i="5"/>
  <c r="E11" i="5"/>
  <c r="H11" i="5" s="1"/>
  <c r="E3" i="5"/>
  <c r="G3" i="5" s="1"/>
  <c r="H10" i="5" l="1"/>
  <c r="G7" i="5"/>
  <c r="F7" i="5"/>
  <c r="H12" i="5"/>
  <c r="F4" i="5"/>
  <c r="F5" i="5"/>
  <c r="H3" i="5"/>
  <c r="G5" i="5"/>
  <c r="F3" i="5"/>
  <c r="G13" i="5"/>
  <c r="F11" i="5"/>
  <c r="G6" i="5"/>
  <c r="H13" i="5"/>
  <c r="F2" i="5"/>
  <c r="G12" i="5"/>
  <c r="G11" i="5"/>
  <c r="G4" i="5"/>
  <c r="H2" i="5"/>
  <c r="H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<sst xmlns="http://schemas.openxmlformats.org/spreadsheetml/2006/main" count="33048" uniqueCount="8401">
  <si>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</si>
  <si>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</si>
  <si>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</si>
  <si>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</si>
  <si>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</si>
  <si>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</si>
  <si>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</si>
  <si>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</si>
  <si>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</si>
  <si>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</si>
  <si>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</si>
  <si>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</si>
  <si>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</si>
  <si>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</si>
  <si>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</si>
  <si>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</si>
  <si>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</si>
  <si>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</si>
  <si>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</si>
  <si>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</si>
  <si>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</si>
  <si>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</si>
  <si>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</si>
  <si>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</si>
  <si>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</si>
  <si>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</si>
  <si>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</si>
  <si>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</si>
  <si>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</si>
  <si>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</si>
  <si>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</si>
  <si>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</si>
  <si>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</si>
  <si>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</si>
  <si>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</si>
  <si>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</si>
  <si>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</si>
  <si>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</si>
  <si>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</si>
  <si>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</si>
  <si>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</si>
  <si>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</si>
  <si>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</si>
  <si>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</si>
  <si>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</si>
  <si>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</si>
  <si>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</si>
  <si>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</si>
  <si>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</si>
  <si>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</si>
  <si>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</si>
  <si>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</si>
  <si>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</si>
  <si>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</si>
  <si>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</si>
  <si>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</si>
  <si>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</si>
  <si>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</si>
  <si>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</si>
  <si>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</si>
  <si>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</si>
  <si>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</si>
  <si>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</si>
  <si>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</si>
  <si>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</si>
  <si>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</si>
  <si>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</si>
  <si>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</si>
  <si>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</si>
  <si>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</si>
  <si>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</si>
  <si>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</si>
  <si>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</si>
  <si>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</si>
  <si>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</si>
  <si>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</si>
  <si>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</si>
  <si>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</si>
  <si>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</si>
  <si>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</si>
  <si>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</si>
  <si>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</si>
  <si>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</si>
  <si>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</si>
  <si>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</si>
  <si>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</si>
  <si>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</si>
  <si>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</si>
  <si>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</si>
  <si>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</si>
  <si>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</si>
  <si>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</si>
  <si>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</si>
  <si>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</si>
  <si>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</si>
  <si>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</si>
  <si>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</si>
  <si>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</si>
  <si>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</si>
  <si>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</si>
  <si>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</si>
  <si>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</si>
  <si>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</si>
  <si>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</si>
  <si>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</si>
  <si>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</si>
  <si>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</si>
  <si>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</si>
  <si>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</si>
  <si>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</si>
  <si>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</si>
  <si>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</si>
  <si>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</si>
  <si>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</si>
  <si>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</si>
  <si>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</si>
  <si>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</si>
  <si>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</si>
  <si>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</si>
  <si>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</si>
  <si>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</si>
  <si>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</si>
  <si>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</si>
  <si>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</si>
  <si>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</si>
  <si>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</si>
  <si>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</si>
  <si>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</si>
  <si>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</si>
  <si>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</si>
  <si>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</si>
  <si>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</si>
  <si>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</si>
  <si>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</si>
  <si>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</si>
  <si>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</si>
  <si>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</si>
  <si>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</si>
  <si>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</si>
  <si>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</si>
  <si>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</si>
  <si>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</si>
  <si>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</si>
  <si>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</si>
  <si>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</si>
  <si>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</si>
  <si>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</si>
  <si>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</si>
  <si>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</si>
  <si>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</si>
  <si>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</si>
  <si>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</si>
  <si>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</si>
  <si>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</si>
  <si>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</si>
  <si>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</si>
  <si>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</si>
  <si>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</si>
  <si>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</si>
  <si>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</si>
  <si>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</si>
  <si>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</si>
  <si>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</si>
  <si>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</si>
  <si>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</si>
  <si>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</si>
  <si>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</si>
  <si>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</si>
  <si>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</si>
  <si>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</si>
  <si>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</si>
  <si>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</si>
  <si>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</si>
  <si>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</si>
  <si>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</si>
  <si>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</si>
  <si>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</si>
  <si>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</si>
  <si>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</si>
  <si>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</si>
  <si>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</si>
  <si>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</si>
  <si>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</si>
  <si>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</si>
  <si>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</si>
  <si>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</si>
  <si>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</si>
  <si>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</si>
  <si>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</si>
  <si>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</si>
  <si>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</si>
  <si>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</si>
  <si>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</si>
  <si>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</si>
  <si>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</si>
  <si>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</si>
  <si>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</si>
  <si>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</si>
  <si>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</si>
  <si>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</si>
  <si>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</si>
  <si>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</si>
  <si>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</si>
  <si>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</si>
  <si>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</si>
  <si>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</si>
  <si>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</si>
  <si>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</si>
  <si>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</si>
  <si>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</si>
  <si>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</si>
  <si>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</si>
  <si>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</si>
  <si>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</si>
  <si>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</si>
  <si>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</si>
  <si>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</si>
  <si>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</si>
  <si>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</si>
  <si>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</si>
  <si>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</si>
  <si>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</si>
  <si>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</si>
  <si>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</si>
  <si>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</si>
  <si>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</si>
  <si>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</si>
  <si>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</si>
  <si>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</si>
  <si>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</si>
  <si>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</si>
  <si>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</si>
  <si>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</si>
  <si>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</si>
  <si>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</si>
  <si>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</si>
  <si>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</si>
  <si>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</si>
  <si>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</si>
  <si>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</si>
  <si>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</si>
  <si>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</si>
  <si>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</si>
  <si>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</si>
  <si>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</si>
  <si>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</si>
  <si>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</si>
  <si>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</si>
  <si>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</si>
  <si>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</si>
  <si>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</si>
  <si>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</si>
  <si>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</si>
  <si>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</si>
  <si>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</si>
  <si>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</si>
  <si>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</si>
  <si>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</si>
  <si>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</si>
  <si>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</si>
  <si>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</si>
  <si>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</si>
  <si>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</si>
  <si>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</si>
  <si>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</si>
  <si>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</si>
  <si>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</si>
  <si>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</si>
  <si>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</si>
  <si>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</si>
  <si>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</si>
  <si>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</si>
  <si>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</si>
  <si>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</si>
  <si>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</si>
  <si>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</si>
  <si>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</si>
  <si>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</si>
  <si>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</si>
  <si>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</si>
  <si>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</si>
  <si>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</si>
  <si>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</si>
  <si>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</si>
  <si>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</si>
  <si>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</si>
  <si>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</si>
  <si>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</si>
  <si>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</si>
  <si>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</si>
  <si>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</si>
  <si>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</si>
  <si>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</si>
  <si>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</si>
  <si>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</si>
  <si>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</si>
  <si>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</si>
  <si>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</si>
  <si>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</si>
  <si>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</si>
  <si>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</si>
  <si>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</si>
  <si>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</si>
  <si>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</si>
  <si>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</si>
  <si>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</si>
  <si>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</si>
  <si>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</si>
  <si>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</si>
  <si>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</si>
  <si>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</si>
  <si>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</si>
  <si>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</si>
  <si>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</si>
  <si>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</si>
  <si>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</si>
  <si>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</si>
  <si>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</si>
  <si>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</si>
  <si>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</si>
  <si>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</si>
  <si>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</si>
  <si>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</si>
  <si>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</si>
  <si>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</si>
  <si>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</si>
  <si>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</si>
  <si>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</si>
  <si>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</si>
  <si>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</si>
  <si>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</si>
  <si>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</si>
  <si>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</si>
  <si>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</si>
  <si>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</si>
  <si>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</si>
  <si>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</si>
  <si>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</si>
  <si>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</si>
  <si>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</si>
  <si>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</si>
  <si>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</si>
  <si>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</si>
  <si>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</si>
  <si>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</si>
  <si>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</si>
  <si>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</si>
  <si>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</si>
  <si>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</si>
  <si>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</si>
  <si>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</si>
  <si>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</si>
  <si>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</si>
  <si>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</si>
  <si>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</si>
  <si>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</si>
  <si>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</si>
  <si>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</si>
  <si>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</si>
  <si>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</si>
  <si>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</si>
  <si>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</si>
  <si>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</si>
  <si>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</si>
  <si>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</si>
  <si>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</si>
  <si>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</si>
  <si>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</si>
  <si>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</si>
  <si>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</si>
  <si>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</si>
  <si>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</si>
  <si>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</si>
  <si>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</si>
  <si>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</si>
  <si>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</si>
  <si>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</si>
  <si>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</si>
  <si>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</si>
  <si>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</si>
  <si>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</si>
  <si>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</si>
  <si>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</si>
  <si>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</si>
  <si>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</si>
  <si>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</si>
  <si>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</si>
  <si>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</si>
  <si>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</si>
  <si>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</si>
  <si>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</si>
  <si>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</si>
  <si>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</si>
  <si>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</si>
  <si>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</si>
  <si>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</si>
  <si>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</si>
  <si>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</si>
  <si>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</si>
  <si>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</si>
  <si>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</si>
  <si>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</si>
  <si>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</si>
  <si>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</si>
  <si>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</si>
  <si>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</si>
  <si>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</si>
  <si>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</si>
  <si>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</si>
  <si>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</si>
  <si>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</si>
  <si>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</si>
  <si>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</si>
  <si>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</si>
  <si>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</si>
  <si>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</si>
  <si>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</si>
  <si>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</si>
  <si>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</si>
  <si>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</si>
  <si>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</si>
  <si>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</si>
  <si>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</si>
  <si>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</si>
  <si>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</si>
  <si>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</si>
  <si>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</si>
  <si>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</si>
  <si>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</si>
  <si>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</si>
  <si>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</si>
  <si>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</si>
  <si>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</si>
  <si>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</si>
  <si>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</si>
  <si>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</si>
  <si>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</si>
  <si>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</si>
  <si>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</si>
  <si>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</si>
  <si>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</si>
  <si>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</si>
  <si>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</si>
  <si>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</si>
  <si>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</si>
  <si>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</si>
  <si>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</si>
  <si>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</si>
  <si>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</si>
  <si>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</si>
  <si>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</si>
  <si>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</si>
  <si>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</si>
  <si>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</si>
  <si>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</si>
  <si>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</si>
  <si>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</si>
  <si>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</si>
  <si>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</si>
  <si>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</si>
  <si>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</si>
  <si>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</si>
  <si>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</si>
  <si>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</si>
  <si>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</si>
  <si>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</si>
  <si>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</si>
  <si>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</si>
  <si>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</si>
  <si>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</si>
  <si>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</si>
  <si>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</si>
  <si>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</si>
  <si>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</si>
  <si>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</si>
  <si>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</si>
  <si>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</si>
  <si>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</si>
  <si>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</si>
  <si>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</si>
  <si>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</si>
  <si>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</si>
  <si>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</si>
  <si>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</si>
  <si>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</si>
  <si>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</si>
  <si>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</si>
  <si>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</si>
  <si>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</si>
  <si>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</si>
  <si>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</si>
  <si>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</si>
  <si>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</si>
  <si>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</si>
  <si>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</si>
  <si>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</si>
  <si>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</si>
  <si>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</si>
  <si>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</si>
  <si>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</si>
  <si>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</si>
  <si>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</si>
  <si>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</si>
  <si>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</si>
  <si>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</si>
  <si>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</si>
  <si>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</si>
  <si>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</si>
  <si>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</si>
  <si>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</si>
  <si>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</si>
  <si>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</si>
  <si>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</si>
  <si>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</si>
  <si>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</si>
  <si>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</si>
  <si>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</si>
  <si>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</si>
  <si>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</si>
  <si>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</si>
  <si>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</si>
  <si>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</si>
  <si>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</si>
  <si>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</si>
  <si>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</si>
  <si>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</si>
  <si>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</si>
  <si>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</si>
  <si>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</si>
  <si>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</si>
  <si>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</si>
  <si>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</si>
  <si>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</si>
  <si>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</si>
  <si>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</si>
  <si>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</si>
  <si>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</si>
  <si>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</si>
  <si>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</si>
  <si>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</si>
  <si>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</si>
  <si>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</si>
  <si>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</si>
  <si>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</si>
  <si>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</si>
  <si>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</si>
  <si>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</si>
  <si>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</si>
  <si>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</si>
  <si>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</si>
  <si>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</si>
  <si>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</si>
  <si>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</si>
  <si>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</si>
  <si>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</si>
  <si>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</si>
  <si>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</si>
  <si>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</si>
  <si>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</si>
  <si>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</si>
  <si>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</si>
  <si>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</si>
  <si>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</si>
  <si>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</si>
  <si>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</si>
  <si>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</si>
  <si>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</si>
  <si>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</si>
  <si>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</si>
  <si>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</si>
  <si>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</si>
  <si>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</si>
  <si>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</si>
  <si>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</si>
  <si>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</si>
  <si>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</si>
  <si>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</si>
  <si>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</si>
  <si>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</si>
  <si>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</si>
  <si>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</si>
  <si>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</si>
  <si>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</si>
  <si>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</si>
  <si>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</si>
  <si>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</si>
  <si>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</si>
  <si>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</si>
  <si>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</si>
  <si>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</si>
  <si>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</si>
  <si>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</si>
  <si>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</si>
  <si>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</si>
  <si>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</si>
  <si>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</si>
  <si>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</si>
  <si>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</si>
  <si>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</si>
  <si>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</si>
  <si>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</si>
  <si>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</si>
  <si>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</si>
  <si>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</si>
  <si>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</si>
  <si>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</si>
  <si>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</si>
  <si>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</si>
  <si>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</si>
  <si>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</si>
  <si>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</si>
  <si>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</si>
  <si>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</si>
  <si>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</si>
  <si>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</si>
  <si>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</si>
  <si>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</si>
  <si>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</si>
  <si>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</si>
  <si>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</si>
  <si>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</si>
  <si>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</si>
  <si>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</si>
  <si>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</si>
  <si>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</si>
  <si>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</si>
  <si>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</si>
  <si>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</si>
  <si>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</si>
  <si>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</si>
  <si>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</si>
  <si>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</si>
  <si>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</si>
  <si>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</si>
  <si>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</si>
  <si>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</si>
  <si>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</si>
  <si>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</si>
  <si>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</si>
  <si>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</si>
  <si>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</si>
  <si>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</si>
  <si>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</si>
  <si>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</si>
  <si>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</si>
  <si>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</si>
  <si>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</si>
  <si>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</si>
  <si>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</si>
  <si>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</si>
  <si>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</si>
  <si>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</si>
  <si>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</si>
  <si>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</si>
  <si>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</si>
  <si>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</si>
  <si>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</si>
  <si>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</si>
  <si>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</si>
  <si>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</si>
  <si>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</si>
  <si>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</si>
  <si>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</si>
  <si>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</si>
  <si>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</si>
  <si>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</si>
  <si>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</si>
  <si>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</si>
  <si>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</si>
  <si>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</si>
  <si>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</si>
  <si>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</si>
  <si>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</si>
  <si>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</si>
  <si>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</si>
  <si>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</si>
  <si>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</si>
  <si>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</si>
  <si>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</si>
  <si>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</si>
  <si>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</si>
  <si>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</si>
  <si>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</si>
  <si>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</si>
  <si>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</si>
  <si>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</si>
  <si>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</si>
  <si>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</si>
  <si>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</si>
  <si>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</si>
  <si>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</si>
  <si>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</si>
  <si>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</si>
  <si>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</si>
  <si>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</si>
  <si>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</si>
  <si>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</si>
  <si>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</si>
  <si>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</si>
  <si>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</si>
  <si>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</si>
  <si>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</si>
  <si>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</si>
  <si>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</si>
  <si>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</si>
  <si>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</si>
  <si>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</si>
  <si>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</si>
  <si>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</si>
  <si>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</si>
  <si>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</si>
  <si>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</si>
  <si>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</si>
  <si>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</si>
  <si>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</si>
  <si>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</si>
  <si>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</si>
  <si>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</si>
  <si>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</si>
  <si>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</si>
  <si>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</si>
  <si>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</si>
  <si>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</si>
  <si>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</si>
  <si>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</si>
  <si>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</si>
  <si>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</si>
  <si>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</si>
  <si>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</si>
  <si>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</si>
  <si>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</si>
  <si>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</si>
  <si>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</si>
  <si>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</si>
  <si>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</si>
  <si>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</si>
  <si>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</si>
  <si>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</si>
  <si>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</si>
  <si>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</si>
  <si>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</si>
  <si>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</si>
  <si>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</si>
  <si>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</si>
  <si>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</si>
  <si>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</si>
  <si>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</si>
  <si>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</si>
  <si>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</si>
  <si>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</si>
  <si>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</si>
  <si>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</si>
  <si>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</si>
  <si>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</si>
  <si>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</si>
  <si>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</si>
  <si>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</si>
  <si>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</si>
  <si>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</si>
  <si>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</si>
  <si>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</si>
  <si>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</si>
  <si>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</si>
  <si>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</si>
  <si>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</si>
  <si>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</si>
  <si>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</si>
  <si>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</si>
  <si>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</si>
  <si>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</si>
  <si>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</si>
  <si>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</si>
  <si>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</si>
  <si>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</si>
  <si>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</si>
  <si>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</si>
  <si>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</si>
  <si>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</si>
  <si>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</si>
  <si>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</si>
  <si>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</si>
  <si>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</si>
  <si>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</si>
  <si>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</si>
  <si>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</si>
  <si>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</si>
  <si>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</si>
  <si>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</si>
  <si>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</si>
  <si>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</si>
  <si>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</si>
  <si>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</si>
  <si>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</si>
  <si>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</si>
  <si>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</si>
  <si>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</si>
  <si>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</si>
  <si>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</si>
  <si>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</si>
  <si>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</si>
  <si>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</si>
  <si>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</si>
  <si>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</si>
  <si>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</si>
  <si>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</si>
  <si>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</si>
  <si>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</si>
  <si>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</si>
  <si>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</si>
  <si>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</si>
  <si>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</si>
  <si>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</si>
  <si>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</si>
  <si>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</si>
  <si>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</si>
  <si>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</si>
  <si>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</si>
  <si>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</si>
  <si>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</si>
  <si>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</si>
  <si>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</si>
  <si>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</si>
  <si>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</si>
  <si>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</si>
  <si>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</si>
  <si>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</si>
  <si>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</si>
  <si>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</si>
  <si>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</si>
  <si>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</si>
  <si>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</si>
  <si>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</si>
  <si>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</si>
  <si>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</si>
  <si>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</si>
  <si>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</si>
  <si>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</si>
  <si>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</si>
  <si>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</si>
  <si>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</si>
  <si>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</si>
  <si>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</si>
  <si>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</si>
  <si>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</si>
  <si>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</si>
  <si>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</si>
  <si>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</si>
  <si>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</si>
  <si>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</si>
  <si>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</si>
  <si>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</si>
  <si>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</si>
  <si>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</si>
  <si>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</si>
  <si>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</si>
  <si>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</si>
  <si>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</si>
  <si>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</si>
  <si>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</si>
  <si>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</si>
  <si>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</si>
  <si>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</si>
  <si>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</si>
  <si>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</si>
  <si>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</si>
  <si>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</si>
  <si>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</si>
  <si>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</si>
  <si>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</si>
  <si>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</si>
  <si>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</si>
  <si>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</si>
  <si>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</si>
  <si>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</si>
  <si>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</si>
  <si>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</si>
  <si>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</si>
  <si>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</si>
  <si>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</si>
  <si>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</si>
  <si>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</si>
  <si>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</si>
  <si>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</si>
  <si>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</si>
  <si>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</si>
  <si>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</si>
  <si>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</si>
  <si>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</si>
  <si>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</si>
  <si>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</si>
  <si>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</si>
  <si>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</si>
  <si>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</si>
  <si>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</si>
  <si>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</si>
  <si>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</si>
  <si>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</si>
  <si>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</si>
  <si>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</si>
  <si>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</si>
  <si>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</si>
  <si>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</si>
  <si>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</si>
  <si>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</si>
  <si>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</si>
  <si>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</si>
  <si>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</si>
  <si>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</si>
  <si>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</si>
  <si>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</si>
  <si>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</si>
  <si>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</si>
  <si>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</si>
  <si>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</si>
  <si>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</si>
  <si>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</si>
  <si>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</si>
  <si>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</si>
  <si>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</si>
  <si>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</si>
  <si>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</si>
  <si>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</si>
  <si>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</si>
  <si>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</si>
  <si>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</si>
  <si>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</si>
  <si>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</si>
  <si>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</si>
  <si>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</si>
  <si>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</si>
  <si>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</si>
  <si>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</si>
  <si>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</si>
  <si>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</si>
  <si>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</si>
  <si>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</si>
  <si>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</si>
  <si>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</si>
  <si>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</si>
  <si>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</si>
  <si>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</si>
  <si>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</si>
  <si>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</si>
  <si>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</si>
  <si>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</si>
  <si>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</si>
  <si>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</si>
  <si>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</si>
  <si>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</si>
  <si>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</si>
  <si>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</si>
  <si>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</si>
  <si>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</si>
  <si>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</si>
  <si>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</si>
  <si>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</si>
  <si>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</si>
  <si>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</si>
  <si>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</si>
  <si>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</si>
  <si>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</si>
  <si>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</si>
  <si>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</si>
  <si>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</si>
  <si>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</si>
  <si>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</si>
  <si>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</si>
  <si>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</si>
  <si>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</si>
  <si>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</si>
  <si>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</si>
  <si>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</si>
  <si>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</si>
  <si>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</si>
  <si>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</si>
  <si>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</si>
  <si>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</si>
  <si>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</si>
  <si>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</si>
  <si>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</si>
  <si>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</si>
  <si>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</si>
  <si>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</si>
  <si>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</si>
  <si>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</si>
  <si>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</si>
  <si>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</si>
  <si>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</si>
  <si>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</si>
  <si>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</si>
  <si>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</si>
  <si>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</si>
  <si>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</si>
  <si>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</si>
  <si>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</si>
  <si>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</si>
  <si>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</si>
  <si>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</si>
  <si>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</si>
  <si>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</si>
  <si>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</si>
  <si>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</si>
  <si>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</si>
  <si>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</si>
  <si>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</si>
  <si>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</si>
  <si>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</si>
  <si>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</si>
  <si>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</si>
  <si>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</si>
  <si>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</si>
  <si>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</si>
  <si>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</si>
  <si>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</si>
  <si>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</si>
  <si>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</si>
  <si>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</si>
  <si>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</si>
  <si>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</si>
  <si>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</si>
  <si>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</si>
  <si>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</si>
  <si>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</si>
  <si>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</si>
  <si>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</si>
  <si>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</si>
  <si>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</si>
  <si>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</si>
  <si>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</si>
  <si>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</si>
  <si>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</si>
  <si>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</si>
  <si>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</si>
  <si>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</si>
  <si>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</si>
  <si>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</si>
  <si>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</si>
  <si>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</si>
  <si>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</si>
  <si>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</si>
  <si>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</si>
  <si>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</si>
  <si>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</si>
  <si>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</si>
  <si>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</si>
  <si>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</si>
  <si>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</si>
  <si>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</si>
  <si>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</si>
  <si>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</si>
  <si>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</si>
  <si>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</si>
  <si>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</si>
  <si>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</si>
  <si>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</si>
  <si>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</si>
  <si>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</si>
  <si>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</si>
  <si>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</si>
  <si>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</si>
  <si>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</si>
  <si>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</si>
  <si>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</si>
  <si>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</si>
  <si>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</si>
  <si>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</si>
  <si>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</si>
  <si>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</si>
  <si>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</si>
  <si>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</si>
  <si>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</si>
  <si>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</si>
  <si>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</si>
  <si>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</si>
  <si>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</si>
  <si>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</si>
  <si>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</si>
  <si>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</si>
  <si>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</si>
  <si>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</si>
  <si>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</si>
  <si>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</si>
  <si>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</si>
  <si>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</si>
  <si>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</si>
  <si>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</si>
  <si>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</si>
  <si>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</si>
  <si>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</si>
  <si>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</si>
  <si>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</si>
  <si>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</si>
  <si>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</si>
  <si>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</si>
  <si>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</si>
  <si>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</si>
  <si>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</si>
  <si>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</si>
  <si>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</si>
  <si>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</si>
  <si>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</si>
  <si>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</si>
  <si>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</si>
  <si>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</si>
  <si>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</si>
  <si>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</si>
  <si>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</si>
  <si>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</si>
  <si>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</si>
  <si>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</si>
  <si>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</si>
  <si>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</si>
  <si>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</si>
  <si>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</si>
  <si>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</si>
  <si>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</si>
  <si>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</si>
  <si>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</si>
  <si>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</si>
  <si>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</si>
  <si>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</si>
  <si>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</si>
  <si>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</si>
  <si>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</si>
  <si>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</si>
  <si>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</si>
  <si>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</si>
  <si>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</si>
  <si>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</si>
  <si>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</si>
  <si>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</si>
  <si>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</si>
  <si>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</si>
  <si>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</si>
  <si>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</si>
  <si>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</si>
  <si>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</si>
  <si>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</si>
  <si>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</si>
  <si>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</si>
  <si>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</si>
  <si>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</si>
  <si>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</si>
  <si>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</si>
  <si>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</si>
  <si>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</si>
  <si>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</si>
  <si>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</si>
  <si>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</si>
  <si>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</si>
  <si>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</si>
  <si>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</si>
  <si>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</si>
  <si>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</si>
  <si>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</si>
  <si>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</si>
  <si>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</si>
  <si>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</si>
  <si>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</si>
  <si>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</si>
  <si>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</si>
  <si>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</si>
  <si>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</si>
  <si>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</si>
  <si>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</si>
  <si>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</si>
  <si>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</si>
  <si>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</si>
  <si>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</si>
  <si>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</si>
  <si>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</si>
  <si>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</si>
  <si>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</si>
  <si>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</si>
  <si>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</si>
  <si>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</si>
  <si>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</si>
  <si>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</si>
  <si>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</si>
  <si>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</si>
  <si>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</si>
  <si>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</si>
  <si>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</si>
  <si>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</si>
  <si>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</si>
  <si>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</si>
  <si>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</si>
  <si>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</si>
  <si>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</si>
  <si>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</si>
  <si>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</si>
  <si>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</si>
  <si>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</si>
  <si>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</si>
  <si>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</si>
  <si>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</si>
  <si>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</si>
  <si>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</si>
  <si>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</si>
  <si>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</si>
  <si>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</si>
  <si>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</si>
  <si>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</si>
  <si>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</si>
  <si>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</si>
  <si>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</si>
  <si>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</si>
  <si>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</si>
  <si>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</si>
  <si>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</si>
  <si>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</si>
  <si>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</si>
  <si>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</si>
  <si>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</si>
  <si>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</si>
  <si>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</si>
  <si>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</si>
  <si>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</si>
  <si>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</si>
  <si>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</si>
  <si>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</si>
  <si>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</si>
  <si>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</si>
  <si>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</si>
  <si>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</si>
  <si>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</si>
  <si>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</si>
  <si>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</si>
  <si>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</si>
  <si>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</si>
  <si>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</si>
  <si>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</si>
  <si>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</si>
  <si>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</si>
  <si>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</si>
  <si>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</si>
  <si>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</si>
  <si>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</si>
  <si>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</si>
  <si>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</si>
  <si>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</si>
  <si>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</si>
  <si>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</si>
  <si>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</si>
  <si>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</si>
  <si>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</si>
  <si>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</si>
  <si>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</si>
  <si>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</si>
  <si>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</si>
  <si>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</si>
  <si>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</si>
  <si>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</si>
  <si>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</si>
  <si>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</si>
  <si>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</si>
  <si>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</si>
  <si>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</si>
  <si>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</si>
  <si>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</si>
  <si>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</si>
  <si>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</si>
  <si>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</si>
  <si>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</si>
  <si>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</si>
  <si>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</si>
  <si>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</si>
  <si>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</si>
  <si>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</si>
  <si>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</si>
  <si>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</si>
  <si>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</si>
  <si>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</si>
  <si>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</si>
  <si>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</si>
  <si>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</si>
  <si>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</si>
  <si>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</si>
  <si>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</si>
  <si>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</si>
  <si>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</si>
  <si>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</si>
  <si>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</si>
  <si>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</si>
  <si>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</si>
  <si>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</si>
  <si>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</si>
  <si>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</si>
  <si>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</si>
  <si>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</si>
  <si>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</si>
  <si>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</si>
  <si>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</si>
  <si>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</si>
  <si>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</si>
  <si>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</si>
  <si>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</si>
  <si>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</si>
  <si>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</si>
  <si>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</si>
  <si>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</si>
  <si>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</si>
  <si>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</si>
  <si>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</si>
  <si>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</si>
  <si>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</si>
  <si>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</si>
  <si>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</si>
  <si>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</si>
  <si>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</si>
  <si>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</si>
  <si>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</si>
  <si>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</si>
  <si>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</si>
  <si>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</si>
  <si>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</si>
  <si>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</si>
  <si>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</si>
  <si>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</si>
  <si>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</si>
  <si>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</si>
  <si>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</si>
  <si>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</si>
  <si>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</si>
  <si>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</si>
  <si>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</si>
  <si>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</si>
  <si>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</si>
  <si>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</si>
  <si>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</si>
  <si>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</si>
  <si>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</si>
  <si>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</si>
  <si>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</si>
  <si>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</si>
  <si>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</si>
  <si>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</si>
  <si>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</si>
  <si>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</si>
  <si>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</si>
  <si>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</si>
  <si>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</si>
  <si>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</si>
  <si>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</si>
  <si>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</si>
  <si>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</si>
  <si>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</si>
  <si>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</si>
  <si>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</si>
  <si>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</si>
  <si>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</si>
  <si>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</si>
  <si>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</si>
  <si>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</si>
  <si>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</si>
  <si>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</si>
  <si>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</si>
  <si>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</si>
  <si>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</si>
  <si>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</si>
  <si>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</si>
  <si>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</si>
  <si>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</si>
  <si>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</si>
  <si>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</si>
  <si>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</si>
  <si>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</si>
  <si>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</si>
  <si>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</si>
  <si>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</si>
  <si>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</si>
  <si>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</si>
  <si>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</si>
  <si>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</si>
  <si>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</si>
  <si>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</si>
  <si>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</si>
  <si>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</si>
  <si>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</si>
  <si>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</si>
  <si>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</si>
  <si>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</si>
  <si>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</si>
  <si>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</si>
  <si>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</si>
  <si>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</si>
  <si>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</si>
  <si>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</si>
  <si>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</si>
  <si>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</si>
  <si>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</si>
  <si>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</si>
  <si>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</si>
  <si>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</si>
  <si>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</si>
  <si>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</si>
  <si>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</si>
  <si>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</si>
  <si>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</si>
  <si>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</si>
  <si>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</si>
  <si>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</si>
  <si>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</si>
  <si>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</si>
  <si>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</si>
  <si>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</si>
  <si>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</si>
  <si>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</si>
  <si>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</si>
  <si>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</si>
  <si>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</si>
  <si>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</si>
  <si>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</si>
  <si>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</si>
  <si>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</si>
  <si>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</si>
  <si>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</si>
  <si>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</si>
  <si>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</si>
  <si>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</si>
  <si>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</si>
  <si>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</si>
  <si>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</si>
  <si>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</si>
  <si>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</si>
  <si>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</si>
  <si>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</si>
  <si>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</si>
  <si>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</si>
  <si>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</si>
  <si>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</si>
  <si>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</si>
  <si>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</si>
  <si>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</si>
  <si>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</si>
  <si>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</si>
  <si>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</si>
  <si>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</si>
  <si>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</si>
  <si>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</si>
  <si>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</si>
  <si>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</si>
  <si>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</si>
  <si>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</si>
  <si>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</si>
  <si>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</si>
  <si>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</si>
  <si>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</si>
  <si>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</si>
  <si>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</si>
  <si>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</si>
  <si>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</si>
  <si>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</si>
  <si>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</si>
  <si>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</si>
  <si>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</si>
  <si>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</si>
  <si>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</si>
  <si>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</si>
  <si>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</si>
  <si>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</si>
  <si>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</si>
  <si>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</si>
  <si>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</si>
  <si>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</si>
  <si>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</si>
  <si>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</si>
  <si>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</si>
  <si>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</si>
  <si>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</si>
  <si>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</si>
  <si>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</si>
  <si>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</si>
  <si>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</si>
  <si>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</si>
  <si>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</si>
  <si>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</si>
  <si>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</si>
  <si>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</si>
  <si>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</si>
  <si>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</si>
  <si>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</si>
  <si>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</si>
  <si>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</si>
  <si>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</si>
  <si>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</si>
  <si>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</si>
  <si>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</si>
  <si>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</si>
  <si>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</si>
  <si>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</si>
  <si>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</si>
  <si>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</si>
  <si>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</si>
  <si>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</si>
  <si>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</si>
  <si>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</si>
  <si>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</si>
  <si>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</si>
  <si>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</si>
  <si>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</si>
  <si>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</si>
  <si>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</si>
  <si>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</si>
  <si>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</si>
  <si>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</si>
  <si>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</si>
  <si>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</si>
  <si>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</si>
  <si>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</si>
  <si>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</si>
  <si>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</si>
  <si>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</si>
  <si>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</si>
  <si>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</si>
  <si>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</si>
  <si>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</si>
  <si>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</si>
  <si>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</si>
  <si>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</si>
  <si>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</si>
  <si>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</si>
  <si>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</si>
  <si>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</si>
  <si>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</si>
  <si>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</si>
  <si>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</si>
  <si>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</si>
  <si>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</si>
  <si>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</si>
  <si>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</si>
  <si>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</si>
  <si>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</si>
  <si>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</si>
  <si>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</si>
  <si>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</si>
  <si>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</si>
  <si>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</si>
  <si>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</si>
  <si>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</si>
  <si>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</si>
  <si>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</si>
  <si>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</si>
  <si>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</si>
  <si>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</si>
  <si>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</si>
  <si>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</si>
  <si>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</si>
  <si>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</si>
  <si>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</si>
  <si>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</si>
  <si>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</si>
  <si>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</si>
  <si>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</si>
  <si>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</si>
  <si>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</si>
  <si>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</si>
  <si>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</si>
  <si>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</si>
  <si>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</si>
  <si>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</si>
  <si>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</si>
  <si>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</si>
  <si>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</si>
  <si>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</si>
  <si>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</si>
  <si>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</si>
  <si>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</si>
  <si>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</si>
  <si>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</si>
  <si>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</si>
  <si>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</si>
  <si>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</si>
  <si>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</si>
  <si>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</si>
  <si>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</si>
  <si>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</si>
  <si>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</si>
  <si>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</si>
  <si>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</si>
  <si>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</si>
  <si>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</si>
  <si>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</si>
  <si>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</si>
  <si>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</si>
  <si>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</si>
  <si>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</si>
  <si>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</si>
  <si>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</si>
  <si>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</si>
  <si>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</si>
  <si>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</si>
  <si>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</si>
  <si>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</si>
  <si>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</si>
  <si>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</si>
  <si>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</si>
  <si>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</si>
  <si>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</si>
  <si>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</si>
  <si>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</si>
  <si>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</si>
  <si>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</si>
  <si>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</si>
  <si>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</si>
  <si>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</si>
  <si>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</si>
  <si>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</si>
  <si>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</si>
  <si>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</si>
  <si>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</si>
  <si>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</si>
  <si>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</si>
  <si>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</si>
  <si>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</si>
  <si>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</si>
  <si>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</si>
  <si>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</si>
  <si>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</si>
  <si>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</si>
  <si>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</si>
  <si>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</si>
  <si>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</si>
  <si>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</si>
  <si>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</si>
  <si>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</si>
  <si>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</si>
  <si>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</si>
  <si>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</si>
  <si>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</si>
  <si>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</si>
  <si>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</si>
  <si>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</si>
  <si>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</si>
  <si>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</si>
  <si>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</si>
  <si>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</si>
  <si>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</si>
  <si>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</si>
  <si>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</si>
  <si>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</si>
  <si>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</si>
  <si>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</si>
  <si>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</si>
  <si>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</si>
  <si>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</si>
  <si>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</si>
  <si>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</si>
  <si>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</si>
  <si>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</si>
  <si>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</si>
  <si>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</si>
  <si>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</si>
  <si>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</si>
  <si>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</si>
  <si>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</si>
  <si>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</si>
  <si>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</si>
  <si>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</si>
  <si>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</si>
  <si>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</si>
  <si>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</si>
  <si>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</si>
  <si>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</si>
  <si>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</si>
  <si>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</si>
  <si>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</si>
  <si>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</si>
  <si>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</si>
  <si>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</si>
  <si>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</si>
  <si>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</si>
  <si>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</si>
  <si>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</si>
  <si>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</si>
  <si>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</si>
  <si>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</si>
  <si>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</si>
  <si>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</si>
  <si>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</si>
  <si>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</si>
  <si>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</si>
  <si>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</si>
  <si>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</si>
  <si>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</si>
  <si>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</si>
  <si>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</si>
  <si>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</si>
  <si>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</si>
  <si>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</si>
  <si>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</si>
  <si>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</si>
  <si>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</si>
  <si>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</si>
  <si>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</si>
  <si>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</si>
  <si>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</si>
  <si>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</si>
  <si>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</si>
  <si>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</si>
  <si>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</si>
  <si>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</si>
  <si>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</si>
  <si>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</si>
  <si>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</si>
  <si>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</si>
  <si>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</si>
  <si>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</si>
  <si>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</si>
  <si>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</si>
  <si>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</si>
  <si>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</si>
  <si>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</si>
  <si>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</si>
  <si>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</si>
  <si>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</si>
  <si>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</si>
  <si>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</si>
  <si>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</si>
  <si>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</si>
  <si>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</si>
  <si>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</si>
  <si>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</si>
  <si>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</si>
  <si>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</si>
  <si>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</si>
  <si>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</si>
  <si>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</si>
  <si>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</si>
  <si>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</si>
  <si>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</si>
  <si>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</si>
  <si>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</si>
  <si>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</si>
  <si>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</si>
  <si>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</si>
  <si>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</si>
  <si>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</si>
  <si>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</si>
  <si>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</si>
  <si>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</si>
  <si>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</si>
  <si>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</si>
  <si>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</si>
  <si>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</si>
  <si>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</si>
  <si>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</si>
  <si>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</si>
  <si>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</si>
  <si>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</si>
  <si>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</si>
  <si>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</si>
  <si>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</si>
  <si>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</si>
  <si>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</si>
  <si>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</si>
  <si>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</si>
  <si>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</si>
  <si>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</si>
  <si>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</si>
  <si>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</si>
  <si>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</si>
  <si>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</si>
  <si>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</si>
  <si>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</si>
  <si>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</si>
  <si>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</si>
  <si>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</si>
  <si>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</si>
  <si>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</si>
  <si>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</si>
  <si>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</si>
  <si>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</si>
  <si>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</si>
  <si>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</si>
  <si>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</si>
  <si>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</si>
  <si>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</si>
  <si>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</si>
  <si>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</si>
  <si>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</si>
  <si>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</si>
  <si>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</si>
  <si>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</si>
  <si>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</si>
  <si>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</si>
  <si>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</si>
  <si>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</si>
  <si>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</si>
  <si>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</si>
  <si>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</si>
  <si>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</si>
  <si>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</si>
  <si>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</si>
  <si>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</si>
  <si>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</si>
  <si>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</si>
  <si>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</si>
  <si>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</si>
  <si>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</si>
  <si>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</si>
  <si>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</si>
  <si>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</si>
  <si>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</si>
  <si>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</si>
  <si>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</si>
  <si>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</si>
  <si>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</si>
  <si>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</si>
  <si>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</si>
  <si>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</si>
  <si>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</si>
  <si>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</si>
  <si>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</si>
  <si>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</si>
  <si>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</si>
  <si>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</si>
  <si>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</si>
  <si>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</si>
  <si>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</si>
  <si>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</si>
  <si>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</si>
  <si>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</si>
  <si>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</si>
  <si>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</si>
  <si>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</si>
  <si>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</si>
  <si>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</si>
  <si>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</si>
  <si>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</si>
  <si>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</si>
  <si>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</si>
  <si>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</si>
  <si>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</si>
  <si>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</si>
  <si>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</si>
  <si>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</si>
  <si>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</si>
  <si>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</si>
  <si>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</si>
  <si>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</si>
  <si>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</si>
  <si>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</si>
  <si>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</si>
  <si>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</si>
  <si>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</si>
  <si>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</si>
  <si>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</si>
  <si>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</si>
  <si>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</si>
  <si>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</si>
  <si>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</si>
  <si>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</si>
  <si>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</si>
  <si>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</si>
  <si>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</si>
  <si>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</si>
  <si>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</si>
  <si>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</si>
  <si>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</si>
  <si>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</si>
  <si>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</si>
  <si>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</si>
  <si>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</si>
  <si>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</si>
  <si>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</si>
  <si>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</si>
  <si>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</si>
  <si>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</si>
  <si>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</si>
  <si>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</si>
  <si>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</si>
  <si>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</si>
  <si>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</si>
  <si>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</si>
  <si>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</si>
  <si>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</si>
  <si>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</si>
  <si>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</si>
  <si>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</si>
  <si>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</si>
  <si>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</si>
  <si>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</si>
  <si>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</si>
  <si>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</si>
  <si>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</si>
  <si>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</si>
  <si>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</si>
  <si>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</si>
  <si>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</si>
  <si>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</si>
  <si>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</si>
  <si>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</si>
  <si>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</si>
  <si>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</si>
  <si>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</si>
  <si>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</si>
  <si>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</si>
  <si>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</si>
  <si>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</si>
  <si>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</si>
  <si>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</si>
  <si>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</si>
  <si>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</si>
  <si>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</si>
  <si>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</si>
  <si>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</si>
  <si>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</si>
  <si>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</si>
  <si>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</si>
  <si>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</si>
  <si>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</si>
  <si>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</si>
  <si>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</si>
  <si>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</si>
  <si>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</si>
  <si>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</si>
  <si>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</si>
  <si>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</si>
  <si>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</si>
  <si>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</si>
  <si>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</si>
  <si>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</si>
  <si>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</si>
  <si>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</si>
  <si>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</si>
  <si>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</si>
  <si>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</si>
  <si>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</si>
  <si>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</si>
  <si>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</si>
  <si>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</si>
  <si>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</si>
  <si>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</si>
  <si>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</si>
  <si>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</si>
  <si>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</si>
  <si>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</si>
  <si>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</si>
  <si>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</si>
  <si>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</si>
  <si>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</si>
  <si>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</si>
  <si>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</si>
  <si>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</si>
  <si>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</si>
  <si>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</si>
  <si>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</si>
  <si>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</si>
  <si>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</si>
  <si>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</si>
  <si>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</si>
  <si>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</si>
  <si>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</si>
  <si>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</si>
  <si>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</si>
  <si>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</si>
  <si>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</si>
  <si>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</si>
  <si>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</si>
  <si>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</si>
  <si>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</si>
  <si>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</si>
  <si>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</si>
  <si>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</si>
  <si>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</si>
  <si>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</si>
  <si>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</si>
  <si>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</si>
  <si>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</si>
  <si>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</si>
  <si>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</si>
  <si>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</si>
  <si>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</si>
  <si>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</si>
  <si>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</si>
  <si>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</si>
  <si>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</si>
  <si>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</si>
  <si>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</si>
  <si>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</si>
  <si>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</si>
  <si>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</si>
  <si>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</si>
  <si>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</si>
  <si>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</si>
  <si>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</si>
  <si>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</si>
  <si>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</si>
  <si>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</si>
  <si>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</si>
  <si>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</si>
  <si>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</si>
  <si>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</si>
  <si>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</si>
  <si>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</si>
  <si>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</si>
  <si>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</si>
  <si>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</si>
  <si>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</si>
  <si>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</si>
  <si>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</si>
  <si>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</si>
  <si>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</si>
  <si>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</si>
  <si>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</si>
  <si>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</si>
  <si>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</si>
  <si>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</si>
  <si>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</si>
  <si>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</si>
  <si>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</si>
  <si>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</si>
  <si>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</si>
  <si>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</si>
  <si>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</si>
  <si>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</si>
  <si>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</si>
  <si>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</si>
  <si>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</si>
  <si>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</si>
  <si>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</si>
  <si>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</si>
  <si>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</si>
  <si>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</si>
  <si>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</si>
  <si>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</si>
  <si>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</si>
  <si>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</si>
  <si>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</si>
  <si>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</si>
  <si>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</si>
  <si>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</si>
  <si>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</si>
  <si>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</si>
  <si>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</si>
  <si>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</si>
  <si>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</si>
  <si>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</si>
  <si>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</si>
  <si>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</si>
  <si>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</si>
  <si>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</si>
  <si>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</si>
  <si>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</si>
  <si>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</si>
  <si>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</si>
  <si>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</si>
  <si>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</si>
  <si>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</si>
  <si>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</si>
  <si>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</si>
  <si>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</si>
  <si>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</si>
  <si>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</si>
  <si>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</si>
  <si>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</si>
  <si>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</si>
  <si>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</si>
  <si>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</si>
  <si>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</si>
  <si>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</si>
  <si>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</si>
  <si>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</si>
  <si>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</si>
  <si>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</si>
  <si>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</si>
  <si>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</si>
  <si>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</si>
  <si>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</si>
  <si>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</si>
  <si>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</si>
  <si>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</si>
  <si>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</si>
  <si>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</si>
  <si>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</si>
  <si>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</si>
  <si>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</si>
  <si>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</si>
  <si>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</si>
  <si>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</si>
  <si>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</si>
  <si>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</si>
  <si>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</si>
  <si>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</si>
  <si>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</si>
  <si>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</si>
  <si>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</si>
  <si>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</si>
  <si>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</si>
  <si>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</si>
  <si>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</si>
  <si>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</si>
  <si>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</si>
  <si>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</si>
  <si>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</si>
  <si>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</si>
  <si>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</si>
  <si>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</si>
  <si>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</si>
  <si>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</si>
  <si>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</si>
  <si>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</si>
  <si>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</si>
  <si>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</si>
  <si>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</si>
  <si>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</si>
  <si>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</si>
  <si>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</si>
  <si>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</si>
  <si>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</si>
  <si>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</si>
  <si>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</si>
  <si>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</si>
  <si>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</si>
  <si>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</si>
  <si>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</si>
  <si>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</si>
  <si>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</si>
  <si>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</si>
  <si>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</si>
  <si>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</si>
  <si>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</si>
  <si>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</si>
  <si>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</si>
  <si>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</si>
  <si>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</si>
  <si>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</si>
  <si>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</si>
  <si>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</si>
  <si>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</si>
  <si>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</si>
  <si>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</si>
  <si>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</si>
  <si>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</si>
  <si>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</si>
  <si>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</si>
  <si>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</si>
  <si>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</si>
  <si>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</si>
  <si>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</si>
  <si>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</si>
  <si>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</si>
  <si>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</si>
  <si>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</si>
  <si>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</si>
  <si>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</si>
  <si>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</si>
  <si>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</si>
  <si>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</si>
  <si>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</si>
  <si>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</si>
  <si>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</si>
  <si>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</si>
  <si>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</si>
  <si>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</si>
  <si>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</si>
  <si>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</si>
  <si>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</si>
  <si>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</si>
  <si>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</si>
  <si>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</si>
  <si>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</si>
  <si>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</si>
  <si>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</si>
  <si>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</si>
  <si>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</si>
  <si>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</si>
  <si>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</si>
  <si>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</si>
  <si>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</si>
  <si>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</si>
  <si>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</si>
  <si>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</si>
  <si>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</si>
  <si>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</si>
  <si>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</si>
  <si>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</si>
  <si>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</si>
  <si>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</si>
  <si>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</si>
  <si>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</si>
  <si>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</si>
  <si>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</si>
  <si>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</si>
  <si>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</si>
  <si>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</si>
  <si>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</si>
  <si>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</si>
  <si>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</si>
  <si>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</si>
  <si>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</si>
  <si>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</si>
  <si>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</si>
  <si>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</si>
  <si>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</si>
  <si>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</si>
  <si>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</si>
  <si>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</si>
  <si>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</si>
  <si>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</si>
  <si>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</si>
  <si>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</si>
  <si>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</si>
  <si>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</si>
  <si>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</si>
  <si>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</si>
  <si>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</si>
  <si>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</si>
  <si>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</si>
  <si>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</si>
  <si>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</si>
  <si>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</si>
  <si>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</si>
  <si>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</si>
  <si>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</si>
  <si>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</si>
  <si>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</si>
  <si>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</si>
  <si>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</si>
  <si>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</si>
  <si>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</si>
  <si>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</si>
  <si>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</si>
  <si>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</si>
  <si>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</si>
  <si>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</si>
  <si>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</si>
  <si>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</si>
  <si>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</si>
  <si>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</si>
  <si>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</si>
  <si>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</si>
  <si>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</si>
  <si>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</si>
  <si>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</si>
  <si>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</si>
  <si>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</si>
  <si>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</si>
  <si>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</si>
  <si>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</si>
  <si>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</si>
  <si>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</si>
  <si>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</si>
  <si>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</si>
  <si>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</si>
  <si>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</si>
  <si>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</si>
  <si>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</si>
  <si>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</si>
  <si>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</si>
  <si>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</si>
  <si>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</si>
  <si>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</si>
  <si>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</si>
  <si>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</si>
  <si>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</si>
  <si>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</si>
  <si>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</si>
  <si>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</si>
  <si>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</si>
  <si>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</si>
  <si>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</si>
  <si>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</si>
  <si>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</si>
  <si>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</si>
  <si>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</si>
  <si>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</si>
  <si>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</si>
  <si>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</si>
  <si>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</si>
  <si>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</si>
  <si>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</si>
  <si>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</si>
  <si>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</si>
  <si>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</si>
  <si>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</si>
  <si>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</si>
  <si>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</si>
  <si>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</si>
  <si>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</si>
  <si>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</si>
  <si>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</si>
  <si>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</si>
  <si>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</si>
  <si>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</si>
  <si>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</si>
  <si>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</si>
  <si>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</si>
  <si>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</si>
  <si>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</si>
  <si>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</si>
  <si>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</si>
  <si>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</si>
  <si>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</si>
  <si>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</si>
  <si>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</si>
  <si>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</si>
  <si>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</si>
  <si>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</si>
  <si>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</si>
  <si>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</si>
  <si>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</si>
  <si>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</si>
  <si>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</si>
  <si>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</si>
  <si>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</si>
  <si>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</si>
  <si>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</si>
  <si>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</si>
  <si>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</si>
  <si>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</si>
  <si>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</si>
  <si>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</si>
  <si>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</si>
  <si>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</si>
  <si>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</si>
  <si>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</si>
  <si>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</si>
  <si>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</si>
  <si>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</si>
  <si>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</si>
  <si>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</si>
  <si>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</si>
  <si>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</si>
  <si>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</si>
  <si>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</si>
  <si>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</si>
  <si>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</si>
  <si>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</si>
  <si>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</si>
  <si>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</si>
  <si>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</si>
  <si>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</si>
  <si>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</si>
  <si>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</si>
  <si>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</si>
  <si>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</si>
  <si>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</si>
  <si>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</si>
  <si>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</si>
  <si>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</si>
  <si>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</si>
  <si>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</si>
  <si>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</si>
  <si>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</si>
  <si>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</si>
  <si>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</si>
  <si>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</si>
  <si>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</si>
  <si>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</si>
  <si>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</si>
  <si>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</si>
  <si>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</si>
  <si>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</si>
  <si>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</si>
  <si>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</si>
  <si>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</si>
  <si>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</si>
  <si>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</si>
  <si>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</si>
  <si>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</si>
  <si>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</si>
  <si>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</si>
  <si>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</si>
  <si>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</si>
  <si>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</si>
  <si>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</si>
  <si>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</si>
  <si>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</si>
  <si>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</si>
  <si>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</si>
  <si>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</si>
  <si>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</si>
  <si>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</si>
  <si>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</si>
  <si>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</si>
  <si>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</si>
  <si>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</si>
  <si>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</si>
  <si>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</si>
  <si>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</si>
  <si>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</si>
  <si>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</si>
  <si>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</si>
  <si>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</si>
  <si>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</si>
  <si>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</si>
  <si>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</si>
  <si>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</si>
  <si>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</si>
  <si>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</si>
  <si>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</si>
  <si>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</si>
  <si>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</si>
  <si>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</si>
  <si>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</si>
  <si>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</si>
  <si>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</si>
  <si>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</si>
  <si>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</si>
  <si>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</si>
  <si>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</si>
  <si>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</si>
  <si>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</si>
  <si>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</si>
  <si>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</si>
  <si>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</si>
  <si>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</si>
  <si>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</si>
  <si>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</si>
  <si>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</si>
  <si>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</si>
  <si>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</si>
  <si>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</si>
  <si>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</si>
  <si>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</si>
  <si>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</si>
  <si>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</si>
  <si>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</si>
  <si>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</si>
  <si>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</si>
  <si>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</si>
  <si>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</si>
  <si>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</si>
  <si>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</si>
  <si>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</si>
  <si>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</si>
  <si>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</si>
  <si>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</si>
  <si>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</si>
  <si>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</si>
  <si>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</si>
  <si>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</si>
  <si>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</si>
  <si>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</si>
  <si>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</si>
  <si>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</si>
  <si>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</si>
  <si>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</si>
  <si>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</si>
  <si>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</si>
  <si>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</si>
  <si>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</si>
  <si>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</si>
  <si>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</si>
  <si>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</si>
  <si>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</si>
  <si>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</si>
  <si>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</si>
  <si>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</si>
  <si>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</si>
  <si>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</si>
  <si>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</si>
  <si>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</si>
  <si>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</si>
  <si>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</si>
  <si>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</si>
  <si>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</si>
  <si>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</si>
  <si>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</si>
  <si>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</si>
  <si>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</si>
  <si>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</si>
  <si>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</si>
  <si>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</si>
  <si>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</si>
  <si>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</si>
  <si>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</si>
  <si>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</si>
  <si>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</si>
  <si>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</si>
  <si>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</si>
  <si>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</si>
  <si>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</si>
  <si>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</si>
  <si>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</si>
  <si>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</si>
  <si>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</si>
  <si>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</si>
  <si>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</si>
  <si>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</si>
  <si>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</si>
  <si>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</si>
  <si>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</si>
  <si>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</si>
  <si>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</si>
  <si>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</si>
  <si>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</si>
  <si>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</si>
  <si>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</si>
  <si>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</si>
  <si>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</si>
  <si>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</si>
  <si>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</si>
  <si>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</si>
  <si>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</si>
  <si>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</si>
  <si>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</si>
  <si>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</si>
  <si>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</si>
  <si>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</si>
  <si>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</si>
  <si>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</si>
  <si>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</si>
  <si>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</si>
  <si>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</si>
  <si>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</si>
  <si>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</si>
  <si>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</si>
  <si>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</si>
  <si>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</si>
  <si>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</si>
  <si>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</si>
  <si>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</si>
  <si>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</si>
  <si>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</si>
  <si>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</si>
  <si>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</si>
  <si>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</si>
  <si>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</si>
  <si>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</si>
  <si>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</si>
  <si>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</si>
  <si>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</si>
  <si>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</si>
  <si>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</si>
  <si>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</si>
  <si>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</si>
  <si>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</si>
  <si>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</si>
  <si>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</si>
  <si>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</si>
  <si>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</si>
  <si>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</si>
  <si>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</si>
  <si>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</si>
  <si>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</si>
  <si>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</si>
  <si>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</si>
  <si>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</si>
  <si>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</si>
  <si>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</si>
  <si>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</si>
  <si>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</si>
  <si>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</si>
  <si>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</si>
  <si>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</si>
  <si>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</si>
  <si>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</si>
  <si>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</si>
  <si>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</si>
  <si>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</si>
  <si>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</si>
  <si>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</si>
  <si>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</si>
  <si>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</si>
  <si>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</si>
  <si>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</si>
  <si>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</si>
  <si>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</si>
  <si>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</si>
  <si>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</si>
  <si>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</si>
  <si>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</si>
  <si>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</si>
  <si>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</si>
  <si>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</si>
  <si>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</si>
  <si>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</si>
  <si>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</si>
  <si>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</si>
  <si>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</si>
  <si>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</si>
  <si>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</si>
  <si>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</si>
  <si>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</si>
  <si>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</si>
  <si>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</si>
  <si>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</si>
  <si>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</si>
  <si>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</si>
  <si>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</si>
  <si>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</si>
  <si>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</si>
  <si>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</si>
  <si>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</si>
  <si>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</si>
  <si>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</si>
  <si>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</si>
  <si>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</si>
  <si>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</si>
  <si>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</si>
  <si>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</si>
  <si>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</si>
  <si>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</si>
  <si>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</si>
  <si>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</si>
  <si>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</si>
  <si>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</si>
  <si>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</si>
  <si>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</si>
  <si>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</si>
  <si>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</si>
  <si>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</si>
  <si>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</si>
  <si>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</si>
  <si>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</si>
  <si>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</si>
  <si>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</si>
  <si>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</si>
  <si>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</si>
  <si>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</si>
  <si>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</si>
  <si>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</si>
  <si>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</si>
  <si>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</si>
  <si>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</si>
  <si>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</si>
  <si>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</si>
  <si>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</si>
  <si>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</si>
  <si>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</si>
  <si>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</si>
  <si>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</si>
  <si>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</si>
  <si>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</si>
  <si>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</si>
  <si>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</si>
  <si>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</si>
  <si>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</si>
  <si>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</si>
  <si>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</si>
  <si>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</si>
  <si>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</si>
  <si>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</si>
  <si>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</si>
  <si>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</si>
  <si>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</si>
  <si>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</si>
  <si>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</si>
  <si>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</si>
  <si>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</si>
  <si>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</si>
  <si>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</si>
  <si>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</si>
  <si>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</si>
  <si>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</si>
  <si>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</si>
  <si>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</si>
  <si>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</si>
  <si>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</si>
  <si>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</si>
  <si>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</si>
  <si>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</si>
  <si>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</si>
  <si>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</si>
  <si>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</si>
  <si>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</si>
  <si>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</si>
  <si>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</si>
  <si>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</si>
  <si>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</si>
  <si>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</si>
  <si>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</si>
  <si>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</si>
  <si>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</si>
  <si>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</si>
  <si>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</si>
  <si>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</si>
  <si>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</si>
  <si>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</si>
  <si>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</si>
  <si>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</si>
  <si>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</si>
  <si>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</si>
  <si>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</si>
  <si>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</si>
  <si>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</si>
  <si>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</si>
  <si>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</si>
  <si>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</si>
  <si>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</si>
  <si>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</si>
  <si>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</si>
  <si>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</si>
  <si>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</si>
  <si>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</si>
  <si>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</si>
  <si>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</si>
  <si>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</si>
  <si>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</si>
  <si>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</si>
  <si>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</si>
  <si>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</si>
  <si>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</si>
  <si>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</si>
  <si>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</si>
  <si>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</si>
  <si>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</si>
  <si>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</si>
  <si>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</si>
  <si>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</si>
  <si>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</si>
  <si>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</si>
  <si>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</si>
  <si>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</si>
  <si>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</si>
  <si>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</si>
  <si>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</si>
  <si>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</si>
  <si>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</si>
  <si>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</si>
  <si>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</si>
  <si>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</si>
  <si>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</si>
  <si>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</si>
  <si>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</si>
  <si>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</si>
  <si>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</si>
  <si>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</si>
  <si>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</si>
  <si>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</si>
  <si>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</si>
  <si>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</si>
  <si>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</si>
  <si>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</si>
  <si>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</si>
  <si>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</si>
  <si>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</si>
  <si>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</si>
  <si>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</si>
  <si>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</si>
  <si>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</si>
  <si>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</si>
  <si>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</si>
  <si>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</si>
  <si>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</si>
  <si>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</si>
  <si>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</si>
  <si>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</si>
  <si>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</si>
  <si>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</si>
  <si>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</si>
  <si>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</si>
  <si>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</si>
  <si>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</si>
  <si>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</si>
  <si>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</si>
  <si>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</si>
  <si>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</si>
  <si>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</si>
  <si>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</si>
  <si>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</si>
  <si>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</si>
  <si>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</si>
  <si>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</si>
  <si>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</si>
  <si>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</si>
  <si>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</si>
  <si>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</si>
  <si>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</si>
  <si>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</si>
  <si>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</si>
  <si>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</si>
  <si>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</si>
  <si>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</si>
  <si>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</si>
  <si>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</si>
  <si>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</si>
  <si>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</si>
  <si>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</si>
  <si>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</si>
  <si>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</si>
  <si>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</si>
  <si>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</si>
  <si>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</si>
  <si>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</si>
  <si>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</si>
  <si>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</si>
  <si>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</si>
  <si>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</si>
  <si>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</si>
  <si>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</si>
  <si>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</si>
  <si>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</si>
  <si>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</si>
  <si>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</si>
  <si>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</si>
  <si>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</si>
  <si>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</si>
  <si>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</si>
  <si>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</si>
  <si>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</si>
  <si>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</si>
  <si>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</si>
  <si>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</si>
  <si>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</si>
  <si>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</si>
  <si>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</si>
  <si>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</si>
  <si>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</si>
  <si>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</si>
  <si>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</si>
  <si>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</si>
  <si>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</si>
  <si>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</si>
  <si>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</si>
  <si>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</si>
  <si>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</si>
  <si>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</si>
  <si>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</si>
  <si>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</si>
  <si>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</si>
  <si>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</si>
  <si>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</si>
  <si>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</si>
  <si>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</si>
  <si>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</si>
  <si>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</si>
  <si>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</si>
  <si>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</si>
  <si>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</si>
  <si>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</si>
  <si>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</si>
  <si>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</si>
  <si>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</si>
  <si>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</si>
  <si>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</si>
  <si>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</si>
  <si>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</si>
  <si>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</si>
  <si>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</si>
  <si>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</si>
  <si>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</si>
  <si>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</si>
  <si>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</si>
  <si>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</si>
  <si>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</si>
  <si>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</si>
  <si>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</si>
  <si>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</si>
  <si>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</si>
  <si>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</si>
  <si>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</si>
  <si>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</si>
  <si>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</si>
  <si>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</si>
  <si>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</si>
  <si>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</si>
  <si>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</si>
  <si>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</si>
  <si>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</si>
  <si>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</si>
  <si>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</si>
  <si>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</si>
  <si>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</si>
  <si>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</si>
  <si>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</si>
  <si>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</si>
  <si>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</si>
  <si>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</si>
  <si>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</si>
  <si>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</si>
  <si>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</si>
  <si>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</si>
  <si>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</si>
  <si>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</si>
  <si>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</si>
  <si>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</si>
  <si>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</si>
  <si>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</si>
  <si>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</si>
  <si>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</si>
  <si>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</si>
  <si>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</si>
  <si>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</si>
  <si>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</si>
  <si>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</si>
  <si>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</si>
  <si>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</si>
  <si>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</si>
  <si>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</si>
  <si>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</si>
  <si>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</si>
  <si>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</si>
  <si>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</si>
  <si>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</si>
  <si>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</si>
  <si>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</si>
  <si>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</si>
  <si>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</si>
  <si>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</si>
  <si>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</si>
  <si>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</si>
  <si>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</si>
  <si>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</si>
  <si>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</si>
  <si>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</si>
  <si>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</si>
  <si>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</si>
  <si>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</si>
  <si>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</si>
  <si>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</si>
  <si>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</si>
  <si>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</si>
  <si>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</si>
  <si>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</si>
  <si>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</si>
  <si>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</si>
  <si>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</si>
  <si>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</si>
  <si>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</si>
  <si>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</si>
  <si>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</si>
  <si>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</si>
  <si>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</si>
  <si>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</si>
  <si>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</si>
  <si>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</si>
  <si>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</si>
  <si>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</si>
  <si>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</si>
  <si>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</si>
  <si>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</si>
  <si>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</si>
  <si>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</si>
  <si>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</si>
  <si>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</si>
  <si>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</si>
  <si>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</si>
  <si>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</si>
  <si>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</si>
  <si>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</si>
  <si>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</si>
  <si>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</si>
  <si>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</si>
  <si>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</si>
  <si>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</si>
  <si>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</si>
  <si>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</si>
  <si>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</si>
  <si>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</si>
  <si>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</si>
  <si>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</si>
  <si>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</si>
  <si>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</si>
  <si>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</si>
  <si>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</si>
  <si>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</si>
  <si>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</si>
  <si>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</si>
  <si>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</si>
  <si>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</si>
  <si>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</si>
  <si>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</si>
  <si>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</si>
  <si>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</si>
  <si>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</si>
  <si>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</si>
  <si>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</si>
  <si>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</si>
  <si>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</si>
  <si>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</si>
  <si>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</si>
  <si>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</si>
  <si>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</si>
  <si>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</si>
  <si>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</si>
  <si>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</si>
  <si>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</si>
  <si>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</si>
  <si>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</si>
  <si>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</si>
  <si>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</si>
  <si>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</si>
  <si>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</si>
  <si>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</si>
  <si>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</si>
  <si>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</si>
  <si>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</si>
  <si>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</si>
  <si>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</si>
  <si>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</si>
  <si>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</si>
  <si>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</si>
  <si>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</si>
  <si>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</si>
  <si>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</si>
  <si>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</si>
  <si>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</si>
  <si>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</si>
  <si>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</si>
  <si>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</si>
  <si>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</si>
  <si>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</si>
  <si>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</si>
  <si>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</si>
  <si>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</si>
  <si>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</si>
  <si>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</si>
  <si>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</si>
  <si>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</si>
  <si>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</si>
  <si>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</si>
  <si>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</si>
  <si>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</si>
  <si>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</si>
  <si>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</si>
  <si>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</si>
  <si>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</si>
  <si>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</si>
  <si>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</si>
  <si>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</si>
  <si>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</si>
  <si>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</si>
  <si>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</si>
  <si>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</si>
  <si>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</si>
  <si>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</si>
  <si>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</si>
  <si>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</si>
  <si>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</si>
  <si>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</si>
  <si>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</si>
  <si>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</si>
  <si>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</si>
  <si>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</si>
  <si>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</si>
  <si>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</si>
  <si>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</si>
  <si>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</si>
  <si>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</si>
  <si>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</si>
  <si>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</si>
  <si>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</si>
  <si>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</si>
  <si>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</si>
  <si>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</si>
  <si>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</si>
  <si>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</si>
  <si>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</si>
  <si>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</si>
  <si>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</si>
  <si>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</si>
  <si>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</si>
  <si>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</si>
  <si>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</si>
  <si>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</si>
  <si>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</si>
  <si>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</si>
  <si>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</si>
  <si>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</si>
  <si>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</si>
  <si>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</si>
  <si>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</si>
  <si>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</si>
  <si>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</si>
  <si>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</si>
  <si>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</si>
  <si>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</si>
  <si>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</si>
  <si>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</si>
  <si>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</si>
  <si>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</si>
  <si>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</si>
  <si>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</si>
  <si>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</si>
  <si>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</si>
  <si>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</si>
  <si>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</si>
  <si>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</si>
  <si>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</si>
  <si>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</si>
  <si>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</si>
  <si>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</si>
  <si>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</si>
  <si>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</si>
  <si>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</si>
  <si>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</si>
  <si>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</si>
  <si>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</si>
  <si>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</si>
  <si>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</si>
  <si>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</si>
  <si>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</si>
  <si>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</si>
  <si>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</si>
  <si>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</si>
  <si>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</si>
  <si>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</si>
  <si>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</si>
  <si>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</si>
  <si>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</si>
  <si>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</si>
  <si>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</si>
  <si>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</si>
  <si>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</si>
  <si>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</si>
  <si>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</si>
  <si>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</si>
  <si>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</si>
  <si>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</si>
  <si>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</si>
  <si>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</si>
  <si>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</si>
  <si>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</si>
  <si>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</si>
  <si>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</si>
  <si>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</si>
  <si>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</si>
  <si>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</si>
  <si>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</si>
  <si>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</si>
  <si>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</si>
  <si>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</si>
  <si>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</si>
  <si>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</si>
  <si>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</si>
  <si>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</si>
  <si>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</si>
  <si>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</si>
  <si>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</si>
  <si>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</si>
  <si>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</si>
  <si>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</si>
  <si>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</si>
  <si>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</si>
  <si>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</si>
  <si>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</si>
  <si>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</si>
  <si>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</si>
  <si>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</si>
  <si>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</si>
  <si>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</si>
  <si>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</si>
  <si>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</si>
  <si>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</si>
  <si>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</si>
  <si>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</si>
  <si>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</si>
  <si>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</si>
  <si>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</si>
  <si>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</si>
  <si>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</si>
  <si>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</si>
  <si>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</si>
  <si>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</si>
  <si>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</si>
  <si>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</si>
  <si>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</si>
  <si>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</si>
  <si>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</si>
  <si>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</si>
  <si>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</si>
  <si>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</si>
  <si>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</si>
  <si>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</si>
  <si>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</si>
  <si>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</si>
  <si>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</si>
  <si>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</si>
  <si>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</si>
  <si>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</si>
  <si>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</si>
  <si>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</si>
  <si>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</si>
  <si>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</si>
  <si>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</si>
  <si>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</si>
  <si>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</si>
  <si>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</si>
  <si>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</si>
  <si>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</si>
  <si>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</si>
  <si>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</si>
  <si>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</si>
  <si>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</si>
  <si>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</si>
  <si>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</si>
  <si>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</si>
  <si>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</si>
  <si>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</si>
  <si>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</si>
  <si>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</si>
  <si>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</si>
  <si>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</si>
  <si>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</si>
  <si>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</si>
  <si>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</si>
  <si>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</si>
  <si>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</si>
  <si>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</si>
  <si>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</si>
  <si>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</si>
  <si>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</si>
  <si>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</si>
  <si>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</si>
  <si>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</si>
  <si>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</si>
  <si>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</si>
  <si>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</si>
  <si>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</si>
  <si>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</si>
  <si>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</si>
  <si>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</si>
  <si>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</si>
  <si>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</si>
  <si>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</si>
  <si>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</si>
  <si>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</si>
  <si>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</si>
  <si>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</si>
  <si>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</si>
  <si>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</si>
  <si>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</si>
  <si>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</si>
  <si>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</si>
  <si>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</si>
  <si>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</si>
  <si>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</si>
  <si>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</si>
  <si>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</si>
  <si>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</si>
  <si>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</si>
  <si>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</si>
  <si>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</si>
  <si>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</si>
  <si>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</si>
  <si>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</si>
  <si>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</si>
  <si>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</si>
  <si>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</si>
  <si>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</si>
  <si>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</si>
  <si>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</si>
  <si>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</si>
  <si>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</si>
  <si>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</si>
  <si>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</si>
  <si>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</si>
  <si>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</si>
  <si>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</si>
  <si>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</si>
  <si>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</si>
  <si>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</si>
  <si>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</si>
  <si>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</si>
  <si>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</si>
  <si>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</si>
  <si>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</si>
  <si>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</si>
  <si>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</si>
  <si>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</si>
  <si>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</si>
  <si>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</si>
  <si>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</si>
  <si>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</si>
  <si>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</si>
  <si>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</si>
  <si>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</si>
  <si>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</si>
  <si>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</si>
  <si>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</si>
  <si>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</si>
  <si>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</si>
  <si>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</si>
  <si>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</si>
  <si>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</si>
  <si>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</si>
  <si>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</si>
  <si>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</si>
  <si>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</si>
  <si>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</si>
  <si>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</si>
  <si>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</si>
  <si>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</si>
  <si>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</si>
  <si>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</si>
  <si>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</si>
  <si>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</si>
  <si>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</si>
  <si>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</si>
  <si>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</si>
  <si>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</si>
  <si>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</si>
  <si>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</si>
  <si>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</si>
  <si>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</si>
  <si>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</si>
  <si>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</si>
  <si>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</si>
  <si>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</si>
  <si>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</si>
  <si>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</si>
  <si>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</si>
  <si>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</si>
  <si>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</si>
  <si>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</si>
  <si>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</si>
  <si>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</si>
  <si>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</si>
  <si>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</si>
  <si>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</si>
  <si>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</si>
  <si>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</si>
  <si>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</si>
  <si>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</si>
  <si>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</si>
  <si>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</si>
  <si>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</si>
  <si>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</si>
  <si>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</si>
  <si>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</si>
  <si>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</si>
  <si>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</si>
  <si>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</si>
  <si>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</si>
  <si>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</si>
  <si>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</si>
  <si>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</si>
  <si>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</si>
  <si>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</si>
  <si>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</si>
  <si>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</si>
  <si>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</si>
  <si>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</si>
  <si>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</si>
  <si>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</si>
  <si>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</si>
  <si>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</si>
  <si>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</si>
  <si>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</si>
  <si>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</si>
  <si>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</si>
  <si>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</si>
  <si>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</si>
  <si>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</si>
  <si>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</si>
  <si>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</si>
  <si>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</si>
  <si>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</si>
  <si>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</si>
  <si>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</si>
  <si>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</si>
  <si>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</si>
  <si>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</si>
  <si>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</si>
  <si>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</si>
  <si>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</si>
  <si>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</si>
  <si>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</si>
  <si>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</si>
  <si>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</si>
  <si>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</si>
  <si>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</si>
  <si>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</si>
  <si>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</si>
  <si>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</si>
  <si>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</si>
  <si>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</si>
  <si>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</si>
  <si>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</si>
  <si>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</si>
  <si>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</si>
  <si>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</si>
  <si>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</si>
  <si>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</si>
  <si>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</si>
  <si>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</si>
  <si>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</si>
  <si>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</si>
  <si>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</si>
  <si>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</si>
  <si>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</si>
  <si>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</si>
  <si>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</si>
  <si>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</si>
  <si>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</si>
  <si>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</si>
  <si>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</si>
  <si>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</si>
  <si>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</si>
  <si>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</si>
  <si>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</si>
  <si>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</si>
  <si>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</si>
  <si>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</si>
  <si>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</si>
  <si>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</si>
  <si>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</si>
  <si>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</si>
  <si>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</si>
  <si>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</si>
  <si>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</si>
  <si>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</si>
  <si>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</si>
  <si>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</si>
  <si>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</si>
  <si>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</si>
  <si>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</si>
  <si>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</si>
  <si>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</si>
  <si>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</si>
  <si>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</si>
  <si>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</si>
  <si>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</si>
  <si>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</si>
  <si>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</si>
  <si>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</si>
  <si>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</si>
  <si>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</si>
  <si>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</si>
  <si>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</si>
  <si>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</si>
  <si>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</si>
  <si>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</si>
  <si>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</si>
  <si>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</si>
  <si>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</si>
  <si>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</si>
  <si>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</si>
  <si>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</si>
  <si>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</si>
  <si>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</si>
  <si>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</si>
  <si>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</si>
  <si>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</si>
  <si>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</si>
  <si>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</si>
  <si>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</si>
  <si>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</si>
  <si>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</si>
  <si>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</si>
  <si>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</si>
  <si>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</si>
  <si>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</si>
  <si>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</si>
  <si>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</si>
  <si>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</si>
  <si>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</si>
  <si>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</si>
  <si>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</si>
  <si>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</si>
  <si>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</si>
  <si>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</si>
  <si>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</si>
  <si>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</si>
  <si>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</si>
  <si>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</si>
  <si>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</si>
  <si>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</si>
  <si>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</si>
  <si>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</si>
  <si>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</si>
  <si>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</si>
  <si>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</si>
  <si>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</si>
  <si>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</si>
  <si>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</si>
  <si>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</si>
  <si>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</si>
  <si>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</si>
  <si>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</si>
  <si>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</si>
  <si>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</si>
  <si>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</si>
  <si>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</si>
  <si>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</si>
  <si>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</si>
  <si>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</si>
  <si>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</si>
  <si>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</si>
  <si>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</si>
  <si>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</si>
  <si>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</si>
  <si>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</si>
  <si>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</si>
  <si>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</si>
  <si>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</si>
  <si>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</si>
  <si>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</si>
  <si>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</si>
  <si>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</si>
  <si>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</si>
  <si>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</si>
  <si>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</si>
  <si>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</si>
  <si>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</si>
  <si>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</si>
  <si>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</si>
  <si>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</si>
  <si>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</si>
  <si>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</si>
  <si>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</si>
  <si>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</si>
  <si>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</si>
  <si>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</si>
  <si>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</si>
  <si>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</si>
  <si>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</si>
  <si>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</si>
  <si>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</si>
  <si>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</si>
  <si>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</si>
  <si>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</si>
  <si>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</si>
  <si>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</si>
  <si>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</si>
  <si>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</si>
  <si>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</si>
  <si>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</si>
  <si>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</si>
  <si>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</si>
  <si>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</si>
  <si>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</si>
  <si>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</si>
  <si>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</si>
  <si>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</si>
  <si>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</si>
  <si>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</si>
  <si>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</si>
  <si>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</si>
  <si>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</si>
  <si>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</si>
  <si>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</si>
  <si>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</si>
  <si>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</si>
  <si>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</si>
  <si>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</si>
  <si>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</si>
  <si>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</si>
  <si>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</si>
  <si>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</si>
  <si>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</si>
  <si>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</si>
  <si>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</si>
  <si>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</si>
  <si>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</si>
  <si>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</si>
  <si>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</si>
  <si>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</si>
  <si>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</si>
  <si>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</si>
  <si>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</si>
  <si>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</si>
  <si>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</si>
  <si>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</si>
  <si>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</si>
  <si>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</si>
  <si>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</si>
  <si>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</si>
  <si>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</si>
  <si>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</si>
  <si>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</si>
  <si>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</si>
  <si>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</si>
  <si>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</si>
  <si>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</si>
  <si>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</si>
  <si>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</si>
  <si>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</si>
  <si>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</si>
  <si>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</si>
  <si>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</si>
  <si>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</si>
  <si>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</si>
  <si>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</si>
  <si>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</si>
  <si>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</si>
  <si>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</si>
  <si>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</si>
  <si>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</si>
  <si>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</si>
  <si>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</si>
  <si>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</si>
  <si>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</si>
  <si>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</si>
  <si>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</si>
  <si>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</si>
  <si>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</si>
  <si>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</si>
  <si>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</si>
  <si>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</si>
  <si>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</si>
  <si>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</si>
  <si>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</si>
  <si>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</si>
  <si>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</si>
  <si>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</si>
  <si>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</si>
  <si>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</si>
  <si>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</si>
  <si>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</si>
  <si>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</si>
  <si>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</si>
  <si>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</si>
  <si>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</si>
  <si>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</si>
  <si>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</si>
  <si>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</si>
  <si>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</si>
  <si>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</si>
  <si>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</si>
  <si>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</si>
  <si>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</si>
  <si>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</si>
  <si>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</si>
  <si>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</si>
  <si>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</si>
  <si>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</si>
  <si>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</si>
  <si>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</si>
  <si>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</si>
  <si>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</si>
  <si>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</si>
  <si>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</si>
  <si>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</si>
  <si>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</si>
  <si>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</si>
  <si>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</si>
  <si>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</si>
  <si>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</si>
  <si>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</si>
  <si>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</si>
  <si>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</si>
  <si>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</si>
  <si>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</si>
  <si>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</si>
  <si>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</si>
  <si>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</si>
  <si>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</si>
  <si>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</si>
  <si>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</si>
  <si>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</si>
  <si>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</si>
  <si>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</si>
  <si>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</si>
  <si>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</si>
  <si>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</si>
  <si>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</si>
  <si>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</si>
  <si>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</si>
  <si>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</si>
  <si>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</si>
  <si>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</si>
  <si>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</si>
  <si>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</si>
  <si>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</si>
  <si>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</si>
  <si>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</si>
  <si>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</si>
  <si>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</si>
  <si>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</si>
  <si>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</si>
  <si>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</si>
  <si>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</si>
  <si>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</si>
  <si>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</si>
  <si>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</si>
  <si>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</si>
  <si>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</si>
  <si>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</si>
  <si>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</si>
  <si>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</si>
  <si>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</si>
  <si>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</si>
  <si>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</si>
  <si>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</si>
  <si>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</si>
  <si>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</si>
  <si>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</si>
  <si>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</si>
  <si>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</si>
  <si>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</si>
  <si>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</si>
  <si>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</si>
  <si>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</si>
  <si>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</si>
  <si>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</si>
  <si>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</si>
  <si>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</si>
  <si>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</si>
  <si>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</si>
  <si>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</si>
  <si>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</si>
  <si>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</si>
  <si>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</si>
  <si>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</si>
  <si>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</si>
  <si>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</si>
  <si>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</si>
  <si>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</si>
  <si>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</si>
  <si>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</si>
  <si>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</si>
  <si>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</si>
  <si>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</si>
  <si>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</si>
  <si>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</si>
  <si>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</si>
  <si>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</si>
  <si>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</si>
  <si>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</si>
  <si>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</si>
  <si>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</si>
  <si>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</si>
  <si>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</si>
  <si>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</si>
  <si>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</si>
  <si>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</si>
  <si>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</si>
  <si>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</si>
  <si>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</si>
  <si>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</si>
  <si>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</si>
  <si>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</si>
  <si>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</si>
  <si>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</si>
  <si>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</si>
  <si>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</si>
  <si>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</si>
  <si>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</si>
  <si>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</si>
  <si>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</si>
  <si>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</si>
  <si>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</si>
  <si>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</si>
  <si>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</si>
  <si>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</si>
  <si>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</si>
  <si>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</si>
  <si>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</si>
  <si>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</si>
  <si>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</si>
  <si>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</si>
  <si>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</si>
  <si>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</si>
  <si>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</si>
  <si>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</si>
  <si>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</si>
  <si>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</si>
  <si>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</si>
  <si>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</si>
  <si>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</si>
  <si>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</si>
  <si>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</si>
  <si>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</si>
  <si>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</si>
  <si>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</si>
  <si>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</si>
  <si>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</si>
  <si>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</si>
  <si>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</si>
  <si>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</si>
  <si>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</si>
  <si>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</si>
  <si>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</si>
  <si>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</si>
  <si>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</si>
  <si>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</si>
  <si>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</si>
  <si>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</si>
  <si>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</si>
  <si>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</si>
  <si>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</si>
  <si>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</si>
  <si>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</si>
  <si>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</si>
  <si>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</si>
  <si>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</si>
  <si>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</si>
  <si>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</si>
  <si>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</si>
  <si>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</si>
  <si>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</si>
  <si>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</si>
  <si>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</si>
  <si>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</si>
  <si>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</si>
  <si>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</si>
  <si>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</si>
  <si>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</si>
  <si>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</si>
  <si>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</si>
  <si>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</si>
  <si>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</si>
  <si>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</si>
  <si>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</si>
  <si>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</si>
  <si>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</si>
  <si>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</si>
  <si>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</si>
  <si>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</si>
  <si>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</si>
  <si>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</si>
  <si>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</si>
  <si>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</si>
  <si>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</si>
  <si>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</si>
  <si>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</si>
  <si>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</si>
  <si>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</si>
  <si>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</si>
  <si>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</si>
  <si>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</si>
  <si>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</si>
  <si>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</si>
  <si>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</si>
  <si>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</si>
  <si>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</si>
  <si>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</si>
  <si>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</si>
  <si>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</si>
  <si>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</si>
  <si>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</si>
  <si>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</si>
  <si>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</si>
  <si>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</si>
  <si>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</si>
  <si>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</si>
  <si>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</si>
  <si>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</si>
  <si>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</si>
  <si>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</si>
  <si>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</si>
  <si>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</si>
  <si>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</si>
  <si>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</si>
  <si>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</si>
  <si>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</si>
  <si>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</si>
  <si>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</si>
  <si>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</si>
  <si>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</si>
  <si>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</si>
  <si>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</si>
  <si>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</si>
  <si>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</si>
  <si>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</si>
  <si>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</si>
  <si>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</si>
  <si>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</si>
  <si>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</si>
  <si>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</si>
  <si>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</si>
  <si>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</si>
  <si>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</si>
  <si>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</si>
  <si>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</si>
  <si>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</si>
  <si>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</si>
  <si>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</si>
  <si>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</si>
  <si>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</si>
  <si>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</si>
  <si>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</si>
  <si>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</si>
  <si>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</si>
  <si>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</si>
  <si>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</si>
  <si>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</si>
  <si>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</si>
  <si>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</si>
  <si>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</si>
  <si>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</si>
  <si>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</si>
  <si>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</si>
  <si>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</si>
  <si>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</si>
  <si>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</si>
  <si>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</si>
  <si>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</si>
  <si>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</si>
  <si>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</si>
  <si>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</si>
  <si>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</si>
  <si>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</si>
  <si>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</si>
  <si>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</si>
  <si>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</si>
  <si>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</si>
  <si>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</si>
  <si>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</si>
  <si>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</si>
  <si>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</si>
  <si>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</si>
  <si>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</si>
  <si>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</si>
  <si>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</si>
  <si>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</si>
  <si>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</si>
  <si>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</si>
  <si>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</si>
  <si>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</si>
  <si>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</si>
  <si>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</si>
  <si>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</si>
  <si>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</si>
  <si>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</si>
  <si>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</si>
  <si>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</si>
  <si>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</si>
  <si>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</si>
  <si>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</si>
  <si>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</si>
  <si>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</si>
  <si>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</si>
  <si>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</si>
  <si>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</si>
  <si>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</si>
  <si>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</si>
  <si>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</si>
  <si>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</si>
  <si>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</si>
  <si>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</si>
  <si>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</si>
  <si>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</si>
  <si>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</si>
  <si>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</si>
  <si>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</si>
  <si>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</si>
  <si>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</si>
  <si>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</si>
  <si>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</si>
  <si>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</si>
  <si>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</si>
  <si>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</si>
  <si>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</si>
  <si>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</si>
  <si>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</si>
  <si>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</si>
  <si>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</si>
  <si>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</si>
  <si>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</si>
  <si>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</si>
  <si>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</si>
  <si>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</si>
  <si>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</si>
  <si>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</si>
  <si>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</si>
  <si>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</si>
  <si>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</si>
  <si>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</si>
  <si>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</si>
  <si>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</si>
  <si>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</si>
  <si>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</si>
  <si>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</si>
  <si>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</si>
  <si>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</si>
  <si>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</si>
  <si>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</si>
  <si>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</si>
  <si>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</si>
  <si>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</si>
  <si>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</si>
  <si>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</si>
  <si>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</si>
  <si>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</si>
  <si>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</si>
  <si>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</si>
  <si>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</si>
  <si>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</si>
  <si>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</si>
  <si>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</si>
  <si>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</si>
  <si>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</si>
  <si>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</si>
  <si>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</si>
  <si>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</si>
  <si>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</si>
  <si>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</si>
  <si>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</si>
  <si>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</si>
  <si>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</si>
  <si>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</si>
  <si>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</si>
  <si>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</si>
  <si>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</si>
  <si>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</si>
  <si>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</si>
  <si>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</si>
  <si>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</si>
  <si>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</si>
  <si>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</si>
  <si>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</si>
  <si>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</si>
  <si>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</si>
  <si>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</si>
  <si>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</si>
  <si>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</si>
  <si>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</si>
  <si>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</si>
  <si>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</si>
  <si>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</si>
  <si>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</si>
  <si>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</si>
  <si>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</si>
  <si>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</si>
  <si>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</si>
  <si>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</si>
  <si>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</si>
  <si>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</si>
  <si>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</si>
  <si>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</si>
  <si>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</si>
  <si>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</si>
  <si>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</si>
  <si>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</si>
  <si>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</si>
  <si>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</si>
  <si>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</si>
  <si>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</si>
  <si>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</si>
  <si>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</si>
  <si>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</si>
  <si>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</si>
  <si>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</si>
  <si>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</si>
  <si>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</si>
  <si>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</si>
  <si>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</si>
  <si>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</si>
  <si>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</si>
  <si>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</si>
  <si>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</si>
  <si>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</si>
  <si>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</si>
  <si>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</si>
  <si>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</si>
  <si>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</si>
  <si>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</si>
  <si>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</si>
  <si>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</si>
  <si>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</si>
  <si>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</si>
  <si>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</si>
  <si>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</si>
  <si>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</si>
  <si>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</si>
  <si>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</si>
  <si>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</si>
  <si>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</si>
  <si>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</si>
  <si>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</si>
  <si>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</si>
  <si>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</si>
  <si>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</si>
  <si>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</si>
  <si>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</si>
  <si>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</si>
  <si>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</si>
  <si>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</si>
  <si>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</si>
  <si>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</si>
  <si>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</si>
  <si>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</si>
  <si>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</si>
  <si>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</si>
  <si>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</si>
  <si>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</si>
  <si>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</si>
  <si>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</si>
  <si>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</si>
  <si>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</si>
  <si>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</si>
  <si>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</si>
  <si>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</si>
  <si>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</si>
  <si>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</si>
  <si>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</si>
  <si>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</si>
  <si>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</si>
  <si>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</si>
  <si>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</si>
  <si>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</si>
  <si>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</si>
  <si>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</si>
  <si>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</si>
  <si>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</si>
  <si>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</si>
  <si>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</si>
  <si>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</si>
  <si>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</si>
  <si>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</si>
  <si>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</si>
  <si>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</si>
  <si>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</si>
  <si>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</si>
  <si>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</si>
  <si>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</si>
  <si>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</si>
  <si>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</si>
  <si>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</si>
  <si>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</si>
  <si>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</si>
  <si>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</si>
  <si>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</si>
  <si>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</si>
  <si>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</si>
  <si>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</si>
  <si>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</si>
  <si>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</si>
  <si>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</si>
  <si>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</si>
  <si>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</si>
  <si>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</si>
  <si>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</si>
  <si>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</si>
  <si>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</si>
  <si>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</si>
  <si>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</si>
  <si>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</si>
  <si>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</si>
  <si>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</si>
  <si>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</si>
  <si>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</si>
  <si>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</si>
  <si>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</si>
  <si>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</si>
  <si>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</si>
  <si>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</si>
  <si>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</si>
  <si>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</si>
  <si>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</si>
  <si>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</si>
  <si>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</si>
  <si>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</si>
  <si>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</si>
  <si>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</si>
  <si>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</si>
  <si>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</si>
  <si>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</si>
  <si>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</si>
  <si>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</si>
  <si>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</si>
  <si>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</si>
  <si>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</si>
  <si>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</si>
  <si>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</si>
  <si>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</si>
  <si>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</si>
  <si>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</si>
  <si>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</si>
  <si>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</si>
  <si>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</si>
  <si>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</si>
  <si>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</si>
  <si>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</si>
  <si>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</si>
  <si>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</si>
  <si>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</si>
  <si>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</si>
  <si>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</si>
  <si>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</si>
  <si>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</si>
  <si>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</si>
  <si>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</si>
  <si>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</si>
  <si>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</si>
  <si>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</si>
  <si>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</si>
  <si>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</si>
  <si>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</si>
  <si>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</si>
  <si>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</si>
  <si>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</si>
  <si>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</si>
  <si>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</si>
  <si>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</si>
  <si>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</si>
  <si>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</si>
  <si>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</si>
  <si>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</si>
  <si>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</si>
  <si>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</si>
  <si>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</si>
  <si>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</si>
  <si>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</si>
  <si>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</si>
  <si>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</si>
  <si>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</si>
  <si>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</si>
  <si>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</si>
  <si>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</si>
  <si>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</si>
  <si>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</si>
  <si>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</si>
  <si>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</si>
  <si>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</si>
  <si>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</si>
  <si>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</si>
  <si>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</si>
  <si>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</si>
  <si>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</si>
  <si>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</si>
  <si>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</si>
  <si>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</si>
  <si>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</si>
  <si>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</si>
  <si>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</si>
  <si>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</si>
  <si>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</si>
  <si>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</si>
  <si>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</si>
  <si>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</si>
  <si>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</si>
  <si>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</si>
  <si>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</si>
  <si>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</si>
  <si>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</si>
  <si>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</si>
  <si>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</si>
  <si>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</si>
  <si>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</si>
  <si>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</si>
  <si>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</si>
  <si>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</si>
  <si>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</si>
  <si>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</si>
  <si>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</si>
  <si>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</si>
  <si>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</si>
  <si>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</si>
  <si>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</si>
  <si>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</si>
  <si>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</si>
  <si>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</si>
  <si>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</si>
  <si>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</si>
  <si>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</si>
  <si>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</si>
  <si>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</si>
  <si>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</si>
  <si>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</si>
  <si>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</si>
  <si>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</si>
  <si>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</si>
  <si>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</si>
  <si>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</si>
  <si>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</si>
  <si>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</si>
  <si>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</si>
  <si>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</si>
  <si>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</si>
  <si>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</si>
  <si>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</si>
  <si>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</si>
  <si>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</si>
  <si>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</si>
  <si>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</si>
  <si>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</si>
  <si>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</si>
  <si>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</si>
  <si>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</si>
  <si>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</si>
  <si>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</si>
  <si>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</si>
  <si>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</si>
  <si>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</si>
  <si>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</si>
  <si>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</si>
  <si>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</si>
  <si>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</si>
  <si>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</si>
  <si>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</si>
  <si>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</si>
  <si>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</si>
  <si>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</si>
  <si>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</si>
  <si>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</si>
  <si>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</si>
  <si>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</si>
  <si>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</si>
  <si>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</si>
  <si>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</si>
  <si>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</si>
  <si>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</si>
  <si>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</si>
  <si>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</si>
  <si>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</si>
  <si>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</si>
  <si>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</si>
  <si>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</si>
  <si>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</si>
  <si>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</si>
  <si>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</si>
  <si>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</si>
  <si>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</si>
  <si>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</si>
  <si>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</si>
  <si>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</si>
  <si>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</si>
  <si>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</si>
  <si>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</si>
  <si>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</si>
  <si>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</si>
  <si>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</si>
  <si>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</si>
  <si>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</si>
  <si>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</si>
  <si>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</si>
  <si>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</si>
  <si>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</si>
  <si>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</si>
  <si>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</si>
  <si>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</si>
  <si>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</si>
  <si>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</si>
  <si>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</si>
  <si>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</si>
  <si>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</si>
  <si>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</si>
  <si>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</si>
  <si>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</si>
  <si>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</si>
  <si>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</si>
  <si>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</si>
  <si>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</si>
  <si>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</si>
  <si>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</si>
  <si>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</si>
  <si>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</si>
  <si>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</si>
  <si>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</si>
  <si>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</si>
  <si>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</si>
  <si>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</si>
  <si>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</si>
  <si>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</si>
  <si>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</si>
  <si>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</si>
  <si>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</si>
  <si>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</si>
  <si>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</si>
  <si>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</si>
  <si>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</si>
  <si>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</si>
  <si>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</si>
  <si>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</si>
  <si>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</si>
  <si>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</si>
  <si>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</si>
  <si>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</si>
  <si>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</si>
  <si>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</si>
  <si>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</si>
  <si>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</si>
  <si>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</si>
  <si>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</si>
  <si>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</si>
  <si>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</si>
  <si>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</si>
  <si>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</si>
  <si>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</si>
  <si>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</si>
  <si>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</si>
  <si>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</si>
  <si>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</si>
  <si>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</si>
  <si>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</si>
  <si>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</si>
  <si>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</si>
  <si>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</si>
  <si>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</si>
  <si>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</si>
  <si>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</si>
  <si>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</si>
  <si>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</si>
  <si>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</si>
  <si>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</si>
  <si>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</si>
  <si>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</si>
  <si>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</si>
  <si>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</si>
  <si>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</si>
  <si>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</si>
  <si>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</si>
  <si>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</si>
  <si>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</si>
  <si>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</si>
  <si>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</si>
  <si>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</si>
  <si>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</si>
  <si>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</si>
  <si>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</si>
  <si>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</si>
  <si>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</si>
  <si>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</si>
  <si>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</si>
  <si>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</si>
  <si>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</si>
  <si>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</si>
  <si>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</si>
  <si>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</si>
  <si>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</si>
  <si>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</si>
  <si>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</si>
  <si>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</si>
  <si>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</si>
  <si>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</si>
  <si>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</si>
  <si>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</si>
  <si>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</si>
  <si>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</si>
  <si>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</si>
  <si>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</si>
  <si>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</si>
  <si>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</si>
  <si>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</si>
  <si>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</si>
  <si>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</si>
  <si>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</si>
  <si>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</si>
  <si>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</si>
  <si>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</si>
  <si>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</si>
  <si>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</si>
  <si>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</si>
  <si>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</si>
  <si>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</si>
  <si>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</si>
  <si>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</si>
  <si>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</si>
  <si>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</si>
  <si>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</si>
  <si>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</si>
  <si>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</si>
  <si>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</si>
  <si>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</si>
  <si>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</si>
  <si>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</si>
  <si>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</si>
  <si>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</si>
  <si>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</si>
  <si>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</si>
  <si>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</si>
  <si>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</si>
  <si>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</si>
  <si>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</si>
  <si>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</si>
  <si>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</si>
  <si>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</si>
  <si>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</si>
  <si>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</si>
  <si>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</si>
  <si>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</si>
  <si>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</si>
  <si>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</si>
  <si>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</si>
  <si>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</si>
  <si>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</si>
  <si>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</si>
  <si>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</si>
  <si>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</si>
  <si>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</si>
  <si>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</si>
  <si>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</si>
  <si>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</si>
  <si>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</si>
  <si>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</si>
  <si>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</si>
  <si>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</si>
  <si>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</si>
  <si>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</si>
  <si>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</si>
  <si>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</si>
  <si>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</si>
  <si>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</si>
  <si>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</si>
  <si>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</si>
  <si>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</si>
  <si>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</si>
  <si>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</si>
  <si>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</si>
  <si>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</si>
  <si>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</si>
  <si>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</si>
  <si>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</si>
  <si>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</si>
  <si>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</si>
  <si>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</si>
  <si>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</si>
  <si>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</si>
  <si>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</si>
  <si>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</si>
  <si>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</si>
  <si>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</si>
  <si>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</si>
  <si>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</si>
  <si>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</si>
  <si>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</si>
  <si>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</si>
  <si>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</si>
  <si>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</si>
  <si>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</si>
  <si>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</si>
  <si>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</si>
  <si>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</si>
  <si>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</si>
  <si>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</si>
  <si>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</si>
  <si>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</si>
  <si>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</si>
  <si>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</si>
  <si>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</si>
  <si>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</si>
  <si>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</si>
  <si>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</si>
  <si>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</si>
  <si>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</si>
  <si>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</si>
  <si>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</si>
  <si>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</si>
  <si>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</si>
  <si>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</si>
  <si>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</si>
  <si>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</si>
  <si>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</si>
  <si>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</si>
  <si>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</si>
  <si>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</si>
  <si>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</si>
  <si>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</si>
  <si>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</si>
  <si>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</si>
  <si>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</si>
  <si>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</si>
  <si>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</si>
  <si>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</si>
  <si>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</si>
  <si>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</si>
  <si>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</si>
  <si>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</si>
  <si>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</si>
  <si>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</si>
  <si>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</si>
  <si>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</si>
  <si>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</si>
  <si>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</si>
  <si>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</si>
  <si>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</si>
  <si>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</si>
  <si>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</si>
  <si>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</si>
  <si>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</si>
  <si>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</si>
  <si>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</si>
  <si>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</si>
  <si>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</si>
  <si>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</si>
  <si>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</si>
  <si>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</si>
  <si>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</si>
  <si>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</si>
  <si>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</si>
  <si>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</si>
  <si>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</si>
  <si>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</si>
  <si>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</si>
  <si>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</si>
  <si>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</si>
  <si>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</si>
  <si>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</si>
  <si>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</si>
  <si>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</si>
  <si>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</si>
  <si>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</si>
  <si>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</si>
  <si>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</si>
  <si>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</si>
  <si>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</si>
  <si>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</si>
  <si>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</si>
  <si>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</si>
  <si>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</si>
  <si>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</si>
  <si>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</si>
  <si>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</si>
  <si>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</si>
  <si>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</si>
  <si>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</si>
  <si>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</si>
  <si>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</si>
  <si>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</si>
  <si>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</si>
  <si>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</si>
  <si>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</si>
  <si>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</si>
  <si>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</si>
  <si>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</si>
  <si>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</si>
  <si>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</si>
  <si>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</si>
  <si>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</si>
  <si>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</si>
  <si>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</si>
  <si>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</si>
  <si>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</si>
  <si>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</si>
  <si>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</si>
  <si>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</si>
  <si>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</si>
  <si>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</si>
  <si>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</si>
  <si>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</si>
  <si>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</si>
  <si>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</si>
  <si>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</si>
  <si>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</si>
  <si>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</si>
  <si>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</si>
  <si>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</si>
  <si>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</si>
  <si>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</si>
  <si>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</si>
  <si>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</si>
  <si>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</si>
  <si>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</si>
  <si>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</si>
  <si>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</si>
  <si>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</si>
  <si>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</si>
  <si>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</si>
  <si>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</si>
  <si>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</si>
  <si>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</si>
  <si>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</si>
  <si>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</si>
  <si>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</si>
  <si>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</si>
  <si>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</si>
  <si>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</si>
  <si>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</si>
  <si>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</si>
  <si>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</si>
  <si>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</si>
  <si>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</si>
  <si>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</si>
  <si>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</si>
  <si>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</si>
  <si>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</si>
  <si>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</si>
  <si>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</si>
  <si>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</si>
  <si>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</si>
  <si>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</si>
  <si>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</si>
  <si>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</si>
  <si>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</si>
  <si>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</si>
  <si>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</si>
  <si>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</si>
  <si>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</si>
  <si>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</si>
  <si>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</si>
  <si>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</si>
  <si>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</si>
  <si>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</si>
  <si>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</si>
  <si>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</si>
  <si>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</si>
  <si>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</si>
  <si>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</si>
  <si>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</si>
  <si>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</si>
  <si>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</si>
  <si>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</si>
  <si>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</si>
  <si>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</si>
  <si>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</si>
  <si>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</si>
  <si>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</si>
  <si>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</si>
  <si>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</si>
  <si>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</si>
  <si>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</si>
  <si>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</si>
  <si>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</si>
  <si>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</si>
  <si>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</si>
  <si>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</si>
  <si>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</si>
  <si>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</si>
  <si>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</si>
  <si>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</si>
  <si>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</si>
  <si>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</si>
  <si>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</si>
  <si>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</si>
  <si>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</si>
  <si>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</si>
  <si>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</si>
  <si>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</si>
  <si>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</si>
  <si>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</si>
  <si>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</si>
  <si>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</si>
  <si>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</si>
  <si>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</si>
  <si>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</si>
  <si>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</si>
  <si>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</si>
  <si>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</si>
  <si>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</si>
  <si>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</si>
  <si>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</si>
  <si>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</si>
  <si>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</si>
  <si>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</si>
  <si>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</si>
  <si>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</si>
  <si>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</si>
  <si>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</si>
  <si>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</si>
  <si>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</si>
  <si>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</si>
  <si>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</si>
  <si>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</si>
  <si>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</si>
  <si>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</si>
  <si>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</si>
  <si>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</si>
  <si>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</si>
  <si>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</si>
  <si>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</si>
  <si>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</si>
  <si>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</si>
  <si>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</si>
  <si>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</si>
  <si>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</si>
  <si>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</si>
  <si>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</si>
  <si>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</si>
  <si>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</si>
  <si>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</si>
  <si>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</si>
  <si>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</si>
  <si>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</si>
  <si>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</si>
  <si>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</si>
  <si>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</si>
  <si>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</si>
  <si>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</si>
  <si>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</si>
  <si>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</si>
  <si>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</si>
  <si>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</si>
  <si>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</si>
  <si>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</si>
  <si>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</si>
  <si>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</si>
  <si>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</si>
  <si>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</si>
  <si>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</si>
  <si>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</si>
  <si>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</si>
  <si>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</si>
  <si>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</si>
  <si>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</si>
  <si>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</si>
  <si>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</si>
  <si>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</si>
  <si>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</si>
  <si>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</si>
  <si>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</si>
  <si>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</si>
  <si>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</si>
  <si>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</si>
  <si>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</si>
  <si>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</si>
  <si>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</si>
  <si>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</si>
  <si>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</si>
  <si>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</si>
  <si>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</si>
  <si>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</si>
  <si>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</si>
  <si>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</si>
  <si>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</si>
  <si>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</si>
  <si>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</si>
  <si>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</si>
  <si>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</si>
  <si>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</si>
  <si>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</si>
  <si>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</si>
  <si>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</si>
  <si>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</si>
  <si>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</si>
  <si>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</si>
  <si>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</si>
  <si>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</si>
  <si>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</si>
  <si>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</si>
  <si>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</si>
  <si>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</si>
  <si>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</si>
  <si>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</si>
  <si>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</si>
  <si>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</si>
  <si>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</si>
  <si>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</si>
  <si>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</si>
  <si>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</si>
  <si>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</si>
  <si>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</si>
  <si>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</si>
  <si>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</si>
  <si>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</si>
  <si>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</si>
  <si>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</si>
  <si>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</si>
  <si>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</si>
  <si>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</si>
  <si>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</si>
  <si>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</si>
  <si>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</si>
  <si>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</si>
  <si>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</si>
  <si>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</si>
  <si>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</si>
  <si>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</si>
  <si>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</si>
  <si>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</si>
  <si>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</si>
  <si>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</si>
  <si>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</si>
  <si>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</si>
  <si>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</si>
  <si>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</si>
  <si>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</si>
  <si>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</si>
  <si>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</si>
  <si>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</si>
  <si>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</si>
  <si>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</si>
  <si>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</si>
  <si>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</si>
  <si>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</si>
  <si>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</si>
  <si>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</si>
  <si>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</si>
  <si>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</si>
  <si>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</si>
  <si>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</si>
  <si>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</si>
  <si>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</si>
  <si>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</si>
  <si>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</si>
  <si>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</si>
  <si>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</si>
  <si>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</si>
  <si>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</si>
  <si>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</si>
  <si>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</si>
  <si>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</si>
  <si>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</si>
  <si>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</si>
  <si>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</si>
  <si>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</si>
  <si>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</si>
  <si>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</si>
  <si>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</si>
  <si>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</si>
  <si>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</si>
  <si>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</si>
  <si>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</si>
  <si>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</si>
  <si>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</si>
  <si>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</si>
  <si>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</si>
  <si>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</si>
  <si>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</si>
  <si>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</si>
  <si>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</si>
  <si>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</si>
  <si>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</si>
  <si>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</si>
  <si>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</si>
  <si>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</si>
  <si>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</si>
  <si>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</si>
  <si>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</si>
  <si>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</si>
  <si>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</si>
  <si>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</si>
  <si>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</si>
  <si>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</si>
  <si>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</si>
  <si>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</si>
  <si>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</si>
  <si>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</si>
  <si>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</si>
  <si>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</si>
  <si>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</si>
  <si>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</si>
  <si>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</si>
  <si>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</si>
  <si>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</si>
  <si>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</si>
  <si>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</si>
  <si>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</si>
  <si>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</si>
  <si>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</si>
  <si>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</si>
  <si>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</si>
  <si>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</si>
  <si>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</si>
  <si>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</si>
  <si>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</si>
  <si>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</si>
  <si>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</si>
  <si>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</si>
  <si>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</si>
  <si>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</si>
  <si>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</si>
  <si>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</si>
  <si>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</si>
  <si>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</si>
  <si>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</si>
  <si>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</si>
  <si>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</si>
  <si>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</si>
  <si>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</si>
  <si>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</si>
  <si>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</si>
  <si>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</si>
  <si>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</si>
  <si>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</si>
  <si>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</si>
  <si>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</si>
  <si>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</si>
  <si>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</si>
  <si>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</si>
  <si>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</si>
  <si>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</si>
  <si>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</si>
  <si>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</si>
  <si>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</si>
  <si>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</si>
  <si>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</si>
  <si>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</si>
  <si>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</si>
  <si>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</si>
  <si>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</si>
  <si>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</si>
  <si>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</si>
  <si>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</si>
  <si>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</si>
  <si>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</si>
  <si>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</si>
  <si>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</si>
  <si>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</si>
  <si>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</si>
  <si>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</si>
  <si>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</si>
  <si>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</si>
  <si>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</si>
  <si>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</si>
  <si>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</si>
  <si>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</si>
  <si>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</si>
  <si>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</si>
  <si>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</si>
  <si>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</si>
  <si>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</si>
  <si>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</si>
  <si>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</si>
  <si>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</si>
  <si>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</si>
  <si>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</si>
  <si>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</si>
  <si>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</si>
  <si>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</si>
  <si>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</si>
  <si>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</si>
  <si>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</si>
  <si>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</si>
  <si>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</si>
  <si>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</si>
  <si>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</si>
  <si>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</si>
  <si>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</si>
  <si>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</si>
  <si>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</si>
  <si>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</si>
  <si>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</si>
  <si>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</si>
  <si>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</si>
  <si>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</si>
  <si>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</si>
  <si>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</si>
  <si>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</si>
  <si>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</si>
  <si>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</si>
  <si>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</si>
  <si>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</si>
  <si>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</si>
  <si>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</si>
  <si>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</si>
  <si>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</si>
  <si>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</si>
  <si>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</si>
  <si>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</si>
  <si>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</si>
  <si>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</si>
  <si>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</si>
  <si>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</si>
  <si>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</si>
  <si>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</si>
  <si>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</si>
  <si>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</si>
  <si>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</si>
  <si>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</si>
  <si>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</si>
  <si>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</si>
  <si>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</si>
  <si>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</si>
  <si>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</si>
  <si>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</si>
  <si>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</si>
  <si>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</si>
  <si>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</si>
  <si>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</si>
  <si>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</si>
  <si>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</si>
  <si>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</si>
  <si>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</si>
  <si>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</si>
  <si>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</si>
  <si>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</si>
  <si>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</si>
  <si>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</si>
  <si>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</si>
  <si>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</si>
  <si>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</si>
  <si>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</si>
  <si>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</si>
  <si>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</si>
  <si>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</si>
  <si>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</si>
  <si>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</si>
  <si>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</si>
  <si>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</si>
  <si>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</si>
  <si>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</si>
  <si>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</si>
  <si>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</si>
  <si>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</si>
  <si>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</si>
  <si>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</si>
  <si>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</si>
  <si>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</si>
  <si>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</si>
  <si>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</si>
  <si>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</si>
  <si>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</si>
  <si>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</si>
  <si>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</si>
  <si>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</si>
  <si>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</si>
  <si>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</si>
  <si>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</si>
  <si>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</si>
  <si>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</si>
  <si>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</si>
  <si>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</si>
  <si>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</si>
  <si>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</si>
  <si>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</si>
  <si>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</si>
  <si>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</si>
  <si>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</si>
  <si>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</si>
  <si>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</si>
  <si>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</si>
  <si>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</si>
  <si>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</si>
  <si>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</si>
  <si>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</si>
  <si>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</si>
  <si>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</si>
  <si>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</si>
  <si>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</si>
  <si>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</si>
  <si>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</si>
  <si>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</si>
  <si>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</si>
  <si>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</si>
  <si>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</si>
  <si>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</si>
  <si>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</si>
  <si>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</si>
  <si>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</si>
  <si>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</si>
  <si>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</si>
  <si>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</si>
  <si>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</si>
  <si>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</si>
  <si>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</si>
  <si>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</si>
  <si>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</si>
  <si>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</si>
  <si>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</si>
  <si>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</si>
  <si>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</si>
  <si>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</si>
  <si>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</si>
  <si>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</si>
  <si>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</si>
  <si>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</si>
  <si>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</si>
  <si>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</si>
  <si>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</si>
  <si>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</si>
  <si>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</si>
  <si>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</si>
  <si>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</si>
  <si>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</si>
  <si>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</si>
  <si>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</si>
  <si>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</si>
  <si>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</si>
  <si>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</si>
  <si>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</si>
  <si>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</si>
  <si>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</si>
  <si>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</si>
  <si>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</si>
  <si>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</si>
  <si>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</si>
  <si>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</si>
  <si>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</si>
  <si>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</si>
  <si>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</si>
  <si>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</si>
  <si>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</si>
  <si>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</si>
  <si>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</si>
  <si>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</si>
  <si>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</si>
  <si>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</si>
  <si>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</si>
  <si>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</si>
  <si>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</si>
  <si>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</si>
  <si>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</si>
  <si>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</si>
  <si>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</si>
  <si>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</si>
  <si>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</si>
  <si>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</si>
  <si>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</si>
  <si>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</si>
  <si>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</si>
  <si>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</si>
  <si>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</si>
  <si>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</si>
  <si>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</si>
  <si>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</si>
  <si>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</si>
  <si>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</si>
  <si>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</si>
  <si>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</si>
  <si>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</si>
  <si>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</si>
  <si>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</si>
  <si>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</si>
  <si>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</si>
  <si>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</si>
  <si>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</si>
  <si>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</si>
  <si>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</si>
  <si>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</si>
  <si>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</si>
  <si>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</si>
  <si>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</si>
  <si>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</si>
  <si>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</si>
  <si>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</si>
  <si>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</si>
  <si>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</si>
  <si>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</si>
  <si>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</si>
  <si>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</si>
  <si>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</si>
  <si>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</si>
  <si>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</si>
  <si>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</si>
  <si>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</si>
  <si>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</si>
  <si>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</si>
  <si>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</si>
  <si>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</si>
  <si>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</si>
  <si>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</si>
  <si>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</si>
  <si>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</si>
  <si>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</si>
  <si>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</si>
  <si>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</si>
  <si>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</si>
  <si>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</si>
  <si>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</si>
  <si>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</si>
  <si>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</si>
  <si>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</si>
  <si>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</si>
  <si>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</si>
  <si>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</si>
  <si>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</si>
  <si>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</si>
  <si>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</si>
  <si>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</si>
  <si>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</si>
  <si>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</si>
  <si>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</si>
  <si>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</si>
  <si>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</si>
  <si>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</si>
  <si>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</si>
  <si>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</si>
  <si>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</si>
  <si>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</si>
  <si>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</si>
  <si>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</si>
  <si>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</si>
  <si>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</si>
  <si>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</si>
  <si>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</si>
  <si>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</si>
  <si>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</si>
  <si>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</si>
  <si>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</si>
  <si>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</si>
  <si>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</si>
  <si>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</si>
  <si>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</si>
  <si>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</si>
  <si>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</si>
  <si>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</si>
  <si>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</si>
  <si>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</si>
  <si>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</si>
  <si>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</si>
  <si>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</si>
  <si>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</si>
  <si>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</si>
  <si>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</si>
  <si>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</si>
  <si>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</si>
  <si>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</si>
  <si>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</si>
  <si>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</si>
  <si>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</si>
  <si>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</si>
  <si>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</si>
  <si>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</si>
  <si>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</si>
  <si>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</si>
  <si>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</si>
  <si>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</si>
  <si>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</si>
  <si>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</si>
  <si>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</si>
  <si>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</si>
  <si>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</si>
  <si>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</si>
  <si>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</si>
  <si>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</si>
  <si>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</si>
  <si>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</si>
  <si>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</si>
  <si>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</si>
  <si>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</si>
  <si>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</si>
  <si>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</si>
  <si>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</si>
  <si>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</si>
  <si>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</si>
  <si>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</si>
  <si>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</si>
  <si>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</si>
  <si>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</si>
  <si>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</si>
  <si>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</si>
  <si>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</si>
  <si>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</si>
  <si>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</si>
  <si>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</si>
  <si>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</si>
  <si>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</si>
  <si>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</si>
  <si>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</si>
  <si>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</si>
  <si>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</si>
  <si>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</si>
  <si>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</si>
  <si>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</si>
  <si>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</si>
  <si>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</si>
  <si>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</si>
  <si>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</si>
  <si>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</si>
  <si>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</si>
  <si>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</si>
  <si>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</si>
  <si>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</si>
  <si>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</si>
  <si>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</si>
  <si>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</si>
  <si>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</si>
  <si>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</si>
  <si>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</si>
  <si>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</si>
  <si>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</si>
  <si>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</si>
  <si>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</si>
  <si>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</si>
  <si>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</si>
  <si>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</si>
  <si>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</si>
  <si>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</si>
  <si>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</si>
  <si>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</si>
  <si>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</si>
  <si>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</si>
  <si>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</si>
  <si>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</si>
  <si>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</si>
  <si>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</si>
  <si>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</si>
  <si>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</si>
  <si>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</si>
  <si>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</si>
  <si>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</si>
  <si>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</si>
  <si>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</si>
  <si>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</si>
  <si>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</si>
  <si>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</si>
  <si>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</si>
  <si>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</si>
  <si>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</si>
  <si>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</si>
  <si>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</si>
  <si>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</si>
  <si>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</si>
  <si>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</si>
  <si>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</si>
  <si>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</si>
  <si>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</si>
  <si>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</si>
  <si>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</si>
  <si>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</si>
  <si>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</si>
  <si>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</si>
  <si>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</si>
  <si>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</si>
  <si>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</si>
  <si>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</si>
  <si>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</si>
  <si>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</si>
  <si>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</si>
  <si>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</si>
  <si>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</si>
  <si>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</si>
  <si>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</si>
  <si>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</si>
  <si>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</si>
  <si>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</si>
  <si>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</si>
  <si>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</si>
  <si>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</si>
  <si>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</si>
  <si>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</si>
  <si>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</si>
  <si>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</si>
  <si>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</si>
  <si>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</si>
  <si>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</si>
  <si>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</si>
  <si>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</si>
  <si>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</si>
  <si>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</si>
  <si>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</si>
  <si>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</si>
  <si>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</si>
  <si>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</si>
  <si>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</si>
  <si>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</si>
  <si>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</si>
  <si>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</si>
  <si>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</si>
  <si>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</si>
  <si>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</si>
  <si>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</si>
  <si>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</si>
  <si>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</si>
  <si>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</si>
  <si>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</si>
  <si>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</si>
  <si>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</si>
  <si>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</si>
  <si>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</si>
  <si>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</si>
  <si>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</si>
  <si>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</si>
  <si>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</si>
  <si>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</si>
  <si>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</si>
  <si>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</si>
  <si>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</si>
  <si>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</si>
  <si>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</si>
  <si>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</si>
  <si>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</si>
  <si>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</si>
  <si>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</si>
  <si>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</si>
  <si>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</si>
  <si>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</si>
  <si>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</si>
  <si>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</si>
  <si>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</si>
  <si>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</si>
  <si>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</si>
  <si>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</si>
  <si>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</si>
  <si>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</si>
  <si>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</si>
  <si>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</si>
  <si>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</si>
  <si>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</si>
  <si>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</si>
  <si>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</si>
  <si>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</si>
  <si>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</si>
  <si>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</si>
  <si>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</si>
  <si>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</si>
  <si>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</si>
  <si>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</si>
  <si>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</si>
  <si>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</si>
  <si>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</si>
  <si>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</si>
  <si>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</si>
  <si>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</si>
  <si>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</si>
  <si>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</si>
  <si>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</si>
  <si>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</si>
  <si>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</si>
  <si>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</si>
  <si>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</si>
  <si>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</si>
  <si>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</si>
  <si>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</si>
  <si>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</si>
  <si>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</si>
  <si>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</si>
  <si>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</si>
  <si>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</si>
  <si>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</si>
  <si>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</si>
  <si>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</si>
  <si>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</si>
  <si>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</si>
  <si>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</si>
  <si>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</si>
  <si>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</si>
  <si>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</si>
  <si>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</si>
  <si>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</si>
  <si>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</si>
  <si>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</si>
  <si>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</si>
  <si>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</si>
  <si>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</si>
  <si>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</si>
  <si>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</si>
  <si>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</si>
  <si>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</si>
  <si>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</si>
  <si>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</si>
  <si>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</si>
  <si>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</si>
  <si>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</si>
  <si>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</si>
  <si>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</si>
  <si>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</si>
  <si>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</si>
  <si>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</si>
  <si>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</si>
  <si>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</si>
  <si>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</si>
  <si>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</si>
  <si>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</si>
  <si>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</si>
  <si>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</si>
  <si>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</si>
  <si>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</si>
  <si>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</si>
  <si>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</si>
  <si>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</si>
  <si>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</si>
  <si>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</si>
  <si>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</si>
  <si>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</si>
  <si>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</si>
  <si>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</si>
  <si>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</si>
  <si>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</si>
  <si>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</si>
  <si>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</si>
  <si>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</si>
  <si>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</si>
  <si>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</si>
  <si>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</si>
  <si>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</si>
  <si>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</si>
  <si>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</si>
  <si>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</si>
  <si>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</si>
  <si>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</si>
  <si>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</si>
  <si>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</si>
  <si>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</si>
  <si>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</si>
  <si>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</si>
  <si>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</si>
  <si>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</si>
  <si>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</si>
  <si>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</si>
  <si>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</si>
  <si>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</si>
  <si>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</si>
  <si>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</si>
  <si>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</si>
  <si>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</si>
  <si>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</si>
  <si>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</si>
  <si>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</si>
  <si>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</si>
  <si>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</si>
  <si>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</si>
  <si>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</si>
  <si>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</si>
  <si>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</si>
  <si>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</si>
  <si>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</si>
  <si>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</si>
  <si>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</si>
  <si>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</si>
  <si>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</si>
  <si>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</si>
  <si>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</si>
  <si>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</si>
  <si>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</si>
  <si>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</si>
  <si>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</si>
  <si>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</si>
  <si>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</si>
  <si>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</si>
  <si>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</si>
  <si>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</si>
  <si>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</si>
  <si>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</si>
  <si>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</si>
  <si>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</si>
  <si>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</si>
  <si>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</si>
  <si>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</si>
  <si>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</si>
  <si>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</si>
  <si>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</si>
  <si>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</si>
  <si>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</si>
  <si>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</si>
  <si>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</si>
  <si>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</si>
  <si>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</si>
  <si>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</si>
  <si>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</si>
  <si>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</si>
  <si>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</si>
  <si>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</si>
  <si>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</si>
  <si>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</si>
  <si>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</si>
  <si>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</si>
  <si>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</si>
  <si>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</si>
  <si>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</si>
  <si>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</si>
  <si>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</si>
  <si>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</si>
  <si>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</si>
  <si>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</si>
  <si>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</si>
  <si>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</si>
  <si>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</si>
  <si>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</si>
  <si>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</si>
  <si>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</si>
  <si>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</si>
  <si>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</si>
  <si>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</si>
  <si>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</si>
  <si>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</si>
  <si>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</si>
  <si>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</si>
  <si>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</si>
  <si>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</si>
  <si>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</si>
  <si>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</si>
  <si>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</si>
  <si>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</si>
  <si>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</si>
  <si>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</si>
  <si>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</si>
  <si>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</si>
  <si>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</si>
  <si>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</si>
  <si>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</si>
  <si>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</si>
  <si>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</si>
  <si>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</si>
  <si>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</si>
  <si>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</si>
  <si>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</si>
  <si>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</si>
  <si>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</si>
  <si>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</si>
  <si>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</si>
  <si>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</si>
  <si>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</si>
  <si>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</si>
  <si>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</si>
  <si>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</si>
  <si>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</si>
  <si>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</si>
  <si>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</si>
  <si>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</si>
  <si>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</si>
  <si>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</si>
  <si>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</si>
  <si>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</si>
  <si>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</si>
  <si>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</si>
  <si>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</si>
  <si>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</si>
  <si>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</si>
  <si>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</si>
  <si>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</si>
  <si>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</si>
  <si>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</si>
  <si>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</si>
  <si>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</si>
  <si>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</si>
  <si>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</si>
  <si>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</si>
  <si>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</si>
  <si>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</si>
  <si>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</si>
  <si>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</si>
  <si>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</si>
  <si>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</si>
  <si>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</si>
  <si>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</si>
  <si>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</si>
  <si>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</si>
  <si>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</si>
  <si>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</si>
  <si>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</si>
  <si>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</si>
  <si>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</si>
  <si>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</si>
  <si>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</si>
  <si>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</si>
  <si>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</si>
  <si>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</si>
  <si>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</si>
  <si>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</si>
  <si>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</si>
  <si>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</si>
  <si>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</si>
  <si>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</si>
  <si>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</si>
  <si>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</si>
  <si>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</si>
  <si>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</si>
  <si>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</si>
  <si>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</si>
  <si>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</si>
  <si>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</si>
  <si>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</si>
  <si>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</si>
  <si>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</si>
  <si>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</si>
  <si>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</si>
  <si>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</si>
  <si>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</si>
  <si>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</si>
  <si>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</si>
  <si>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</si>
  <si>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</si>
  <si>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</si>
  <si>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</si>
  <si>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</si>
  <si>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</si>
  <si>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</si>
  <si>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</si>
  <si>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</si>
  <si>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</si>
  <si>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</si>
  <si>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</si>
  <si>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</si>
  <si>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</si>
  <si>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</si>
  <si>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</si>
  <si>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</si>
  <si>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</si>
  <si>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</si>
  <si>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</si>
  <si>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</si>
  <si>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</si>
  <si>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</si>
  <si>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</si>
  <si>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</si>
  <si>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</si>
  <si>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</si>
  <si>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</si>
  <si>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</si>
  <si>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</si>
  <si>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</si>
  <si>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</si>
  <si>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</si>
  <si>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</si>
  <si>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</si>
  <si>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</si>
  <si>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</si>
  <si>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</si>
  <si>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</si>
  <si>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</si>
  <si>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</si>
  <si>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</si>
  <si>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</si>
  <si>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</si>
  <si>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</si>
  <si>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</si>
  <si>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</si>
  <si>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</si>
  <si>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</si>
  <si>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</si>
  <si>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</si>
  <si>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</si>
  <si>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</si>
  <si>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</si>
  <si>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</si>
  <si>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</si>
  <si>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</si>
  <si>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</si>
  <si>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</si>
  <si>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</si>
  <si>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</si>
  <si>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</si>
  <si>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</si>
  <si>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</si>
  <si>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</si>
  <si>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</si>
  <si>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</si>
  <si>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</si>
  <si>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</si>
  <si>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</si>
  <si>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</si>
  <si>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</si>
  <si>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</si>
  <si>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</si>
  <si>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</si>
  <si>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</si>
  <si>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</si>
  <si>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</si>
  <si>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</si>
  <si>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</si>
  <si>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</si>
  <si>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</si>
  <si>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</si>
  <si>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</si>
  <si>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</si>
  <si>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</si>
  <si>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</si>
  <si>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</si>
  <si>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</si>
  <si>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</si>
  <si>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</si>
  <si>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</si>
  <si>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</si>
  <si>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</si>
  <si>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</si>
  <si>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</si>
  <si>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</si>
  <si>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</si>
  <si>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</si>
  <si>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</si>
  <si>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</si>
  <si>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</si>
  <si>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</si>
  <si>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</si>
  <si>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</si>
  <si>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</si>
  <si>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</si>
  <si>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</si>
  <si>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</si>
  <si>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</si>
  <si>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</si>
  <si>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</si>
  <si>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</si>
  <si>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</si>
  <si>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</si>
  <si>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</si>
  <si>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</si>
  <si>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</si>
  <si>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</si>
  <si>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</si>
  <si>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</si>
  <si>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</si>
  <si>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</si>
  <si>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</si>
  <si>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</si>
  <si>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</si>
  <si>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</si>
  <si>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</si>
  <si>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</si>
  <si>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</si>
  <si>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</si>
  <si>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</si>
  <si>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</si>
  <si>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</si>
  <si>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</si>
  <si>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</si>
  <si>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</si>
  <si>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</si>
  <si>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</si>
  <si>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</si>
  <si>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</si>
  <si>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</si>
  <si>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</si>
  <si>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</si>
  <si>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</si>
  <si>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</si>
  <si>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</si>
  <si>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</si>
  <si>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</si>
  <si>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</si>
  <si>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</si>
  <si>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</si>
  <si>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</si>
  <si>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</si>
  <si>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</si>
  <si>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</si>
  <si>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</si>
  <si>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</si>
  <si>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</si>
  <si>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</si>
  <si>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</si>
  <si>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</si>
  <si>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</si>
  <si>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</si>
  <si>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</si>
  <si>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</si>
  <si>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</si>
  <si>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</si>
  <si>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</si>
  <si>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</si>
  <si>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</si>
  <si>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</si>
  <si>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</si>
  <si>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</si>
  <si>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</si>
  <si>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</si>
  <si>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</si>
  <si>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</si>
  <si>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</si>
  <si>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</si>
  <si>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</si>
  <si>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</si>
  <si>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</si>
  <si>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</si>
  <si>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</si>
  <si>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</si>
  <si>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</si>
  <si>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</si>
  <si>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</si>
  <si>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</si>
  <si>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</si>
  <si>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</si>
  <si>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</si>
  <si>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</si>
  <si>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</si>
  <si>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</si>
  <si>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</si>
  <si>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</si>
  <si>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</si>
  <si>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</si>
  <si>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</si>
  <si>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</si>
  <si>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</si>
  <si>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</si>
  <si>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</si>
  <si>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</si>
  <si>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</si>
  <si>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</si>
  <si>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</si>
  <si>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</si>
  <si>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</si>
  <si>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</si>
  <si>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</si>
  <si>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</si>
  <si>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</si>
  <si>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</si>
  <si>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</si>
  <si>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</si>
  <si>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</si>
  <si>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</si>
  <si>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</si>
  <si>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</si>
  <si>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</si>
  <si>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</si>
  <si>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</si>
  <si>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</si>
  <si>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</si>
  <si>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</si>
  <si>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</si>
  <si>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</si>
  <si>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</si>
  <si>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</si>
  <si>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</si>
  <si>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</si>
  <si>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</si>
  <si>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</si>
  <si>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</si>
  <si>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</si>
  <si>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</si>
  <si>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</si>
  <si>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</si>
  <si>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</si>
  <si>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</si>
  <si>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</si>
  <si>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</si>
  <si>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</si>
  <si>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</si>
  <si>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</si>
  <si>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</si>
  <si>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</si>
  <si>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</si>
  <si>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</si>
  <si>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</si>
  <si>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</si>
  <si>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</si>
  <si>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</si>
  <si>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</si>
  <si>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</si>
  <si>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</si>
  <si>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</si>
  <si>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</si>
  <si>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</si>
  <si>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</si>
  <si>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</si>
  <si>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</si>
  <si>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</si>
  <si>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</si>
  <si>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</si>
  <si>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</si>
  <si>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</si>
  <si>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</si>
  <si>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</si>
  <si>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</si>
  <si>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</si>
  <si>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</si>
  <si>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</si>
  <si>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</si>
  <si>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</si>
  <si>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</si>
  <si>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</si>
  <si>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</si>
  <si>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</si>
  <si>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</si>
  <si>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</si>
  <si>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</si>
  <si>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</si>
  <si>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</si>
  <si>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</si>
  <si>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</si>
  <si>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</si>
  <si>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</si>
  <si>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</si>
  <si>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</si>
  <si>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</si>
  <si>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</si>
  <si>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</si>
  <si>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</si>
  <si>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</si>
  <si>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</si>
  <si>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</si>
  <si>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</si>
  <si>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</si>
  <si>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</si>
  <si>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</si>
  <si>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</si>
  <si>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</si>
  <si>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</si>
  <si>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</si>
  <si>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</si>
  <si>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</si>
  <si>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</si>
  <si>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</si>
  <si>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</si>
  <si>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</si>
  <si>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</si>
  <si>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</si>
  <si>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</si>
  <si>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</si>
  <si>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</si>
  <si>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</si>
  <si>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</si>
  <si>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</si>
  <si>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</si>
  <si>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</si>
  <si>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</si>
  <si>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</si>
  <si>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</si>
  <si>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</si>
  <si>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</si>
  <si>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</si>
  <si>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</si>
  <si>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</si>
  <si>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</si>
  <si>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</si>
  <si>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</si>
  <si>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</si>
  <si>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</si>
  <si>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</si>
  <si>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</si>
  <si>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</si>
  <si>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</si>
  <si>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</si>
  <si>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</si>
  <si>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</si>
  <si>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</si>
  <si>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</si>
  <si>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</si>
  <si>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</si>
  <si>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</si>
  <si>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</si>
  <si>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</si>
  <si>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</si>
  <si>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</si>
  <si>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</si>
  <si>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</si>
  <si>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</si>
  <si>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</si>
  <si>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</si>
  <si>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</si>
  <si>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</si>
  <si>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</si>
  <si>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</si>
  <si>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</si>
  <si>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</si>
  <si>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</si>
  <si>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</si>
  <si>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</si>
  <si>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</si>
  <si>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</si>
  <si>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</si>
  <si>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</si>
  <si>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</si>
  <si>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</si>
  <si>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</si>
  <si>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</si>
  <si>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</si>
  <si>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</si>
  <si>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</si>
  <si>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</si>
  <si>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</si>
  <si>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</si>
  <si>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</si>
  <si>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</si>
  <si>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</si>
  <si>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</si>
  <si>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</si>
  <si>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</si>
  <si>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</si>
  <si>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</si>
  <si>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</si>
  <si>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</si>
  <si>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</si>
  <si>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</si>
  <si>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</si>
  <si>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</si>
  <si>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</si>
  <si>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</si>
  <si>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</si>
  <si>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</si>
  <si>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</si>
  <si>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</si>
  <si>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</si>
  <si>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</si>
  <si>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</si>
  <si>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</si>
  <si>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</si>
  <si>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</si>
  <si>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</si>
  <si>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</si>
  <si>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</si>
  <si>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</si>
  <si>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</si>
  <si>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</si>
  <si>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</si>
  <si>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</si>
  <si>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</si>
  <si>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</si>
  <si>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</si>
  <si>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</si>
  <si>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</si>
  <si>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</si>
  <si>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</si>
  <si>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</si>
  <si>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</si>
  <si>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</si>
  <si>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</si>
  <si>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</si>
  <si>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</si>
  <si>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</si>
  <si>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</si>
  <si>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</si>
  <si>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</si>
  <si>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</si>
  <si>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</si>
  <si>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</si>
  <si>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</si>
  <si>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</si>
  <si>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</si>
  <si>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</si>
  <si>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</si>
  <si>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</si>
  <si>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</si>
  <si>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</si>
  <si>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</si>
  <si>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</si>
  <si>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</si>
  <si>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</si>
  <si>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</si>
  <si>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</si>
  <si>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</si>
  <si>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</si>
  <si>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</si>
  <si>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</si>
  <si>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</si>
  <si>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</si>
  <si>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</si>
  <si>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</si>
  <si>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</si>
  <si>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</si>
  <si>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</si>
  <si>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</si>
  <si>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</si>
  <si>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</si>
  <si>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</si>
  <si>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</si>
  <si>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</si>
  <si>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</si>
  <si>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</si>
  <si>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</si>
  <si>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</si>
  <si>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</si>
  <si>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</si>
  <si>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</si>
  <si>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</si>
  <si>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</si>
  <si>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</si>
  <si>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</si>
  <si>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</si>
  <si>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</si>
  <si>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</si>
  <si>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</si>
  <si>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</si>
  <si>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</si>
  <si>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</si>
  <si>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</si>
  <si>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</si>
  <si>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</si>
  <si>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</si>
  <si>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</si>
  <si>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</si>
  <si>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</si>
  <si>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</si>
  <si>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</si>
  <si>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</si>
  <si>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</si>
  <si>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</si>
  <si>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</si>
  <si>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</si>
  <si>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</si>
  <si>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</si>
  <si>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</si>
  <si>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</si>
  <si>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</si>
  <si>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</si>
  <si>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</si>
  <si>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</si>
  <si>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</si>
  <si>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</si>
  <si>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</si>
  <si>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</si>
  <si>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</si>
  <si>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</si>
  <si>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</si>
  <si>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</si>
  <si>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</si>
  <si>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</si>
  <si>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</si>
  <si>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</si>
  <si>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</si>
  <si>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</si>
  <si>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</si>
  <si>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</si>
  <si>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</si>
  <si>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</si>
  <si>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</si>
  <si>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</si>
  <si>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</si>
  <si>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</si>
  <si>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</si>
  <si>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</si>
  <si>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</si>
  <si>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</si>
  <si>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</si>
  <si>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</si>
  <si>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</si>
  <si>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</si>
  <si>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</si>
  <si>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</si>
  <si>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</si>
  <si>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</si>
  <si>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</si>
  <si>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</si>
  <si>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</si>
  <si>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</si>
  <si>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</si>
  <si>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</si>
  <si>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</si>
  <si>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</si>
  <si>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</si>
  <si>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</si>
  <si>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</si>
  <si>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</si>
  <si>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</si>
  <si>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</si>
  <si>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</si>
  <si>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</si>
  <si>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</si>
  <si>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</si>
  <si>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</si>
  <si>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</si>
  <si>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</si>
  <si>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</si>
  <si>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</si>
  <si>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</si>
  <si>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</si>
  <si>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</si>
  <si>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</si>
  <si>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</si>
  <si>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</si>
  <si>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</si>
  <si>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</si>
  <si>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</si>
  <si>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</si>
  <si>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</si>
  <si>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</si>
  <si>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</si>
  <si>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</si>
  <si>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</si>
  <si>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</si>
  <si>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</si>
  <si>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</si>
  <si>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</si>
  <si>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</si>
  <si>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</si>
  <si>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</si>
  <si>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</si>
  <si>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</si>
  <si>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</si>
  <si>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</si>
  <si>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</si>
  <si>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</si>
  <si>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</si>
  <si>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</si>
  <si>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</si>
  <si>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</si>
  <si>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</si>
  <si>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</si>
  <si>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</si>
  <si>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</si>
  <si>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</si>
  <si>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</si>
  <si>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</si>
  <si>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</si>
  <si>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</si>
  <si>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</si>
  <si>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</si>
  <si>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</si>
  <si>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</si>
  <si>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</si>
  <si>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</si>
  <si>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</si>
  <si>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</si>
  <si>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</si>
  <si>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</si>
  <si>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</si>
  <si>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</si>
  <si>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</si>
  <si>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</si>
  <si>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</si>
  <si>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</si>
  <si>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</si>
  <si>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</si>
  <si>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</si>
  <si>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</si>
  <si>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</si>
  <si>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</si>
  <si>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</si>
  <si>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</si>
  <si>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</si>
  <si>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</si>
  <si>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</si>
  <si>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</si>
  <si>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</si>
  <si>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</si>
  <si>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</si>
  <si>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</si>
  <si>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</si>
  <si>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</si>
  <si>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</si>
  <si>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</si>
  <si>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</si>
  <si>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</si>
  <si>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</si>
  <si>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</si>
  <si>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</si>
  <si>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</si>
  <si>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</si>
  <si>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</si>
  <si>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</si>
  <si>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</si>
  <si>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</si>
  <si>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</si>
  <si>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</si>
  <si>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</si>
  <si>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</si>
  <si>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</si>
  <si>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</si>
  <si>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</si>
  <si>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</si>
  <si>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</si>
  <si>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</si>
  <si>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</si>
  <si>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</si>
  <si>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</si>
  <si>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</si>
  <si>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</si>
  <si>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</si>
  <si>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</si>
  <si>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</si>
  <si>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</si>
  <si>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</si>
  <si>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</si>
  <si>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</si>
  <si>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</si>
  <si>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</si>
  <si>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</si>
  <si>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</si>
  <si>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</si>
  <si>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</si>
  <si>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</si>
  <si>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</si>
  <si>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</si>
  <si>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</si>
  <si>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</si>
  <si>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</si>
  <si>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</si>
  <si>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</si>
  <si>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</si>
  <si>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</si>
  <si>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</si>
  <si>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</si>
  <si>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</si>
  <si>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</si>
  <si>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</si>
  <si>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</si>
  <si>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</si>
  <si>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</si>
  <si>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</si>
  <si>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</si>
  <si>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</si>
  <si>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</si>
  <si>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</si>
  <si>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</si>
  <si>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</si>
  <si>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</si>
  <si>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</si>
  <si>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</si>
  <si>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</si>
  <si>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</si>
  <si>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</si>
  <si>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</si>
  <si>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</si>
  <si>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</si>
  <si>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</si>
  <si>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</si>
  <si>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</si>
  <si>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</si>
  <si>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</si>
  <si>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</si>
  <si>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</si>
  <si>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</si>
  <si>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</si>
  <si>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</si>
  <si>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</si>
  <si>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</si>
  <si>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</si>
  <si>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</si>
  <si>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</si>
  <si>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</si>
  <si>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</si>
  <si>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</si>
  <si>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</si>
  <si>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</si>
  <si>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</si>
  <si>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</si>
  <si>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</si>
  <si>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</si>
  <si>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</si>
  <si>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</si>
  <si>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</si>
  <si>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</si>
  <si>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</si>
  <si>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</si>
  <si>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</si>
  <si>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</si>
  <si>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</si>
  <si>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</si>
  <si>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</si>
  <si>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</si>
  <si>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</si>
  <si>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</si>
  <si>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</si>
  <si>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</si>
  <si>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</si>
  <si>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</si>
  <si>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</si>
  <si>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</si>
  <si>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</si>
  <si>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</si>
  <si>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</si>
  <si>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</si>
  <si>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</si>
  <si>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</si>
  <si>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</si>
  <si>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</si>
  <si>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</si>
  <si>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</si>
  <si>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</si>
  <si>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</si>
  <si>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</si>
  <si>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</si>
  <si>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</si>
  <si>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</si>
  <si>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</si>
  <si>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</si>
  <si>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</si>
  <si>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</si>
  <si>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</si>
  <si>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</si>
  <si>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</si>
  <si>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</si>
  <si>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</si>
  <si>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</si>
  <si>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</si>
  <si>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</si>
  <si>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</si>
  <si>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</si>
  <si>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</si>
  <si>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</si>
  <si>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</si>
  <si>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</si>
  <si>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</si>
  <si>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</si>
  <si>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</si>
  <si>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</si>
  <si>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</si>
  <si>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</si>
  <si>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</si>
  <si>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</si>
  <si>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</si>
  <si>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</si>
  <si>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</si>
  <si>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</si>
  <si>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</si>
  <si>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</si>
  <si>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</si>
  <si>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</si>
  <si>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</si>
  <si>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</si>
  <si>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</si>
  <si>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</si>
  <si>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</si>
  <si>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</si>
  <si>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</si>
  <si>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</si>
  <si>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</si>
  <si>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</si>
  <si>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</si>
  <si>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</si>
  <si>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</si>
  <si>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</si>
  <si>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</si>
  <si>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</si>
  <si>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</si>
  <si>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</si>
  <si>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</si>
  <si>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</si>
  <si>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</si>
  <si>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</si>
  <si>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</si>
  <si>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</si>
  <si>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</si>
  <si>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</si>
  <si>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</si>
  <si>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</si>
  <si>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</si>
  <si>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</si>
  <si>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</si>
  <si>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</si>
  <si>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</si>
  <si>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</si>
  <si>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</si>
  <si>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</si>
  <si>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</si>
  <si>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</si>
  <si>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</si>
  <si>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</si>
  <si>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</si>
  <si>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</si>
  <si>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</si>
  <si>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</si>
  <si>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</si>
  <si>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</si>
  <si>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</si>
  <si>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</si>
  <si>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</si>
  <si>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</si>
  <si>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</si>
  <si>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</si>
  <si>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</si>
  <si>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</si>
  <si>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</si>
  <si>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</si>
  <si>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</si>
  <si>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</si>
  <si>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</si>
  <si>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</si>
  <si>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</si>
  <si>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</si>
  <si>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</si>
  <si>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</si>
  <si>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</si>
  <si>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</si>
  <si>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</si>
  <si>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</si>
  <si>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</si>
  <si>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</si>
  <si>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</si>
  <si>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</si>
  <si>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</si>
  <si>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</si>
  <si>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</si>
  <si>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</si>
  <si>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</si>
  <si>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</si>
  <si>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</si>
  <si>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</si>
  <si>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</si>
  <si>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</si>
  <si>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</si>
  <si>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</si>
  <si>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</si>
  <si>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</si>
  <si>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</si>
  <si>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</si>
  <si>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</si>
  <si>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</si>
  <si>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</si>
  <si>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</si>
  <si>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</si>
  <si>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</si>
  <si>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</si>
  <si>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</si>
  <si>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</si>
  <si>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</si>
  <si>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</si>
  <si>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</si>
  <si>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</si>
  <si>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</si>
  <si>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</si>
  <si>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</si>
  <si>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</si>
  <si>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</si>
  <si>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</si>
  <si>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</si>
  <si>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</si>
  <si>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</si>
  <si>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</si>
  <si>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</si>
  <si>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</si>
  <si>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</si>
  <si>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</si>
  <si>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</si>
  <si>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</si>
  <si>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</si>
  <si>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</si>
  <si>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</si>
  <si>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</si>
  <si>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</si>
  <si>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</si>
  <si>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</si>
  <si>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</si>
  <si>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</si>
  <si>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</si>
  <si>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</si>
  <si>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</si>
  <si>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</si>
  <si>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</si>
  <si>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</si>
  <si>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</si>
  <si>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</si>
  <si>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</si>
  <si>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</si>
  <si>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</si>
  <si>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</si>
  <si>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</si>
  <si>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</si>
  <si>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</si>
  <si>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</si>
  <si>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</si>
  <si>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</si>
  <si>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</si>
  <si>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</si>
  <si>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</si>
  <si>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</si>
  <si>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</si>
  <si>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</si>
  <si>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</si>
  <si>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</si>
  <si>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</si>
  <si>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</si>
  <si>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</si>
  <si>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</si>
  <si>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</si>
  <si>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</si>
  <si>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</si>
  <si>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</si>
  <si>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</si>
  <si>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</si>
  <si>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</si>
  <si>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</si>
  <si>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</si>
  <si>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</si>
  <si>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</si>
  <si>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</si>
  <si>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</si>
  <si>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</si>
  <si>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</si>
  <si>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</si>
  <si>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</si>
  <si>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</si>
  <si>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</si>
  <si>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</si>
  <si>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</si>
  <si>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</si>
  <si>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</si>
  <si>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</si>
  <si>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</si>
  <si>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</si>
  <si>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</si>
  <si>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</si>
  <si>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</si>
  <si>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</si>
  <si>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</si>
  <si>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</si>
  <si>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</si>
  <si>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</si>
  <si>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</si>
  <si>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</si>
  <si>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</si>
  <si>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</si>
  <si>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</si>
  <si>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</si>
  <si>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</si>
  <si>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</si>
  <si>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</si>
  <si>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</si>
  <si>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</si>
  <si>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</si>
  <si>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</si>
  <si>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</si>
  <si>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</si>
  <si>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</si>
  <si>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</si>
  <si>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</si>
  <si>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</si>
  <si>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</si>
  <si>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</si>
  <si>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</si>
  <si>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</si>
  <si>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</si>
  <si>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</si>
  <si>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</si>
  <si>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</si>
  <si>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</si>
  <si>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</si>
  <si>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</si>
  <si>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</si>
  <si>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</si>
  <si>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</si>
  <si>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</si>
  <si>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</si>
  <si>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</si>
  <si>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</si>
  <si>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</si>
  <si>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</si>
  <si>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</si>
  <si>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</si>
  <si>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</si>
  <si>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</si>
  <si>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</si>
  <si>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</si>
  <si>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</si>
  <si>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</si>
  <si>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</si>
  <si>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</si>
  <si>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</si>
  <si>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</si>
  <si>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</si>
  <si>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</si>
  <si>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</si>
  <si>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</si>
  <si>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</si>
  <si>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</si>
  <si>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</si>
  <si>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</si>
  <si>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</si>
  <si>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</si>
  <si>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</si>
  <si>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</si>
  <si>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</si>
  <si>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</si>
  <si>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</si>
  <si>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</si>
  <si>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</si>
  <si>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</si>
  <si>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</si>
  <si>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</si>
  <si>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</si>
  <si>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</si>
  <si>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</si>
  <si>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</si>
  <si>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</si>
  <si>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</si>
  <si>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</si>
  <si>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</si>
  <si>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</si>
  <si>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</si>
  <si>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</si>
  <si>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</si>
  <si>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</si>
  <si>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</si>
  <si>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</si>
  <si>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</si>
  <si>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</si>
  <si>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</si>
  <si>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</si>
  <si>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</si>
  <si>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</si>
  <si>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</si>
  <si>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</si>
  <si>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</si>
  <si>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</si>
  <si>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</si>
  <si>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</si>
  <si>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</si>
  <si>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</si>
  <si>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</si>
  <si>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</si>
  <si>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</si>
  <si>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</si>
  <si>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</si>
  <si>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</si>
  <si>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</si>
  <si>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</si>
  <si>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</si>
  <si>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</si>
  <si>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</si>
  <si>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</si>
  <si>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</si>
  <si>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</si>
  <si>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</si>
  <si>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</si>
  <si>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</si>
  <si>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</si>
  <si>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</si>
  <si>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</si>
  <si>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</si>
  <si>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</si>
  <si>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</si>
  <si>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</si>
  <si>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</si>
  <si>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</si>
  <si>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</si>
  <si>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</si>
  <si>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</si>
  <si>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</si>
  <si>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</si>
  <si>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</si>
  <si>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</si>
  <si>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</si>
  <si>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</si>
  <si>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</si>
  <si>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</si>
  <si>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</si>
  <si>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</si>
  <si>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</si>
  <si>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</si>
  <si>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</si>
  <si>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</si>
  <si>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</si>
  <si>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</si>
  <si>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</si>
  <si>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</si>
  <si>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</si>
  <si>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</si>
  <si>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</si>
  <si>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</si>
  <si>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</si>
  <si>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</si>
  <si>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</si>
  <si>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</si>
  <si>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</si>
  <si>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</si>
  <si>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</si>
  <si>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</si>
  <si>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</si>
  <si>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</si>
  <si>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</si>
  <si>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</si>
  <si>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</si>
  <si>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</si>
  <si>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</si>
  <si>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</si>
  <si>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</si>
  <si>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</si>
  <si>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</si>
  <si>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</si>
  <si>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</si>
  <si>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</si>
  <si>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</si>
  <si>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</si>
  <si>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</si>
  <si>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</si>
  <si>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</si>
  <si>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</si>
  <si>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</si>
  <si>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</si>
  <si>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</si>
  <si>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</si>
  <si>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</si>
  <si>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</si>
  <si>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</si>
  <si>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</si>
  <si>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</si>
  <si>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</si>
  <si>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</si>
  <si>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</si>
  <si>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</si>
  <si>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</si>
  <si>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</si>
  <si>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</si>
  <si>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</si>
  <si>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</si>
  <si>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</si>
  <si>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</si>
  <si>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</si>
  <si>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</si>
  <si>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</si>
  <si>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</si>
  <si>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</si>
  <si>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</si>
  <si>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</si>
  <si>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</si>
  <si>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</si>
  <si>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</si>
  <si>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</si>
  <si>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</si>
  <si>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</si>
  <si>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</si>
  <si>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</si>
  <si>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</si>
  <si>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</si>
  <si>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</si>
  <si>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</si>
  <si>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</si>
  <si>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</si>
  <si>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</si>
  <si>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</si>
  <si>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</si>
  <si>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</si>
  <si>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</si>
  <si>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</si>
  <si>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</si>
  <si>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</si>
  <si>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</si>
  <si>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</si>
  <si>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</si>
  <si>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</si>
  <si>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</si>
  <si>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</si>
  <si>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</si>
  <si>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</si>
  <si>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</si>
  <si>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</si>
  <si>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</si>
  <si>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</si>
  <si>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</si>
  <si>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</si>
  <si>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</si>
  <si>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</si>
  <si>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</si>
  <si>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</si>
  <si>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</si>
  <si>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</si>
  <si>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</si>
  <si>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</si>
  <si>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</si>
  <si>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</si>
  <si>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</si>
  <si>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</si>
  <si>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</si>
  <si>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</si>
  <si>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</si>
  <si>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</si>
  <si>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</si>
  <si>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</si>
  <si>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</si>
  <si>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</si>
  <si>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</si>
  <si>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</si>
  <si>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</si>
  <si>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</si>
  <si>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</si>
  <si>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</si>
  <si>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</si>
  <si>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</si>
  <si>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</si>
  <si>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</si>
  <si>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</si>
  <si>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</si>
  <si>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</si>
  <si>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</si>
  <si>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</si>
  <si>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</si>
  <si>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</si>
  <si>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</si>
  <si>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</si>
  <si>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</si>
  <si>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</si>
  <si>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</si>
  <si>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</si>
  <si>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</si>
  <si>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</si>
  <si>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</si>
  <si>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</si>
  <si>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</si>
  <si>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</si>
  <si>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</si>
  <si>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</si>
  <si>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</si>
  <si>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</si>
  <si>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</si>
  <si>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</si>
  <si>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</si>
  <si>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</si>
  <si>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</si>
  <si>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</si>
  <si>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</si>
  <si>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</si>
  <si>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</si>
  <si>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</si>
  <si>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</si>
  <si>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</si>
  <si>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</si>
  <si>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</si>
  <si>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</si>
  <si>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</si>
  <si>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</si>
  <si>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</si>
  <si>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</si>
  <si>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</si>
  <si>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</si>
  <si>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</si>
  <si>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</si>
  <si>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</si>
  <si>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</si>
  <si>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</si>
  <si>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</si>
  <si>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</si>
  <si>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</si>
  <si>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</si>
  <si>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</si>
  <si>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</si>
  <si>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</si>
  <si>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</si>
  <si>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</si>
  <si>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</si>
  <si>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</si>
  <si>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</si>
  <si>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</si>
  <si>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</si>
  <si>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</si>
  <si>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</si>
  <si>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</si>
  <si>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</si>
  <si>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</si>
  <si>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</si>
  <si>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</si>
  <si>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</si>
  <si>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</si>
  <si>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</si>
  <si>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</si>
  <si>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</si>
  <si>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</si>
  <si>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</si>
  <si>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</si>
  <si>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</si>
  <si>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</si>
  <si>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</si>
  <si>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</si>
  <si>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</si>
  <si>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</si>
  <si>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</si>
  <si>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</si>
  <si>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</si>
  <si>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</si>
  <si>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</si>
  <si>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</si>
  <si>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</si>
  <si>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</si>
  <si>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</si>
  <si>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</si>
  <si>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</si>
  <si>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</si>
  <si>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</si>
  <si>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</si>
  <si>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</si>
  <si>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</si>
  <si>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</si>
  <si>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</si>
  <si>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</si>
  <si>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</si>
  <si>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</si>
  <si>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</si>
  <si>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</si>
  <si>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</si>
  <si>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</si>
  <si>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</si>
  <si>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</si>
  <si>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</si>
  <si>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</si>
  <si>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</si>
  <si>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</si>
  <si>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</si>
  <si>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</si>
  <si>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</si>
  <si>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</si>
  <si>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</si>
  <si>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</si>
  <si>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</si>
  <si>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</si>
  <si>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</si>
  <si>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</si>
  <si>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</si>
  <si>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</si>
  <si>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</si>
  <si>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</si>
  <si>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</si>
  <si>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</si>
  <si>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</si>
  <si>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</si>
  <si>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</si>
  <si>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</si>
  <si>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</si>
  <si>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</si>
  <si>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</si>
  <si>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</si>
  <si>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</si>
  <si>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</si>
  <si>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</si>
  <si>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</si>
  <si>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</si>
  <si>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</si>
  <si>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</si>
  <si>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</si>
  <si>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</si>
  <si>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</si>
  <si>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</si>
  <si>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</si>
  <si>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</si>
  <si>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</si>
  <si>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</si>
  <si>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</si>
  <si>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</si>
  <si>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</si>
  <si>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</si>
  <si>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</si>
  <si>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</si>
  <si>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</si>
  <si>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</si>
  <si>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</si>
  <si>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</si>
  <si>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</si>
  <si>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</si>
  <si>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</si>
  <si>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</si>
  <si>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</si>
  <si>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</si>
  <si>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</si>
  <si>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</si>
  <si>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</si>
  <si>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</si>
  <si>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</si>
  <si>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</si>
  <si>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</si>
  <si>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</si>
  <si>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</si>
  <si>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</si>
  <si>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</si>
  <si>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</si>
  <si>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</si>
  <si>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</si>
  <si>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</si>
  <si>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</si>
  <si>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</si>
  <si>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</si>
  <si>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</si>
  <si>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</si>
  <si>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</si>
  <si>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</si>
  <si>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</si>
  <si>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</si>
  <si>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</si>
  <si>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</si>
  <si>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</si>
  <si>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</si>
  <si>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</si>
  <si>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</si>
  <si>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</si>
  <si>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</si>
  <si>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</si>
  <si>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</si>
  <si>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</si>
  <si>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</si>
  <si>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</si>
  <si>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</si>
  <si>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</si>
  <si>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</si>
  <si>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</si>
  <si>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</si>
  <si>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</si>
  <si>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</si>
  <si>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</si>
  <si>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</si>
  <si>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</si>
  <si>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</si>
  <si>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</si>
  <si>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</si>
  <si>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</si>
  <si>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</si>
  <si>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</si>
  <si>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</si>
  <si>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</si>
  <si>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</si>
  <si>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</si>
  <si>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</si>
  <si>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</si>
  <si>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</si>
  <si>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</si>
  <si>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</si>
  <si>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</si>
  <si>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</si>
  <si>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</si>
  <si>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</si>
  <si>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</si>
  <si>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</si>
  <si>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</si>
  <si>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</si>
  <si>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</si>
  <si>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</si>
  <si>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</si>
  <si>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</si>
  <si>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</si>
  <si>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</si>
  <si>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</si>
  <si>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</si>
  <si>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</si>
  <si>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</si>
  <si>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</si>
  <si>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</si>
  <si>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</si>
  <si>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</si>
  <si>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</si>
  <si>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</si>
  <si>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</si>
  <si>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</si>
  <si>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</si>
  <si>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</si>
  <si>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</si>
  <si>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</si>
  <si>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</si>
  <si>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</si>
  <si>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</si>
  <si>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</si>
  <si>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</si>
  <si>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</si>
  <si>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</si>
  <si>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</si>
  <si>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</si>
  <si>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</si>
  <si>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</si>
  <si>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</si>
  <si>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</si>
  <si>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</si>
  <si>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</si>
  <si>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</si>
  <si>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</si>
  <si>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</si>
  <si>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</si>
  <si>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</si>
  <si>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</si>
  <si>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</si>
  <si>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</si>
  <si>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</si>
  <si>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</si>
  <si>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</si>
  <si>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</si>
  <si>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</si>
  <si>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</si>
  <si>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</si>
  <si>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</si>
  <si>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</si>
  <si>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</si>
  <si>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</si>
  <si>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</si>
  <si>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</si>
  <si>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</si>
  <si>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</si>
  <si>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</si>
  <si>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</si>
  <si>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</si>
  <si>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</si>
  <si>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</si>
  <si>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</si>
  <si>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</si>
  <si>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</si>
  <si>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</si>
  <si>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</si>
  <si>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</si>
  <si>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</si>
  <si>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</si>
  <si>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</si>
  <si>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</si>
  <si>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</si>
  <si>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</si>
  <si>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</si>
  <si>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</si>
  <si>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</si>
  <si>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</si>
  <si>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</si>
  <si>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</si>
  <si>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</si>
  <si>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</si>
  <si>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</si>
  <si>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</si>
  <si>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</si>
  <si>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</si>
  <si>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</si>
  <si>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</si>
  <si>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</si>
  <si>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</si>
  <si>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</si>
  <si>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</si>
  <si>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</si>
  <si>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</si>
  <si>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</si>
  <si>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</si>
  <si>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</si>
  <si>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</si>
  <si>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</si>
  <si>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</si>
  <si>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</si>
  <si>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</si>
  <si>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</si>
  <si>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</si>
  <si>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</si>
  <si>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</si>
  <si>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</si>
  <si>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</si>
  <si>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</si>
  <si>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</si>
  <si>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</si>
  <si>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</si>
  <si>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</si>
  <si>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</si>
  <si>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</si>
  <si>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</si>
  <si>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</si>
  <si>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</si>
  <si>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</si>
  <si>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</si>
  <si>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</si>
  <si>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</si>
  <si>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</si>
  <si>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</si>
  <si>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</si>
  <si>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</si>
  <si>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</si>
  <si>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</si>
  <si>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</si>
  <si>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</si>
  <si>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</si>
  <si>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</si>
  <si>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</si>
  <si>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</si>
  <si>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</si>
  <si>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</si>
  <si>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</si>
  <si>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</si>
  <si>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</si>
  <si>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</si>
  <si>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</si>
  <si>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</si>
  <si>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</si>
  <si>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</si>
  <si>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</si>
  <si>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</si>
  <si>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</si>
  <si>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</si>
  <si>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</si>
  <si>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</si>
  <si>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</si>
  <si>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</si>
  <si>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</si>
  <si>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</si>
  <si>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</si>
  <si>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</si>
  <si>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</si>
  <si>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</si>
  <si>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</si>
  <si>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</si>
  <si>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</si>
  <si>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</si>
  <si>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</si>
  <si>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</si>
  <si>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</si>
  <si>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</si>
  <si>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</si>
  <si>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</si>
  <si>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</si>
  <si>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</si>
  <si>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</si>
  <si>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</si>
  <si>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</si>
  <si>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</si>
  <si>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</si>
  <si>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</si>
  <si>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</si>
  <si>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</si>
  <si>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</si>
  <si>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</si>
  <si>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</si>
  <si>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</si>
  <si>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</si>
  <si>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</si>
  <si>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</si>
  <si>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</si>
  <si>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</si>
  <si>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</si>
  <si>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</si>
  <si>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</si>
  <si>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</si>
  <si>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</si>
  <si>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</si>
  <si>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</si>
  <si>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</si>
  <si>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</si>
  <si>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</si>
  <si>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</si>
  <si>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</si>
  <si>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</si>
  <si>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</si>
  <si>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</si>
  <si>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</si>
  <si>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</si>
  <si>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</si>
  <si>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</si>
  <si>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</si>
  <si>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</si>
  <si>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</si>
  <si>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</si>
  <si>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</si>
  <si>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</si>
  <si>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</si>
  <si>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</si>
  <si>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</si>
  <si>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</si>
  <si>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</si>
  <si>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</si>
  <si>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</si>
  <si>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</si>
  <si>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</si>
  <si>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</si>
  <si>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</si>
  <si>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</si>
  <si>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</si>
  <si>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</si>
  <si>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</si>
  <si>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</si>
  <si>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</si>
  <si>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</si>
  <si>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</si>
  <si>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</si>
  <si>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</si>
  <si>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</si>
  <si>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</si>
  <si>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</si>
  <si>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</si>
  <si>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</si>
  <si>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</si>
  <si>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</si>
  <si>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</si>
  <si>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</si>
  <si>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</si>
  <si>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</si>
  <si>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</si>
  <si>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</si>
  <si>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</si>
  <si>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</si>
  <si>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</si>
  <si>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</si>
  <si>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</si>
  <si>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</si>
  <si>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</si>
  <si>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</si>
  <si>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</si>
  <si>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</si>
  <si>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</si>
  <si>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</si>
  <si>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</si>
  <si>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</si>
  <si>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</si>
  <si>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</si>
  <si>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</si>
  <si>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</si>
  <si>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</si>
  <si>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</si>
  <si>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</si>
  <si>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</si>
  <si>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</si>
  <si>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</si>
  <si>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</si>
  <si>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</si>
  <si>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</si>
  <si>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</si>
  <si>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</si>
  <si>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</si>
  <si>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</si>
  <si>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</si>
  <si>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</si>
  <si>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</si>
  <si>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</si>
  <si>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</si>
  <si>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</si>
  <si>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</si>
  <si>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</si>
  <si>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</si>
  <si>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</si>
  <si>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</si>
  <si>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</si>
  <si>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</si>
  <si>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</si>
  <si>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</si>
  <si>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</si>
  <si>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</si>
  <si>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</si>
  <si>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</si>
  <si>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</si>
  <si>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</si>
  <si>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</si>
  <si>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</si>
  <si>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</si>
  <si>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</si>
  <si>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</si>
  <si>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</si>
  <si>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</si>
  <si>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</si>
  <si>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</si>
  <si>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</si>
  <si>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</si>
  <si>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</si>
  <si>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</si>
  <si>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</si>
  <si>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</si>
  <si>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</si>
  <si>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</si>
  <si>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</si>
  <si>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</si>
  <si>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</si>
  <si>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</si>
  <si>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</si>
  <si>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</si>
  <si>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</si>
  <si>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</si>
  <si>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</si>
  <si>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</si>
  <si>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</si>
  <si>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</si>
  <si>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</si>
  <si>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</si>
  <si>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</si>
  <si>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</si>
  <si>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</si>
  <si>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</si>
  <si>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</si>
  <si>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</si>
  <si>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</si>
  <si>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</si>
  <si>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</si>
  <si>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</si>
  <si>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</si>
  <si>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</si>
  <si>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</si>
  <si>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</si>
  <si>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</si>
  <si>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</si>
  <si>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</si>
  <si>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</si>
  <si>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</si>
  <si>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</si>
  <si>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</si>
  <si>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</si>
  <si>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</si>
  <si>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</si>
  <si>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</si>
  <si>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</si>
  <si>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</si>
  <si>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</si>
  <si>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</si>
  <si>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</si>
  <si>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</si>
  <si>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</si>
  <si>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</si>
  <si>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</si>
  <si>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</si>
  <si>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</si>
  <si>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</si>
  <si>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</si>
  <si>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</si>
  <si>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</si>
  <si>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</si>
  <si>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</si>
  <si>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</si>
  <si>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</si>
  <si>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</si>
  <si>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</si>
  <si>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</si>
  <si>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</si>
  <si>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</si>
  <si>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</si>
  <si>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</si>
  <si>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</si>
  <si>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</si>
  <si>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</si>
  <si>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</si>
  <si>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</si>
  <si>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</si>
  <si>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</si>
  <si>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</si>
  <si>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</si>
  <si>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</si>
  <si>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</si>
  <si>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</si>
  <si>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</si>
  <si>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</si>
  <si>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</si>
  <si>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</si>
  <si>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</si>
  <si>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</si>
  <si>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</si>
  <si>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</si>
  <si>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</si>
  <si>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</si>
  <si>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</si>
  <si>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</si>
  <si>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</si>
  <si>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</si>
  <si>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</si>
  <si>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</si>
  <si>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</si>
  <si>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</si>
  <si>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</si>
  <si>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</si>
  <si>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</si>
  <si>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</si>
  <si>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</si>
  <si>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</si>
  <si>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</si>
  <si>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</si>
  <si>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</si>
  <si>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</si>
  <si>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</si>
  <si>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</si>
  <si>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</si>
  <si>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</si>
  <si>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</si>
  <si>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</si>
  <si>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</si>
  <si>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</si>
  <si>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</si>
  <si>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</si>
  <si>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</si>
  <si>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</si>
  <si>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</si>
  <si>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</si>
  <si>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</si>
  <si>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</si>
  <si>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</si>
  <si>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</si>
  <si>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</si>
  <si>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</si>
  <si>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</si>
  <si>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</si>
  <si>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</si>
  <si>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</si>
  <si>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</si>
  <si>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</si>
  <si>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</si>
  <si>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</si>
  <si>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</si>
  <si>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</si>
  <si>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</si>
  <si>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</si>
  <si>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</si>
  <si>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</si>
  <si>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</si>
  <si>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</si>
  <si>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</si>
  <si>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</si>
  <si>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</si>
  <si>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</si>
  <si>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</si>
  <si>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</si>
  <si>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</si>
  <si>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</si>
  <si>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</si>
  <si>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</si>
  <si>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</si>
  <si>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</si>
  <si>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</si>
  <si>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</si>
  <si>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</si>
  <si>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</si>
  <si>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</si>
  <si>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</si>
  <si>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</si>
  <si>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</si>
  <si>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</si>
  <si>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</si>
  <si>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</si>
  <si>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</si>
  <si>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</si>
  <si>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</si>
  <si>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</si>
  <si>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</si>
  <si>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</si>
  <si>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</si>
  <si>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</si>
  <si>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</si>
  <si>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</si>
  <si>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</si>
  <si>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</si>
  <si>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</si>
  <si>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</si>
  <si>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</si>
  <si>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</si>
  <si>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</si>
  <si>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</si>
  <si>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</si>
  <si>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</si>
  <si>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</si>
  <si>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</si>
  <si>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</si>
  <si>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</si>
  <si>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</si>
  <si>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</si>
  <si>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</si>
  <si>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</si>
  <si>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</si>
  <si>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</si>
  <si>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</si>
  <si>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</si>
  <si>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</si>
  <si>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</si>
  <si>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</si>
  <si>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</si>
  <si>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</si>
  <si>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</si>
  <si>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</si>
  <si>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</si>
  <si>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</si>
  <si>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</si>
  <si>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</si>
  <si>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</si>
  <si>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</si>
  <si>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</si>
  <si>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</si>
  <si>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</si>
  <si>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</si>
  <si>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</si>
  <si>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</si>
  <si>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</si>
  <si>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</si>
  <si>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</si>
  <si>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</si>
  <si>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</si>
  <si>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</si>
  <si>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</si>
  <si>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</si>
  <si>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</si>
  <si>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</si>
  <si>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</si>
  <si>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</si>
  <si>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</si>
  <si>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</si>
  <si>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</si>
  <si>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</si>
  <si>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</si>
  <si>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</si>
  <si>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</si>
  <si>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</si>
  <si>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</si>
  <si>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</si>
  <si>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</si>
  <si>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</si>
  <si>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</si>
  <si>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</si>
  <si>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</si>
  <si>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</si>
  <si>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</si>
  <si>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</si>
  <si>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</si>
  <si>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</si>
  <si>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</si>
  <si>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</si>
  <si>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</si>
  <si>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</si>
  <si>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</si>
  <si>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</si>
  <si>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</si>
  <si>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</si>
  <si>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</si>
  <si>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</si>
  <si>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</si>
  <si>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</si>
  <si>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</si>
  <si>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</si>
  <si>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</si>
  <si>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</si>
  <si>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</si>
  <si>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</si>
  <si>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</si>
  <si>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</si>
  <si>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</si>
  <si>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</si>
  <si>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</si>
  <si>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</si>
  <si>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</si>
  <si>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</si>
  <si>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</si>
  <si>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</si>
  <si>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</si>
  <si>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</si>
  <si>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</si>
  <si>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</si>
  <si>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</si>
  <si>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</si>
  <si>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</si>
  <si>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</si>
  <si>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</si>
  <si>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</si>
  <si>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</si>
  <si>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</si>
  <si>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</si>
  <si>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</si>
  <si>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</si>
  <si>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</si>
  <si>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</si>
  <si>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</si>
  <si>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</si>
  <si>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</si>
  <si>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</si>
  <si>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</si>
  <si>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</si>
  <si>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</si>
  <si>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</si>
  <si>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</si>
  <si>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</si>
  <si>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</si>
  <si>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</si>
  <si>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</si>
  <si>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</si>
  <si>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</si>
  <si>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</si>
  <si>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</si>
  <si>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</si>
  <si>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</si>
  <si>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</si>
  <si>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</si>
  <si>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</si>
  <si>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</si>
  <si>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</si>
  <si>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</si>
  <si>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</si>
  <si>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</si>
  <si>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</si>
  <si>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</si>
  <si>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</si>
  <si>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</si>
  <si>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</si>
  <si>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</si>
  <si>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</si>
  <si>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</si>
  <si>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</si>
  <si>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</si>
  <si>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</si>
  <si>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</si>
  <si>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</si>
  <si>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</si>
  <si>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</si>
  <si>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</si>
  <si>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</si>
  <si>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</si>
  <si>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</si>
  <si>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</si>
  <si>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</si>
  <si>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</si>
  <si>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</si>
  <si>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</si>
  <si>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</si>
  <si>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</si>
  <si>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</si>
  <si>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</si>
  <si>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</si>
  <si>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</si>
  <si>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</si>
  <si>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</si>
  <si>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</si>
  <si>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</si>
  <si>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</si>
  <si>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</si>
  <si>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</si>
  <si>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</si>
  <si>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</si>
  <si>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</si>
  <si>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</si>
  <si>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</si>
  <si>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</si>
  <si>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</si>
  <si>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</si>
  <si>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</si>
  <si>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</si>
  <si>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</si>
  <si>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</si>
  <si>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</si>
  <si>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</si>
  <si>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</si>
  <si>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</si>
  <si>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</si>
  <si>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</si>
  <si>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</si>
  <si>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</si>
  <si>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</si>
  <si>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</si>
  <si>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</si>
  <si>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</si>
  <si>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</si>
  <si>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</si>
  <si>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</si>
  <si>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</si>
  <si>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</si>
  <si>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</si>
  <si>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</si>
  <si>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</si>
  <si>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</si>
  <si>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</si>
  <si>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</si>
  <si>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</si>
  <si>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</si>
  <si>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</si>
  <si>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</si>
  <si>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</si>
  <si>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</si>
  <si>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</si>
  <si>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</si>
  <si>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</si>
  <si>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</si>
  <si>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</si>
  <si>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</si>
  <si>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</si>
  <si>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</si>
  <si>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</si>
  <si>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</si>
  <si>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</si>
  <si>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</si>
  <si>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</si>
  <si>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</si>
  <si>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</si>
  <si>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</si>
  <si>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</si>
  <si>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</si>
  <si>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</si>
  <si>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</si>
  <si>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</si>
  <si>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</si>
  <si>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</si>
  <si>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</si>
  <si>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</si>
  <si>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</si>
  <si>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</si>
  <si>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</si>
  <si>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</si>
  <si>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</si>
  <si>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</si>
  <si>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</si>
  <si>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</si>
  <si>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</si>
  <si>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</si>
  <si>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</si>
  <si>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</si>
  <si>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</si>
  <si>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</si>
  <si>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</si>
  <si>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</si>
  <si>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</si>
  <si>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</si>
  <si>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</si>
  <si>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</si>
  <si>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</si>
  <si>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</si>
  <si>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</si>
  <si>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</si>
  <si>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</si>
  <si>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</si>
  <si>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</si>
  <si>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</si>
  <si>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</si>
  <si>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</si>
  <si>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</si>
  <si>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</si>
  <si>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</si>
  <si>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</si>
  <si>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</si>
  <si>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</si>
  <si>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</si>
  <si>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</si>
  <si>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</si>
  <si>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</si>
  <si>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</si>
  <si>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</si>
  <si>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</si>
  <si>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</si>
  <si>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</si>
  <si>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</si>
  <si>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</si>
  <si>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</si>
  <si>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</si>
  <si>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</si>
  <si>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</si>
  <si>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</si>
  <si>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</si>
  <si>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</si>
  <si>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</si>
  <si>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</si>
  <si>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</si>
  <si>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</si>
  <si>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</si>
  <si>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</si>
  <si>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</si>
  <si>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</si>
  <si>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</si>
  <si>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</si>
  <si>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</si>
  <si>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</si>
  <si>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</si>
  <si>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</si>
  <si>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</si>
  <si>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</si>
  <si>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</si>
  <si>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</si>
  <si>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</si>
  <si>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</si>
  <si>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</si>
  <si>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</si>
  <si>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</si>
  <si>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</si>
  <si>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</si>
  <si>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</si>
  <si>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</si>
  <si>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</si>
  <si>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</si>
  <si>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</si>
  <si>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</si>
  <si>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</si>
  <si>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</si>
  <si>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</si>
  <si>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</si>
  <si>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</si>
  <si>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</si>
  <si>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</si>
  <si>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</si>
  <si>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</si>
  <si>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</si>
  <si>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</si>
  <si>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</si>
  <si>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</si>
  <si>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</si>
  <si>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</si>
  <si>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</si>
  <si>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</si>
  <si>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</si>
  <si>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</si>
  <si>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</si>
  <si>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</si>
  <si>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</si>
  <si>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</si>
  <si>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</si>
  <si>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</si>
  <si>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</si>
  <si>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</si>
  <si>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</si>
  <si>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</si>
  <si>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</si>
  <si>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</si>
  <si>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</si>
  <si>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</si>
  <si>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</si>
  <si>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</si>
  <si>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</si>
  <si>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</si>
  <si>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</si>
  <si>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</si>
  <si>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</si>
  <si>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</si>
  <si>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</si>
  <si>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</si>
  <si>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</si>
  <si>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</si>
  <si>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</si>
  <si>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</si>
  <si>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</si>
  <si>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</si>
  <si>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</si>
  <si>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</si>
  <si>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</si>
  <si>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</si>
  <si>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</si>
  <si>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</si>
  <si>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</si>
  <si>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</si>
  <si>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</si>
  <si>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</si>
  <si>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</si>
  <si>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</si>
  <si>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</si>
  <si>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</si>
  <si>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</si>
  <si>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</si>
  <si>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</si>
  <si>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</si>
  <si>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</si>
  <si>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</si>
  <si>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</si>
  <si>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</si>
  <si>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</si>
  <si>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</si>
  <si>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</si>
  <si>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</si>
  <si>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</si>
  <si>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</si>
  <si>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</si>
  <si>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</si>
  <si>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</si>
  <si>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</si>
  <si>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</si>
  <si>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</si>
  <si>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</si>
  <si>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</si>
  <si>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</si>
  <si>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</si>
  <si>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</si>
  <si>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</si>
  <si>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</si>
  <si>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</si>
  <si>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</si>
  <si>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</si>
  <si>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</si>
  <si>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</si>
  <si>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</si>
  <si>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</si>
  <si>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</si>
  <si>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</si>
  <si>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</si>
  <si>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</si>
  <si>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</si>
  <si>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</si>
  <si>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</si>
  <si>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</si>
  <si>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</si>
  <si>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</si>
  <si>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</si>
  <si>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</si>
  <si>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</si>
  <si>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</si>
  <si>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</si>
  <si>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</si>
  <si>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</si>
  <si>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</si>
  <si>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</si>
  <si>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</si>
  <si>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</si>
  <si>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</si>
  <si>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</si>
  <si>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</si>
  <si>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</si>
  <si>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</si>
  <si>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</si>
  <si>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</si>
  <si>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</si>
  <si>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</si>
  <si>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</si>
  <si>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</si>
  <si>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</si>
  <si>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</si>
  <si>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</si>
  <si>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</si>
  <si>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</si>
  <si>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</si>
  <si>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</si>
  <si>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</si>
  <si>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</si>
  <si>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</si>
  <si>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</si>
  <si>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</si>
  <si>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</si>
  <si>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</si>
  <si>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</si>
  <si>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</si>
  <si>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</si>
  <si>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</si>
  <si>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</si>
  <si>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</si>
  <si>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</si>
  <si>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</si>
  <si>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</si>
  <si>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</si>
  <si>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</si>
  <si>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</si>
  <si>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</si>
  <si>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</si>
  <si>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</si>
  <si>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</si>
  <si>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</si>
  <si>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</si>
  <si>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</si>
  <si>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</si>
  <si>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</si>
  <si>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</si>
  <si>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</si>
  <si>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</si>
  <si>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</si>
  <si>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</si>
  <si>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</si>
  <si>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</si>
  <si>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</si>
  <si>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</si>
  <si>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</si>
  <si>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</si>
  <si>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</si>
  <si>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</si>
  <si>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</si>
  <si>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</si>
  <si>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</si>
  <si>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</si>
  <si>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</si>
  <si>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</si>
  <si>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</si>
  <si>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</si>
  <si>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</si>
  <si>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</si>
  <si>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</si>
  <si>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</si>
  <si>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</si>
  <si>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</si>
  <si>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</si>
  <si>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</si>
  <si>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</si>
  <si>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</si>
  <si>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</si>
  <si>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</si>
  <si>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</si>
  <si>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</si>
  <si>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</si>
  <si>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</si>
  <si>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</si>
  <si>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</si>
  <si>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</si>
  <si>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</si>
  <si>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</si>
  <si>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</si>
  <si>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</si>
  <si>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</si>
  <si>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</si>
  <si>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</si>
  <si>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</si>
  <si>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</si>
  <si>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</si>
  <si>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</si>
  <si>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</si>
  <si>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</si>
  <si>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</si>
  <si>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</si>
  <si>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</si>
  <si>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</si>
  <si>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</si>
  <si>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</si>
  <si>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</si>
  <si>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</si>
  <si>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</si>
  <si>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</si>
  <si>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</si>
  <si>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</si>
  <si>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</si>
  <si>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</si>
  <si>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</si>
  <si>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</si>
  <si>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</si>
  <si>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</si>
  <si>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</si>
  <si>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</si>
  <si>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</si>
  <si>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</si>
  <si>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</si>
  <si>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</si>
  <si>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</si>
  <si>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</si>
  <si>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</si>
  <si>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</si>
  <si>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</si>
  <si>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</si>
  <si>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</si>
  <si>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</si>
  <si>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</si>
  <si>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</si>
  <si>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</si>
  <si>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</si>
  <si>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</si>
  <si>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</si>
  <si>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</si>
  <si>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</si>
  <si>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</si>
  <si>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</si>
  <si>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</si>
  <si>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</si>
  <si>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</si>
  <si>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</si>
  <si>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</si>
  <si>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</si>
  <si>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</si>
  <si>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</si>
  <si>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</si>
  <si>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</si>
  <si>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</si>
  <si>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</si>
  <si>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</si>
  <si>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</si>
  <si>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</si>
  <si>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</si>
  <si>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</si>
  <si>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</si>
  <si>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</si>
  <si>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</si>
  <si>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</si>
  <si>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</si>
  <si>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</si>
  <si>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</si>
  <si>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</si>
  <si>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</si>
  <si>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</si>
  <si>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</si>
  <si>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</si>
  <si>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</si>
  <si>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</si>
  <si>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</si>
  <si>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</si>
  <si>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</si>
  <si>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</si>
  <si>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</si>
  <si>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</si>
  <si>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</si>
  <si>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</si>
  <si>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</si>
  <si>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</si>
  <si>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</si>
  <si>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</si>
  <si>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</si>
  <si>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</si>
  <si>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</si>
  <si>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</si>
  <si>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</si>
  <si>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</si>
  <si>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</si>
  <si>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</si>
  <si>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</si>
  <si>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</si>
  <si>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</si>
  <si>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</si>
  <si>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</si>
  <si>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</si>
  <si>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</si>
  <si>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</si>
  <si>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</si>
  <si>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Row Labels</t>
  </si>
  <si>
    <t>Grand Total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</si>
  <si>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</si>
  <si>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</si>
  <si>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</si>
  <si>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</si>
  <si>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</si>
  <si>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</si>
  <si>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</si>
  <si>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</si>
  <si>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</si>
  <si>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</si>
  <si>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</si>
  <si>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</si>
  <si>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</si>
  <si>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</si>
  <si>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</si>
  <si>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</si>
  <si>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</si>
  <si>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Years </t>
  </si>
  <si>
    <t>Goal</t>
  </si>
  <si>
    <t>Number successful</t>
  </si>
  <si>
    <t>Number failed</t>
  </si>
  <si>
    <t>Total projects</t>
  </si>
  <si>
    <t>% Successful</t>
  </si>
  <si>
    <t>% Failed</t>
  </si>
  <si>
    <t>%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</si>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</sst>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2" borderId="0" xfId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[StarterBook_WeekOne_MuktaJathar.xlsx]#CampaignsbyCat&amp;Out!PivotTable1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Campaigns by Category &amp; Outcome</a:t>
            </a:r>
            <a:endParaRPr lang="en-US"/>
          </a:p>
        </c:rich>
      </c:tx>
      <c:layout>
        <c:manualLayout>
          <c:xMode val="edge"/>
          <c:yMode val="edge"/>
          <c:x val="0.26569580052493441"/>
          <c:y val="7.92792792792792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148556430446194E-2"/>
          <c:y val="6.5189189189189201E-2"/>
          <c:w val="0.82600695538057745"/>
          <c:h val="0.851213449670142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'#CampaignsbyCat&amp;Out'!$B$3:$B$4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8-444D-B05E-99565E856391}"/>
            </c:ext>
          </c:extLst>
        </c:ser>
        <c:ser>
          <c:idx val="1"/>
          <c:order val="1"/>
          <c:tx>
            <c:strRef>
              <c:f>'#CampaignsbyCat&amp;Out'!$C$3:$C$4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8-444D-B05E-99565E856391}"/>
            </c:ext>
          </c:extLst>
        </c:ser>
        <c:ser>
          <c:idx val="2"/>
          <c:order val="2"/>
          <c:tx>
            <c:strRef>
              <c:f>'#CampaignsbyCat&amp;Out'!$D$3:$D$4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8-444D-B05E-99565E856391}"/>
            </c:ext>
          </c:extLst>
        </c:ser>
        <c:ser>
          <c:idx val="3"/>
          <c:order val="3"/>
          <c:tx>
            <c:strRef>
              <c:f>'#CampaignsbyCat&amp;Out'!$E$3:$E$4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38-444D-B05E-99565E85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002800"/>
        <c:axId val="834011088"/>
      </c:barChart>
      <c:catAx>
        <c:axId val="79400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011088"/>
        <c:crosses val="autoZero"/>
        <c:auto val="1"/>
        <c:lblAlgn val="ctr"/>
        <c:lblOffset val="100"/>
        <c:noMultiLvlLbl val="0"/>
      </c:catAx>
      <c:valAx>
        <c:axId val="8340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0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[StarterBook_WeekOne_MuktaJathar.xlsx]#campaignsbySubcat&amp;Out!PivotTable2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Campaigns by Sub-Category &amp; Outcome</a:t>
            </a:r>
            <a:endParaRPr lang="en-US"/>
          </a:p>
        </c:rich>
      </c:tx>
      <c:layout>
        <c:manualLayout>
          <c:xMode val="edge"/>
          <c:yMode val="edge"/>
          <c:x val="0.32158452987494213"/>
          <c:y val="3.6671368124118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'#campaignsbySubcat&amp;Out'!$B$4:$B$5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8549-BBC4-6FA9F168A14A}"/>
            </c:ext>
          </c:extLst>
        </c:ser>
        <c:ser>
          <c:idx val="1"/>
          <c:order val="1"/>
          <c:tx>
            <c:strRef>
              <c:f>'#campaignsbySubcat&amp;Out'!$C$4:$C$5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9-8549-BBC4-6FA9F168A14A}"/>
            </c:ext>
          </c:extLst>
        </c:ser>
        <c:ser>
          <c:idx val="2"/>
          <c:order val="2"/>
          <c:tx>
            <c:strRef>
              <c:f>'#campaignsbySubcat&amp;Out'!$D$4:$D$5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9-8549-BBC4-6FA9F168A14A}"/>
            </c:ext>
          </c:extLst>
        </c:ser>
        <c:ser>
          <c:idx val="3"/>
          <c:order val="3"/>
          <c:tx>
            <c:strRef>
              <c:f>'#campaignsbySubcat&amp;Out'!$E$4:$E$5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9-8549-BBC4-6FA9F168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096544"/>
        <c:axId val="868244784"/>
      </c:barChart>
      <c:catAx>
        <c:axId val="8690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44784"/>
        <c:crosses val="autoZero"/>
        <c:auto val="1"/>
        <c:lblAlgn val="ctr"/>
        <c:lblOffset val="100"/>
        <c:noMultiLvlLbl val="0"/>
      </c:catAx>
      <c:valAx>
        <c:axId val="8682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[StarterBook_WeekOne_MuktaJathar.xlsx]#CampaignsbyLaunchDt!PivotTable3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Campaigns</a:t>
            </a:r>
            <a:r>
              <a:rPr lang="en-US" baseline="0"/>
              <a:t> by Outcome and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'#CampaignsbyLaunchDt'!$B$4:$B$5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1-CF46-B489-DFC980BE6A53}"/>
            </c:ext>
          </c:extLst>
        </c:ser>
        <c:ser>
          <c:idx val="1"/>
          <c:order val="1"/>
          <c:tx>
            <c:strRef>
              <c:f>'#CampaignsbyLaunchDt'!$C$4:$C$5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11-CF46-B489-DFC980BE6A53}"/>
            </c:ext>
          </c:extLst>
        </c:ser>
        <c:ser>
          <c:idx val="2"/>
          <c:order val="2"/>
          <c:tx>
            <c:strRef>
              <c:f>'#CampaignsbyLaunchDt'!$D$4:$D$5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11-CF46-B489-DFC980BE6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293040"/>
        <c:axId val="354395936"/>
      </c:lineChart>
      <c:catAx>
        <c:axId val="3542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395936"/>
        <c:crosses val="autoZero"/>
        <c:auto val="1"/>
        <c:lblAlgn val="ctr"/>
        <c:lblOffset val="100"/>
        <c:noMultiLvlLbl val="0"/>
      </c:catAx>
      <c:valAx>
        <c:axId val="3543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C-9140-9FB0-B3966D9A0E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C-9140-9FB0-B3966D9A0E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C-9140-9FB0-B3966D9A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566175"/>
        <c:axId val="1871139231"/>
      </c:lineChart>
      <c:catAx>
        <c:axId val="187356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39231"/>
        <c:crosses val="autoZero"/>
        <c:auto val="1"/>
        <c:lblAlgn val="ctr"/>
        <c:lblOffset val="100"/>
        <c:noMultiLvlLbl val="0"/>
      </c:catAx>
      <c:valAx>
        <c:axId val="18711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6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25400</xdr:rowOff>
    </xdr:from>
    <xdr:to>
      <xdr:col>15</xdr:col>
      <xdr:colOff>762000</xdr:colOff>
      <xdr:row>19</xdr:row>
      <xdr:rowOff>120650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7B3AD2C-BFA1-9448-883D-784D6C6E5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25400</xdr:rowOff>
    </xdr:from>
    <xdr:to>
      <xdr:col>16</xdr:col>
      <xdr:colOff>622300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10EE4-3CCD-5045-81EA-45D0837A7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139700</xdr:rowOff>
    </xdr:from>
    <xdr:to>
      <xdr:col>15</xdr:col>
      <xdr:colOff>304800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E981B-3A73-6341-8970-9BC7FAB0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44450</xdr:rowOff>
    </xdr:from>
    <xdr:to>
      <xdr:col>11</xdr:col>
      <xdr:colOff>406400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1B3E7-C797-F547-A540-E1A41934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J" refreshedDate="43485.825212615739" createdVersion="6" refreshedVersion="6" minRefreshableVersion="3" recordCount="4114" xr:uid="{42B7F05A-2C8D-3649-AE6A-5F7B634C11F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J" refreshedDate="43490.733495486114" createdVersion="6" refreshedVersion="6" minRefreshableVersion="3" recordCount="4114" xr:uid="{F4BD7796-1D48-3948-8325-2D01BB4E58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973E4-947D-324C-89D2-C91F0109DA73}" name="PivotTable1" cacheId="1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F14" firstHeaderRow="1" firstDataRow="2" firstDataCol="1" rowPageCount="1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CE609-90BC-714D-A9D4-D1AE5F17AE75}" name="PivotTable2" cacheId="1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0CC48-F223-3446-A2DD-D4CB264FB0A3}" name="PivotTable3" cacheId="1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5"/>
        <item x="0"/>
        <item t="default"/>
      </items>
    </pivotField>
    <pivotField name="Years "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2.6640625" bestFit="1" customWidth="1"/>
    <col min="17" max="17" width="11" bestFit="1" customWidth="1"/>
    <col min="18" max="18" width="11.1640625" bestFit="1" customWidth="1"/>
    <col min="19" max="19" width="20.1640625" bestFit="1" customWidth="1"/>
    <col min="20" max="20" width="19.1640625" bestFit="1" customWidth="1"/>
    <col min="21" max="21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3">
        <f>(J2/86400)+25569</f>
        <v>42177.007071759261</v>
      </c>
      <c r="T2" s="13">
        <f>(I2/86400)+25569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(J3/86400)+25569</f>
        <v>42766.600497685184</v>
      </c>
      <c r="T3" s="13">
        <f t="shared" ref="T3:T66" si="3">(I3/86400)+25569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  <c r="U6" s="11"/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  <c r="U7" s="11"/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42516.047071759254</v>
      </c>
      <c r="T9" s="13">
        <f t="shared" si="3"/>
        <v>42556.047071759254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41869.542314814811</v>
      </c>
      <c r="T20" s="13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42200.758240740739</v>
      </c>
      <c r="T22" s="13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41375.057222222225</v>
      </c>
      <c r="T40" s="13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41874.098807870367</v>
      </c>
      <c r="T46" s="13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</v>
      </c>
      <c r="T48" s="13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42196.928668981476</v>
      </c>
      <c r="T53" s="13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42149.548888888894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42230.235833333332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41701.901817129634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41409.814317129625</v>
      </c>
      <c r="T63" s="13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(J67/86400)+25569</f>
        <v>41835.821226851855</v>
      </c>
      <c r="T67" s="13">
        <f t="shared" ref="T67:T130" si="7"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41208.010196759264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40997.144872685181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41100.158877314811</v>
      </c>
      <c r="T83" s="13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40322.539386574077</v>
      </c>
      <c r="T89" s="13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41402.752222222218</v>
      </c>
      <c r="T91" s="13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41214.794837962967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40987.776631944442</v>
      </c>
      <c r="T108" s="13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41718.043032407411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40918.738935185189</v>
      </c>
      <c r="T117" s="13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(J131/86400)+25569</f>
        <v>41882.937303240738</v>
      </c>
      <c r="T131" s="13">
        <f t="shared" ref="T131:T194" si="11"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41778.91541666667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42559.064143518517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41875.077546296292</v>
      </c>
      <c r="T154" s="13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3">
        <f t="shared" si="10"/>
        <v>42171.913090277776</v>
      </c>
      <c r="T162" s="13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(J195/86400)+25569</f>
        <v>41911.934791666667</v>
      </c>
      <c r="T195" s="13">
        <f t="shared" ref="T195:T258" si="15"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41867.083368055552</v>
      </c>
      <c r="T202" s="13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42236.159918981481</v>
      </c>
      <c r="T213" s="13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42129.77721064815</v>
      </c>
      <c r="T232" s="13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42341.958923611106</v>
      </c>
      <c r="T233" s="13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42321.084479166668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42713.962500000001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42263.952662037038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(J259/86400)+25569</f>
        <v>42479.626875000002</v>
      </c>
      <c r="T259" s="13">
        <f t="shared" ref="T259:T322" si="19"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40267.245717592596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41612.100243055553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40967.081875000003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41744.590682870374</v>
      </c>
      <c r="T282" s="13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41313.816250000003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42089.728020833332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41032.071134259255</v>
      </c>
      <c r="T305" s="13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41282.944456018522</v>
      </c>
      <c r="T309" s="13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(J323/86400)+25569</f>
        <v>42647.446597222224</v>
      </c>
      <c r="T323" s="13">
        <f t="shared" ref="T323:T386" si="23"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42261.500243055554</v>
      </c>
      <c r="T348" s="13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41935.070486111115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41019.793032407411</v>
      </c>
      <c r="T368" s="13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(J387/86400)+25569</f>
        <v>41934.584502314814</v>
      </c>
      <c r="T387" s="13">
        <f t="shared" ref="T387:T450" si="27"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42549.076157407406</v>
      </c>
      <c r="T390" s="13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41674.063078703708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40865.042256944442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41082.564884259264</v>
      </c>
      <c r="T398" s="13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41646.628032407403</v>
      </c>
      <c r="T406" s="13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42113.981446759259</v>
      </c>
      <c r="T412" s="13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41360.970601851848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41863.260381944448</v>
      </c>
      <c r="T424" s="13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42285.90902777778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42526.871331018519</v>
      </c>
      <c r="T433" s="13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42228.629884259259</v>
      </c>
      <c r="T435" s="13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41919.761782407411</v>
      </c>
      <c r="T441" s="13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(J451/86400)+25569</f>
        <v>41534.568113425928</v>
      </c>
      <c r="T451" s="13">
        <f t="shared" ref="T451:T514" si="31"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42107.703877314816</v>
      </c>
      <c r="T454" s="13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40971.002569444448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41547.694456018522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40705.12663194444</v>
      </c>
      <c r="T464" s="13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</v>
      </c>
      <c r="T466" s="13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41041.167627314819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41465.500173611115</v>
      </c>
      <c r="T482" s="13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42447.896874999999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41381.505775462967</v>
      </c>
      <c r="T487" s="13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41113.968576388885</v>
      </c>
      <c r="T492" s="13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42366.982627314814</v>
      </c>
      <c r="T493" s="13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42114.726134259261</v>
      </c>
      <c r="T495" s="13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40247.886006944442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(J515/86400)+25569</f>
        <v>42552.653993055559</v>
      </c>
      <c r="T515" s="13">
        <f t="shared" ref="T515:T578" si="35"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41218.391446759255</v>
      </c>
      <c r="T521" s="13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42711.54519675926</v>
      </c>
      <c r="T537" s="13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42179.344988425924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42692.389062499999</v>
      </c>
      <c r="T564" s="13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42165.78528935185</v>
      </c>
      <c r="T567" s="13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42388.798252314809</v>
      </c>
      <c r="T572" s="13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42282.716296296298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(J579/86400)+25569</f>
        <v>42450.589143518519</v>
      </c>
      <c r="T579" s="13">
        <f t="shared" ref="T579:T642" si="39"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42631.769513888888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42083.069884259261</v>
      </c>
      <c r="T597" s="13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42194.357731481483</v>
      </c>
      <c r="T607" s="13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42585.031782407408</v>
      </c>
      <c r="T614" s="13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42761.376238425924</v>
      </c>
      <c r="T618" s="13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42507.299328703702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42683.420312499999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(J643/86400)+25569</f>
        <v>42199.57</v>
      </c>
      <c r="T643" s="13">
        <f t="shared" ref="T643:T706" si="43"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41838.832152777773</v>
      </c>
      <c r="T668" s="13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</v>
      </c>
      <c r="T678" s="13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41866.931076388893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(J707/86400)+25569</f>
        <v>42726.491643518515</v>
      </c>
      <c r="T707" s="13">
        <f t="shared" ref="T707:T770" si="47"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42384.680925925924</v>
      </c>
      <c r="T714" s="13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41857.854189814811</v>
      </c>
      <c r="T719" s="13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41247.020243055558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41943.604097222225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41471.446851851855</v>
      </c>
      <c r="T765" s="13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(J771/86400)+25569</f>
        <v>41604.996458333335</v>
      </c>
      <c r="T771" s="13">
        <f t="shared" ref="T771:T834" si="51"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41289.9996412037</v>
      </c>
      <c r="T772" s="13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42100.735937500001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41403.000856481478</v>
      </c>
      <c r="T783" s="13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41303.593923611115</v>
      </c>
      <c r="T787" s="13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41277.186111111107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41123.022268518514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40730.105624999997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41073.050717592589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(J835/86400)+25569</f>
        <v>41718.878182870372</v>
      </c>
      <c r="T835" s="13">
        <f t="shared" ref="T835:T898" si="55"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41923.838692129633</v>
      </c>
      <c r="T843" s="13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42165.798333333332</v>
      </c>
      <c r="T849" s="13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42545.125196759254</v>
      </c>
      <c r="T857" s="13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41230.773113425923</v>
      </c>
      <c r="T867" s="13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41342.845567129625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41184.167129629626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41597.788888888885</v>
      </c>
      <c r="T879" s="13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40981.802615740744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</v>
      </c>
      <c r="T896" s="13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42218.872986111106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(J899/86400)+25569</f>
        <v>41211.688750000001</v>
      </c>
      <c r="T899" s="13">
        <f t="shared" ref="T899:T962" si="59"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41116.763275462959</v>
      </c>
      <c r="T916" s="13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41562.671550925923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40847.171018518522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41288.942928240736</v>
      </c>
      <c r="T926" s="13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41711.169085648144</v>
      </c>
      <c r="T935" s="13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42382.843287037038</v>
      </c>
      <c r="T944" s="13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42732.872986111106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42480.653611111113</v>
      </c>
      <c r="T953" s="13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(J963/86400)+25569</f>
        <v>42740.693692129629</v>
      </c>
      <c r="T963" s="13">
        <f t="shared" ref="T963:T1026" si="63"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42506.416990740741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42574.667650462958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42276.624803240746</v>
      </c>
      <c r="T1007" s="13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42111.646724537037</v>
      </c>
      <c r="T1024" s="13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(J1027/86400)+25569</f>
        <v>42049.833761574075</v>
      </c>
      <c r="T1027" s="13">
        <f t="shared" ref="T1027:T1090" si="67"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42688.732407407406</v>
      </c>
      <c r="T1035" s="13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41831.06009259259</v>
      </c>
      <c r="T1043" s="13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41844.874421296292</v>
      </c>
      <c r="T1047" s="13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41918.818460648152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42678.871331018519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41445.962754629625</v>
      </c>
      <c r="T1068" s="13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42440.371111111112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42479.566388888888</v>
      </c>
      <c r="T1081" s="13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41101.906111111108</v>
      </c>
      <c r="T1084" s="13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41775.713969907403</v>
      </c>
      <c r="T1089" s="13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(J1091/86400)+25569</f>
        <v>42151.189525462964</v>
      </c>
      <c r="T1091" s="13">
        <f t="shared" ref="T1091:T1154" si="71"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40795.71334490741</v>
      </c>
      <c r="T1096" s="13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42347.203587962962</v>
      </c>
      <c r="T1113" s="13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41009.847314814819</v>
      </c>
      <c r="T1118" s="13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42535.327476851853</v>
      </c>
      <c r="T1128" s="13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42558.98951388889</v>
      </c>
      <c r="T1137" s="13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42327.671631944446</v>
      </c>
      <c r="T1138" s="13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41975.34752314815</v>
      </c>
      <c r="T1141" s="13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42022.006099537037</v>
      </c>
      <c r="T1144" s="13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</v>
      </c>
      <c r="T1147" s="13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42224.102581018524</v>
      </c>
      <c r="T1153" s="13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(J1155/86400)+25569</f>
        <v>42143.714178240742</v>
      </c>
      <c r="T1155" s="13">
        <f t="shared" ref="T1155:T1218" si="75"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41792.214467592596</v>
      </c>
      <c r="T1167" s="13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41841.682314814811</v>
      </c>
      <c r="T1174" s="13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42409.776076388887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42152.288819444446</v>
      </c>
      <c r="T1204" s="13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42772.776076388887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(J1219/86400)+25569</f>
        <v>42535.809490740736</v>
      </c>
      <c r="T1219" s="13">
        <f t="shared" ref="T1219:T1282" si="79"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42633.461956018524</v>
      </c>
      <c r="T1221" s="13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41506.848032407404</v>
      </c>
      <c r="T1234" s="13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41355.825497685189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41774.59993055556</v>
      </c>
      <c r="T1247" s="13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41067.740868055553</v>
      </c>
      <c r="T1251" s="13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40921.919340277775</v>
      </c>
      <c r="T1258" s="13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42445.823055555556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(J1283/86400)+25569</f>
        <v>41463.743472222224</v>
      </c>
      <c r="T1283" s="13">
        <f t="shared" ref="T1283:T1346" si="83"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41586.475173611107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42709.134780092594</v>
      </c>
      <c r="T1291" s="13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42458.680925925924</v>
      </c>
      <c r="T1300" s="13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42387.503229166672</v>
      </c>
      <c r="T1309" s="13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42393.961909722224</v>
      </c>
      <c r="T1318" s="13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41974.791990740741</v>
      </c>
      <c r="T1328" s="13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42172.816423611112</v>
      </c>
      <c r="T1344" s="13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(J1347/86400)+25569</f>
        <v>41799.814340277779</v>
      </c>
      <c r="T1347" s="13">
        <f t="shared" ref="T1347:T1410" si="87"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41963.506168981483</v>
      </c>
      <c r="T1350" s="13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41430.038888888885</v>
      </c>
      <c r="T1358" s="13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42568.759375000001</v>
      </c>
      <c r="T1380" s="13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42130.491620370369</v>
      </c>
      <c r="T1381" s="13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42087.803310185191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(J1411/86400)+25569</f>
        <v>41945.133506944447</v>
      </c>
      <c r="T1411" s="13">
        <f t="shared" ref="T1411:T1474" si="91"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42074.060671296298</v>
      </c>
      <c r="T1431" s="13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41961.813518518524</v>
      </c>
      <c r="T1432" s="13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42040.829872685186</v>
      </c>
      <c r="T1441" s="13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40646.014456018514</v>
      </c>
      <c r="T1470" s="13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(J1475/86400)+25569</f>
        <v>40939.979618055557</v>
      </c>
      <c r="T1475" s="13">
        <f t="shared" ref="T1475:T1538" si="95"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41500.72791666667</v>
      </c>
      <c r="T1476" s="13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41136.858055555553</v>
      </c>
      <c r="T1484" s="13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41411.866608796292</v>
      </c>
      <c r="T1495" s="13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40254.450335648144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41809.385162037041</v>
      </c>
      <c r="T1512" s="13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</v>
      </c>
      <c r="T1532" s="13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42221.674328703702</v>
      </c>
      <c r="T1536" s="13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(J1539/86400)+25569</f>
        <v>42552.315127314811</v>
      </c>
      <c r="T1539" s="13">
        <f t="shared" ref="T1539:T1602" si="99"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42705.91920138889</v>
      </c>
      <c r="T1541" s="13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42108.053229166668</v>
      </c>
      <c r="T1561" s="13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42144.769479166665</v>
      </c>
      <c r="T1573" s="13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41799.524259259255</v>
      </c>
      <c r="T1577" s="13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41054.847777777773</v>
      </c>
      <c r="T1579" s="13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40990.050069444442</v>
      </c>
      <c r="T1582" s="13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42069.104421296295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41791.057314814811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3">
        <f t="shared" ref="S1603:S1666" si="102">(J1603/86400)+25569</f>
        <v>40638.092974537038</v>
      </c>
      <c r="T1603" s="13">
        <f t="shared" ref="T1603:T1666" si="103"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41794.981122685189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41876.186180555553</v>
      </c>
      <c r="T1621" s="13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41950.294837962967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41579.847997685181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40750.340902777782</v>
      </c>
      <c r="T1634" s="13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41521.617361111115</v>
      </c>
      <c r="T1647" s="13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40939.761782407411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(J1667/86400)+25569</f>
        <v>40564.649456018517</v>
      </c>
      <c r="T1667" s="13">
        <f t="shared" ref="T1667:T1730" si="107"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40845.149756944447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40313.930543981478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40973.726238425923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42795.701481481483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42805.032962962963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42187.281678240739</v>
      </c>
      <c r="T1705" s="13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41841.563819444447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42341.591296296298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42460.981921296298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42044.927974537037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(J1731/86400)+25569</f>
        <v>42471.052152777775</v>
      </c>
      <c r="T1731" s="13">
        <f t="shared" ref="T1731:T1794" si="111"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42272.087766203702</v>
      </c>
      <c r="T1732" s="13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</v>
      </c>
      <c r="T1737" s="13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42175.948981481481</v>
      </c>
      <c r="T1739" s="13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42171.817384259259</v>
      </c>
      <c r="T1742" s="13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42710.876967592594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42292.435532407406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41905.979629629626</v>
      </c>
      <c r="T1773" s="13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41891.976388888885</v>
      </c>
      <c r="T1777" s="13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42493.600810185184</v>
      </c>
      <c r="T1782" s="13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42010.674513888887</v>
      </c>
      <c r="T1792" s="13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(J1795/86400)+25569</f>
        <v>41940.891666666663</v>
      </c>
      <c r="T1795" s="13">
        <f t="shared" ref="T1795:T1858" si="115"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42018.071550925924</v>
      </c>
      <c r="T1805" s="13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42172.906678240739</v>
      </c>
      <c r="T1817" s="13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42065.084374999999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41634.797013888892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41626.916284722218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(J1859/86400)+25569</f>
        <v>41864.76866898148</v>
      </c>
      <c r="T1859" s="13">
        <f t="shared" ref="T1859:T1922" si="119"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41655.70930555556</v>
      </c>
      <c r="T1862" s="13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42755.492754629631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41776.284780092596</v>
      </c>
      <c r="T1878" s="13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</v>
      </c>
      <c r="T1896" s="13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41680.583402777775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42113.875567129631</v>
      </c>
      <c r="T1921" s="13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3">
        <f t="shared" ref="S1923:S1986" si="122">(J1923/86400)+25569</f>
        <v>41074.221562500003</v>
      </c>
      <c r="T1923" s="13">
        <f t="shared" ref="T1923:T1986" si="123"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</v>
      </c>
      <c r="T1930" s="13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40911.809872685189</v>
      </c>
      <c r="T1934" s="13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41773.932534722218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42157.251828703702</v>
      </c>
      <c r="T1947" s="13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41689.150011574078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41800.423043981486</v>
      </c>
      <c r="T1951" s="13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41179.098530092597</v>
      </c>
      <c r="T1959" s="13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41871.845601851848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(J1987/86400)+25569</f>
        <v>42555.698738425926</v>
      </c>
      <c r="T1987" s="13">
        <f t="shared" ref="T1987:T2050" si="127"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42413.433831018519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42329.588391203702</v>
      </c>
      <c r="T1995" s="13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41312.880775462967</v>
      </c>
      <c r="T2018" s="13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41737.097500000003</v>
      </c>
      <c r="T2022" s="13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42048.813877314809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41738.864803240736</v>
      </c>
      <c r="T2038" s="13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41578.927118055552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41069.088506944448</v>
      </c>
      <c r="T2047" s="13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(J2051/86400)+25569</f>
        <v>41575.527349537035</v>
      </c>
      <c r="T2051" s="13">
        <f t="shared" ref="T2051:T2114" si="131"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40395.714722222227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41299.381423611107</v>
      </c>
      <c r="T2092" s="13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40555.322662037041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40758.733483796299</v>
      </c>
      <c r="T2097" s="13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40818.584895833337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(J2115/86400)+25569</f>
        <v>41870.86546296296</v>
      </c>
      <c r="T2115" s="13">
        <f t="shared" ref="T2115:T2178" si="135"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40464.028182870374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42045.505358796298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41156.96334490741</v>
      </c>
      <c r="T2137" s="13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42520.847384259258</v>
      </c>
      <c r="T2153" s="13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40710.731180555558</v>
      </c>
      <c r="T2161" s="13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42240.852534722224</v>
      </c>
      <c r="T2163" s="13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42082.580092592594</v>
      </c>
      <c r="T2174" s="13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(J2179/86400)+25569</f>
        <v>42502.250775462962</v>
      </c>
      <c r="T2179" s="13">
        <f t="shared" ref="T2179:T2242" si="139"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42745.365474537037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41319.349988425922</v>
      </c>
      <c r="T2187" s="13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41276.846817129626</v>
      </c>
      <c r="T2203" s="13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41031.821631944447</v>
      </c>
      <c r="T2207" s="13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</v>
      </c>
      <c r="T2218" s="13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42331.378923611112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(J2243/86400)+25569</f>
        <v>42766.827546296292</v>
      </c>
      <c r="T2243" s="13">
        <f t="shared" ref="T2243:T2306" si="143"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41336.703298611115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42776.082349537042</v>
      </c>
      <c r="T2270" s="13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42315.699490740742</v>
      </c>
      <c r="T2274" s="13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41965.616655092592</v>
      </c>
      <c r="T2277" s="13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42338.709108796298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42020.806701388894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41059.185682870375</v>
      </c>
      <c r="T2287" s="13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(J2307/86400)+25569</f>
        <v>41834.695277777777</v>
      </c>
      <c r="T2307" s="13">
        <f t="shared" ref="T2307:T2370" si="147"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41004.802465277782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42804.895474537036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42807.755173611113</v>
      </c>
      <c r="T2325" s="13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41842.917129629626</v>
      </c>
      <c r="T2329" s="13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42139.781678240739</v>
      </c>
      <c r="T2330" s="13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41789.89680555556</v>
      </c>
      <c r="T2340" s="13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42577.607361111106</v>
      </c>
      <c r="T2349" s="13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42096.918240740742</v>
      </c>
      <c r="T2357" s="13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42264.620115740741</v>
      </c>
      <c r="T2359" s="13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(J2371/86400)+25569</f>
        <v>42380.812627314815</v>
      </c>
      <c r="T2371" s="13">
        <f t="shared" ref="T2371:T2434" si="151"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42215.662314814814</v>
      </c>
      <c r="T2375" s="13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42017.843287037038</v>
      </c>
      <c r="T2376" s="13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42399.882615740746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41993.738298611112</v>
      </c>
      <c r="T2421" s="13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42164.170046296298</v>
      </c>
      <c r="T2428" s="13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42412.318668981483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(J2435/86400)+25569</f>
        <v>42397.89980324074</v>
      </c>
      <c r="T2435" s="13">
        <f t="shared" ref="T2435:T2498" si="155"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42180.186041666668</v>
      </c>
      <c r="T2436" s="13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42252.277615740742</v>
      </c>
      <c r="T2437" s="13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42383.899456018524</v>
      </c>
      <c r="T2442" s="13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42052.666990740741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42770.201481481483</v>
      </c>
      <c r="T2456" s="13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41174.154178240744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40310.287673611107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41023.227731481486</v>
      </c>
      <c r="T2492" s="13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41022.645185185189</v>
      </c>
      <c r="T2496" s="13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41327.996435185181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(J2499/86400)+25569</f>
        <v>40730.878912037035</v>
      </c>
      <c r="T2499" s="13">
        <f t="shared" ref="T2499:T2562" si="159"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41226.648576388892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41053.772858796292</v>
      </c>
      <c r="T2502" s="13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42244.776666666672</v>
      </c>
      <c r="T2503" s="13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42078.997361111113</v>
      </c>
      <c r="T2512" s="13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41058.844571759255</v>
      </c>
      <c r="T2527" s="13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40127.700370370367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41483.449282407411</v>
      </c>
      <c r="T2543" s="13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42027.138171296298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41524.858553240745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42618.625428240739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41113.199155092589</v>
      </c>
      <c r="T2555" s="13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42093.860023148147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3">
        <f t="shared" ref="S2563:S2626" si="162">(J2563/86400)+25569</f>
        <v>42260.528807870374</v>
      </c>
      <c r="T2563" s="13">
        <f t="shared" ref="T2563:T2626" si="163"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41986.108726851853</v>
      </c>
      <c r="T2577" s="13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42238.022905092592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42140.173252314809</v>
      </c>
      <c r="T2586" s="13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42089.845208333332</v>
      </c>
      <c r="T2595" s="13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41150.902187500003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41726.712754629625</v>
      </c>
      <c r="T2608" s="13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42115.747546296298</v>
      </c>
      <c r="T2623" s="13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41144.421550925923</v>
      </c>
      <c r="T2626" s="13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(J2627/86400)+25569</f>
        <v>42658.810277777782</v>
      </c>
      <c r="T2627" s="13">
        <f t="shared" ref="T2627:T2690" si="167"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42612.656493055554</v>
      </c>
      <c r="T2636" s="13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42689.582349537042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42327.805659722224</v>
      </c>
      <c r="T2653" s="13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42055.600995370369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42767.688518518524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42551.884189814809</v>
      </c>
      <c r="T2660" s="13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42082.069560185184</v>
      </c>
      <c r="T2661" s="13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42275.58871527778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42319.035833333328</v>
      </c>
      <c r="T2671" s="13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41962.749027777776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41793.029432870375</v>
      </c>
      <c r="T2679" s="13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41820.914641203708</v>
      </c>
      <c r="T2686" s="13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(J2691/86400)+25569</f>
        <v>42551.961689814816</v>
      </c>
      <c r="T2691" s="13">
        <f t="shared" ref="T2691:T2754" si="171"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41870.874675925923</v>
      </c>
      <c r="T2702" s="13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41780.745254629626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41934.914918981478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42655.465891203705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41044.648113425923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41078.899826388893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41747.887060185181</v>
      </c>
      <c r="T2753" s="13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(J2755/86400)+25569</f>
        <v>41117.900729166664</v>
      </c>
      <c r="T2755" s="13">
        <f t="shared" ref="T2755:T2818" si="175"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41863.636006944442</v>
      </c>
      <c r="T2756" s="13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41620.900474537033</v>
      </c>
      <c r="T2758" s="13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40736.668032407411</v>
      </c>
      <c r="T2768" s="13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41745.826273148152</v>
      </c>
      <c r="T2771" s="13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42550.701886574076</v>
      </c>
      <c r="T2790" s="13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(J2819/86400)+25569</f>
        <v>42023.634976851856</v>
      </c>
      <c r="T2819" s="13">
        <f t="shared" ref="T2819:T2882" si="179"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42291.739548611113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41784.95248842593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42480.80064814815</v>
      </c>
      <c r="T2862" s="13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42672.955138888894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(J2883/86400)+25569</f>
        <v>41916.597638888888</v>
      </c>
      <c r="T2883" s="13">
        <f t="shared" ref="T2883:T2946" si="183"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42444.877743055556</v>
      </c>
      <c r="T2909" s="13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42499.73170138889</v>
      </c>
      <c r="T2910" s="13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41863.584120370375</v>
      </c>
      <c r="T2927" s="13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(J2947/86400)+25569</f>
        <v>42118.139583333337</v>
      </c>
      <c r="T2947" s="13">
        <f t="shared" ref="T2947:T3010" si="187"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42654.973703703705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</v>
      </c>
      <c r="T2990" s="13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42090.912499999999</v>
      </c>
      <c r="T2998" s="13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41957.756840277776</v>
      </c>
      <c r="T3008" s="13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(J3011/86400)+25569</f>
        <v>41939.569907407407</v>
      </c>
      <c r="T3011" s="13">
        <f t="shared" ref="T3011:T3074" si="191"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41920.123611111107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42163.298333333332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42121.675763888888</v>
      </c>
      <c r="T3025" s="13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41975.901180555556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42744.416030092594</v>
      </c>
      <c r="T3053" s="13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42630.922893518524</v>
      </c>
      <c r="T3065" s="13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(J3075/86400)+25569</f>
        <v>42111.684027777781</v>
      </c>
      <c r="T3075" s="13">
        <f t="shared" ref="T3075:T3138" si="195"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42409.571284722224</v>
      </c>
      <c r="T3076" s="13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42551.102314814816</v>
      </c>
      <c r="T3077" s="13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42246.883784722224</v>
      </c>
      <c r="T3087" s="13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41760.909039351856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42241.429120370369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42128.814247685186</v>
      </c>
      <c r="T3109" s="13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41885.595138888893</v>
      </c>
      <c r="T3113" s="13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42509.374537037038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42435.942083333328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42427.018078703702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42800.720127314809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(J3139/86400)+25569</f>
        <v>42807.885057870371</v>
      </c>
      <c r="T3139" s="13">
        <f t="shared" ref="T3139:T3202" si="199"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41447.839722222227</v>
      </c>
      <c r="T3160" s="13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41766.805729166663</v>
      </c>
      <c r="T3166" s="13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41878.878379629634</v>
      </c>
      <c r="T3175" s="13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41858.761782407411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(J3203/86400)+25569</f>
        <v>41861.767094907409</v>
      </c>
      <c r="T3203" s="13">
        <f t="shared" ref="T3203:T3266" si="203"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41778.637245370366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42206.835370370369</v>
      </c>
      <c r="T3225" s="13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41898.168124999997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(J3267/86400)+25569</f>
        <v>42311.711979166663</v>
      </c>
      <c r="T3267" s="13">
        <f t="shared" ref="T3267:T3330" si="207"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42136.536134259259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42137.395798611113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41931.682939814811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42431.102534722224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42538.735833333332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42466.303715277776</v>
      </c>
      <c r="T3317" s="13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42499.039629629631</v>
      </c>
      <c r="T3319" s="13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(J3331/86400)+25569</f>
        <v>41837.323009259257</v>
      </c>
      <c r="T3331" s="13">
        <f t="shared" ref="T3331:T3394" si="211"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42437.398680555554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42062.296412037038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42321.101759259254</v>
      </c>
      <c r="T3367" s="13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42053.732627314814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41937.953449074077</v>
      </c>
      <c r="T3382" s="13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41947.762592592597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41815.774826388893</v>
      </c>
      <c r="T3392" s="13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(J3395/86400)+25569</f>
        <v>41923.921643518523</v>
      </c>
      <c r="T3395" s="13">
        <f t="shared" ref="T3395:T3458" si="215"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42140.712314814809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41764.446631944447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41941.752037037033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42544.814328703702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41800.380428240736</v>
      </c>
      <c r="T3436" s="13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42100.927858796298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42124.841111111113</v>
      </c>
      <c r="T3444" s="13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(J3459/86400)+25569</f>
        <v>42016.706678240742</v>
      </c>
      <c r="T3459" s="13">
        <f t="shared" ref="T3459:T3522" si="219"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41852.527222222227</v>
      </c>
      <c r="T3462" s="13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42605.765381944446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41841.820486111115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42053.916921296295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41781.855092592596</v>
      </c>
      <c r="T3481" s="13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41989.247546296298</v>
      </c>
      <c r="T3483" s="13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41915.762835648144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42511.741944444446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42419.919421296298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41794.817523148144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(J3523/86400)+25569</f>
        <v>41881.361342592594</v>
      </c>
      <c r="T3523" s="13">
        <f t="shared" ref="T3523:T3586" si="223"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42248.640162037038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41923.354351851856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42115.889652777776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42236.623252314814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41976.331979166665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41926.942685185189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(J3587/86400)+25569</f>
        <v>41964.716319444444</v>
      </c>
      <c r="T3587" s="13">
        <f t="shared" ref="T3587:T3650" si="227"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42506.709374999999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42429.991724537038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41789.726979166662</v>
      </c>
      <c r="T3614" s="13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42661.132245370369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42545.774189814816</v>
      </c>
      <c r="T3626" s="13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42226.694780092592</v>
      </c>
      <c r="T3638" s="13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41899.627071759256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(J3651/86400)+25569</f>
        <v>41780.712893518517</v>
      </c>
      <c r="T3651" s="13">
        <f t="shared" ref="T3651:T3714" si="231"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42737.910138888888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42499.629849537036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42173.970127314809</v>
      </c>
      <c r="T3669" s="13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41802.574282407411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42627.454097222224</v>
      </c>
      <c r="T3682" s="13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41940.598182870366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41810.142199074078</v>
      </c>
      <c r="T3710" s="13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42134.172071759254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(J3715/86400)+25569</f>
        <v>42505.738032407404</v>
      </c>
      <c r="T3715" s="13">
        <f t="shared" ref="T3715:T3778" si="235"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42118.556331018517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41943.753032407403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42465.491435185184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42462.140868055554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41831.697939814811</v>
      </c>
      <c r="T3747" s="13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41747.471504629633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42656.005173611113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(J3779/86400)+25569</f>
        <v>41887.111354166671</v>
      </c>
      <c r="T3779" s="13">
        <f t="shared" ref="T3779:T3842" si="239"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42546.862233796295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41831.722777777773</v>
      </c>
      <c r="T3800" s="13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41963.872361111113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42155.142638888894</v>
      </c>
      <c r="T3841" s="13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(J3843/86400)+25569</f>
        <v>41780.785729166666</v>
      </c>
      <c r="T3843" s="13">
        <f t="shared" ref="T3843:T3906" si="243"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42248.627013888894</v>
      </c>
      <c r="T3847" s="13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42128.431064814809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41833.660995370374</v>
      </c>
      <c r="T3862" s="13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41865.659780092596</v>
      </c>
      <c r="T3870" s="13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41793.172199074077</v>
      </c>
      <c r="T3872" s="13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41867.652280092589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41843.775011574078</v>
      </c>
      <c r="T3901" s="13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42317.826377314814</v>
      </c>
      <c r="T3903" s="13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(J3907/86400)+25569</f>
        <v>42124.623877314814</v>
      </c>
      <c r="T3907" s="13">
        <f t="shared" ref="T3907:T3970" si="247"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42114.818935185191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42221.656782407408</v>
      </c>
      <c r="T3937" s="13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42151.905717592592</v>
      </c>
      <c r="T3940" s="13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41829.325497685189</v>
      </c>
      <c r="T3950" s="13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42513.976319444446</v>
      </c>
      <c r="T3959" s="13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41816.950370370367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(J3971/86400)+25569</f>
        <v>42601.854699074072</v>
      </c>
      <c r="T3971" s="13">
        <f t="shared" ref="T3971:T4034" si="251"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42447.863553240742</v>
      </c>
      <c r="T3972" s="13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41920.963472222225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41950.266944444447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42174.780821759261</v>
      </c>
      <c r="T4017" s="13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41990.584108796298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42408.999571759261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42322.02511574074</v>
      </c>
      <c r="T4031" s="13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(J4035/86400)+25569</f>
        <v>42614.268796296295</v>
      </c>
      <c r="T4035" s="13">
        <f t="shared" ref="T4035:T4098" si="255"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41903.882951388892</v>
      </c>
      <c r="T4037" s="13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41804.937083333338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42497.070775462962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41869.798726851848</v>
      </c>
      <c r="T4040" s="13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41761.810150462959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42534.933321759258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42078.345208333332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41905.795706018514</v>
      </c>
      <c r="T4078" s="13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(J4099/86400)+25569</f>
        <v>42344.824502314819</v>
      </c>
      <c r="T4099" s="13">
        <f t="shared" ref="T4099:T4115" si="259"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42767.031678240739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42512.626747685186</v>
      </c>
      <c r="T4112" s="13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B3FEED47-0227-EF4D-8F91-D56BDF0EEA41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CCCEE-030E-8540-B8D2-3E279307BE44}"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1" bestFit="1" customWidth="1"/>
    <col min="2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8218</v>
      </c>
    </row>
    <row r="4" spans="1:6" x14ac:dyDescent="0.2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9B2A-C42D-0640-BABB-D7898216FBF0}">
  <dimension ref="A1:F47"/>
  <sheetViews>
    <sheetView zoomScaleNormal="120" workbookViewId="0">
      <selection activeCell="D9" sqref="D9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8365</v>
      </c>
      <c r="B2" t="s">
        <v>8364</v>
      </c>
    </row>
    <row r="4" spans="1:6" x14ac:dyDescent="0.2">
      <c r="A4" s="10" t="s">
        <v>8360</v>
      </c>
      <c r="B4" s="10" t="s">
        <v>8218</v>
      </c>
    </row>
    <row r="5" spans="1:6" x14ac:dyDescent="0.2">
      <c r="A5" s="10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68AA-40B0-704B-A6B8-C5869BA27B5C}">
  <dimension ref="A1:E18"/>
  <sheetViews>
    <sheetView workbookViewId="0">
      <selection activeCell="E5" sqref="E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800C-6AB9-9440-981B-FE1550FA0D8E}">
  <dimension ref="A1:H13"/>
  <sheetViews>
    <sheetView workbookViewId="0">
      <selection activeCell="L8" sqref="L8"/>
    </sheetView>
  </sheetViews>
  <sheetFormatPr baseColWidth="10" defaultRowHeight="15" x14ac:dyDescent="0.2"/>
  <cols>
    <col min="1" max="1" width="24.83203125" bestFit="1" customWidth="1"/>
    <col min="2" max="2" width="15.1640625" style="14" bestFit="1" customWidth="1"/>
    <col min="3" max="3" width="11.83203125" style="14" bestFit="1" customWidth="1"/>
    <col min="4" max="4" width="14.5" style="14" bestFit="1" customWidth="1"/>
    <col min="5" max="5" width="11.5" style="14" bestFit="1" customWidth="1"/>
    <col min="6" max="6" width="10.5" style="14" bestFit="1" customWidth="1"/>
    <col min="7" max="7" width="7.33203125" style="14" bestFit="1" customWidth="1"/>
    <col min="8" max="8" width="9.6640625" style="14" bestFit="1" customWidth="1"/>
  </cols>
  <sheetData>
    <row r="1" spans="1:8" x14ac:dyDescent="0.2">
      <c r="A1" s="15" t="s">
        <v>8381</v>
      </c>
      <c r="B1" s="16" t="s">
        <v>8382</v>
      </c>
      <c r="C1" s="16" t="s">
        <v>8383</v>
      </c>
      <c r="D1" s="16" t="s">
        <v>8388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s="17" t="s">
        <v>8389</v>
      </c>
      <c r="B2" s="18">
        <f>COUNTIFS(Data!$D$2:$D$4115,"&lt;1000",Data!$F$2:$F$4115,"successful")</f>
        <v>322</v>
      </c>
      <c r="C2" s="18">
        <f>COUNTIFS(Data!$D$2:$D$4115,"&lt;1000",Data!$F$2:$F$4115,"failed")</f>
        <v>113</v>
      </c>
      <c r="D2" s="18">
        <f>COUNTIFS(Data!$D$2:$D$4115,"&lt;1000",Data!$F$2:$F$4115,"canceled")</f>
        <v>18</v>
      </c>
      <c r="E2" s="18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</row>
    <row r="3" spans="1:8" x14ac:dyDescent="0.2">
      <c r="A3" s="17" t="s">
        <v>8390</v>
      </c>
      <c r="B3" s="18">
        <f>COUNTIFS(Data!$D$2:$D$4115,"&gt;=1000",Data!$D$2:$D$4115,"&lt;5000",Data!$F$2:$F$4115,"successful")</f>
        <v>932</v>
      </c>
      <c r="C3" s="18">
        <f>COUNTIFS(Data!$D$2:$D$4115,"&gt;=1000",Data!$D$2:$D$4115,"&lt;5000",Data!$F$2:$F$4115,"failed")</f>
        <v>420</v>
      </c>
      <c r="D3" s="18">
        <f>COUNTIFS(Data!$D$2:$D$4115,"&gt;=1000",Data!$D$2:$D$4115,"&lt;5000",Data!$F$2:$F$4115,"canceled")</f>
        <v>60</v>
      </c>
      <c r="E3" s="18">
        <f t="shared" ref="E3:E13" si="1">SUM(B3:D3)</f>
        <v>1412</v>
      </c>
      <c r="F3" s="19">
        <f t="shared" ref="F3:F13" si="2">B3/$E3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2">
      <c r="A4" s="17" t="s">
        <v>8391</v>
      </c>
      <c r="B4" s="18">
        <f>COUNTIFS(Data!$D$2:$D$4115,"&gt;=5000",Data!$D$2:$D$4115,"&lt;10000",Data!$F$2:$F$4115,"successful")</f>
        <v>381</v>
      </c>
      <c r="C4" s="18">
        <f>COUNTIFS(Data!$D$2:$D$4115,"&gt;=5000",Data!$D$2:$D$4115,"&lt;10000",Data!$F$2:$F$4115,"failed")</f>
        <v>283</v>
      </c>
      <c r="D4" s="18">
        <f>COUNTIFS(Data!$D$2:$D$4115,"&gt;=5000",Data!$D$2:$D$4115,"&lt;10000",Data!$F$2:$F$4115,"canceled")</f>
        <v>52</v>
      </c>
      <c r="E4" s="18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2">
      <c r="A5" s="17" t="s">
        <v>8392</v>
      </c>
      <c r="B5" s="18">
        <f>COUNTIFS(Data!$D$2:$D$4115,"&gt;=10000",Data!$D$2:$D$4115,"&lt;15000",Data!$F$2:$F$4115,"successful")</f>
        <v>168</v>
      </c>
      <c r="C5" s="18">
        <f>COUNTIFS(Data!$D$2:$D$4115,"&gt;=10000",Data!$D$2:$D$4115,"&lt;15000",Data!$F$2:$F$4115,"failed")</f>
        <v>144</v>
      </c>
      <c r="D5" s="18">
        <f>COUNTIFS(Data!$D$2:$D$4115,"&gt;=10000",Data!$D$2:$D$4115,"&lt;15000",Data!$F$2:$F$4115,"canceled")</f>
        <v>40</v>
      </c>
      <c r="E5" s="18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2">
      <c r="A6" s="17" t="s">
        <v>8393</v>
      </c>
      <c r="B6" s="18">
        <f>COUNTIFS(Data!$D$2:$D$4115,"&gt;=15000",Data!$D$2:$D$4115,"&lt;20000",Data!$F$2:$F$4115,"successful")</f>
        <v>94</v>
      </c>
      <c r="C6" s="18">
        <f>COUNTIFS(Data!$D$2:$D$4115,"&gt;=15000",Data!$D$2:$D$4115,"&lt;20000",Data!$F$2:$F$4115,"failed")</f>
        <v>90</v>
      </c>
      <c r="D6" s="18">
        <f>COUNTIFS(Data!$D$2:$D$4115,"&gt;=15000",Data!$D$2:$D$4115,"&lt;20000",Data!$F$2:$F$4115,"canceled")</f>
        <v>17</v>
      </c>
      <c r="E6" s="18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2">
      <c r="A7" s="17" t="s">
        <v>8394</v>
      </c>
      <c r="B7" s="18">
        <f>COUNTIFS(Data!$D$2:$D$4115,"&gt;=20000",Data!$D$2:$D$4115,"&lt;25000",Data!$F$2:$F$4115,"successful")</f>
        <v>62</v>
      </c>
      <c r="C7" s="18">
        <f>COUNTIFS(Data!$D$2:$D$4115,"&gt;=20000",Data!$D$2:$D$4115,"&lt;25000",Data!$F$2:$F$4115,"failed")</f>
        <v>72</v>
      </c>
      <c r="D7" s="18">
        <f>COUNTIFS(Data!$D$2:$D$4115,"&gt;=20000",Data!$D$2:$D$4115,"&lt;25000",Data!$F$2:$F$4115,"canceled")</f>
        <v>14</v>
      </c>
      <c r="E7" s="18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2">
      <c r="A8" s="17" t="s">
        <v>8395</v>
      </c>
      <c r="B8" s="18">
        <f>COUNTIFS(Data!$D$2:$D$4115,"&gt;=25000",Data!$D$2:$D$4115,"&lt;30000",Data!$F$2:$F$4115,"successful")</f>
        <v>55</v>
      </c>
      <c r="C8" s="18">
        <f>COUNTIFS(Data!$D$2:$D$4115,"&gt;=25000",Data!$D$2:$D$4115,"&lt;30000",Data!$F$2:$F$4115,"failed")</f>
        <v>64</v>
      </c>
      <c r="D8" s="18">
        <f>COUNTIFS(Data!$D$2:$D$4115,"&gt;=25000",Data!$D$2:$D$4115,"&lt;30000",Data!$F$2:$F$4115,"canceled")</f>
        <v>18</v>
      </c>
      <c r="E8" s="18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2">
      <c r="A9" s="17" t="s">
        <v>8396</v>
      </c>
      <c r="B9" s="18">
        <f>COUNTIFS(Data!$D$2:$D$4115,"&gt;=30000",Data!$D$2:$D$4115,"&lt;35000",Data!$F$2:$F$4115,"successful")</f>
        <v>32</v>
      </c>
      <c r="C9" s="18">
        <f>COUNTIFS(Data!$D$2:$D$4115,"&gt;=30000",Data!$D$2:$D$4115,"&lt;35000",Data!$F$2:$F$4115,"failed")</f>
        <v>37</v>
      </c>
      <c r="D9" s="18">
        <f>COUNTIFS(Data!$D$2:$D$4115,"&gt;=30000",Data!$D$2:$D$4115,"&lt;35000",Data!$F$2:$F$4115,"canceled")</f>
        <v>13</v>
      </c>
      <c r="E9" s="18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2">
      <c r="A10" s="17" t="s">
        <v>8397</v>
      </c>
      <c r="B10" s="18">
        <f>COUNTIFS(Data!$D$2:$D$4115,"&gt;=35000",Data!$D$2:$D$4115,"&lt;40000",Data!$F$2:$F$4115,"successful")</f>
        <v>26</v>
      </c>
      <c r="C10" s="18">
        <f>COUNTIFS(Data!$D$2:$D$4115,"&gt;=35000",Data!$D$2:$D$4115,"&lt;40000",Data!$F$2:$F$4115,"failed")</f>
        <v>22</v>
      </c>
      <c r="D10" s="18">
        <f>COUNTIFS(Data!$D$2:$D$4115,"&gt;=35000",Data!$D$2:$D$4115,"&lt;40000",Data!$F$2:$F$4115,"canceled")</f>
        <v>7</v>
      </c>
      <c r="E10" s="18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2">
      <c r="A11" s="17" t="s">
        <v>8398</v>
      </c>
      <c r="B11" s="18">
        <f>COUNTIFS(Data!$D$2:$D$4115,"&gt;=40000",Data!$D$2:$D$4115,"&lt;45000",Data!$F$2:$F$4115,"successful")</f>
        <v>21</v>
      </c>
      <c r="C11" s="18">
        <f>COUNTIFS(Data!$D$2:$D$4115,"&gt;=40000",Data!$D$2:$D$4115,"&lt;45000",Data!$F$2:$F$4115,"failed")</f>
        <v>16</v>
      </c>
      <c r="D11" s="18">
        <f>COUNTIFS(Data!$D$2:$D$4115,"&gt;=40000",Data!$D$2:$D$4115,"&lt;45000",Data!$F$2:$F$4115,"canceled")</f>
        <v>6</v>
      </c>
      <c r="E11" s="18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2">
      <c r="A12" s="17" t="s">
        <v>8399</v>
      </c>
      <c r="B12" s="18">
        <f>COUNTIFS(Data!$D$2:$D$4115,"&gt;=45000",Data!$D$2:$D$4115,"&lt;50000",Data!$F$2:$F$4115,"successful")</f>
        <v>6</v>
      </c>
      <c r="C12" s="18">
        <f>COUNTIFS(Data!$D$2:$D$4115,"&gt;=45000",Data!$D$2:$D$4115,"&lt;50000",Data!$F$2:$F$4115,"failed")</f>
        <v>11</v>
      </c>
      <c r="D12" s="18">
        <f>COUNTIFS(Data!$D$2:$D$4115,"&gt;=45000",Data!$D$2:$D$4115,"&lt;50000",Data!$F$2:$F$4115,"canceled")</f>
        <v>4</v>
      </c>
      <c r="E12" s="18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2">
      <c r="A13" s="17" t="s">
        <v>8400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8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#CampaignsbyCat&amp;Out</vt:lpstr>
      <vt:lpstr>#campaignsbySubcat&amp;Out</vt:lpstr>
      <vt:lpstr>#CampaignsbyLaunchDt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J</cp:lastModifiedBy>
  <dcterms:created xsi:type="dcterms:W3CDTF">2017-04-20T15:17:24Z</dcterms:created>
  <dcterms:modified xsi:type="dcterms:W3CDTF">2019-01-26T22:59:37Z</dcterms:modified>
</cp:coreProperties>
</file>