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Housing\31.12.2018 Source Files\"/>
    </mc:Choice>
  </mc:AlternateContent>
  <bookViews>
    <workbookView xWindow="0" yWindow="8280" windowWidth="20730" windowHeight="11355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  <sheet name="YTM" sheetId="19" r:id="rId10"/>
  </sheets>
  <definedNames>
    <definedName name="Asset_Price">EFA!#REF!</definedName>
    <definedName name="Average_LTV">EFA!#REF!</definedName>
    <definedName name="Average_Tenor">EFA!#REF!</definedName>
    <definedName name="Exchange_Rate">EFA!#REF!</definedName>
    <definedName name="GDP_Growth">EFA!#REF!</definedName>
    <definedName name="Government_Policies">EFA!#REF!</definedName>
    <definedName name="Inflation">EFA!#REF!</definedName>
    <definedName name="Interest_Rate">EFA!#REF!</definedName>
    <definedName name="International_Econ_Policies">EFA!#REF!</definedName>
    <definedName name="Macro_Econ_Stability">EFA!#REF!</definedName>
    <definedName name="_xlnm.Print_Area" localSheetId="0">'All '!$A$1:$F$64</definedName>
    <definedName name="_xlnm.Print_Area" localSheetId="1">Cal!$A$3611:$I$3621</definedName>
    <definedName name="Regulatory_Impact">EFA!#REF!</definedName>
    <definedName name="Status_of_industry_Business">EFA!#REF!</definedName>
    <definedName name="Unemployment">EFA!#REF!</definedName>
    <definedName name="World_Econ_growth">EFA!#REF!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58" i="3" l="1"/>
  <c r="D2357" i="3"/>
  <c r="D2356" i="3"/>
  <c r="D2355" i="3"/>
  <c r="D2354" i="3"/>
  <c r="D2353" i="3"/>
  <c r="D2352" i="3"/>
  <c r="D2351" i="3"/>
  <c r="D2350" i="3"/>
  <c r="D30" i="16"/>
  <c r="D3455" i="3" s="1"/>
  <c r="E30" i="16"/>
  <c r="D3456" i="3" s="1"/>
  <c r="F30" i="16"/>
  <c r="D3457" i="3" s="1"/>
  <c r="G30" i="16"/>
  <c r="D3458" i="3" s="1"/>
  <c r="H30" i="16"/>
  <c r="D3459" i="3" s="1"/>
  <c r="I30" i="16"/>
  <c r="D3460" i="3" s="1"/>
  <c r="J30" i="16"/>
  <c r="D3461" i="3" s="1"/>
  <c r="K30" i="16"/>
  <c r="D3462" i="3" s="1"/>
  <c r="L30" i="16"/>
  <c r="C30" i="16"/>
  <c r="D3454" i="3" s="1"/>
  <c r="D38" i="15"/>
  <c r="E38" i="15"/>
  <c r="F38" i="15"/>
  <c r="G38" i="15"/>
  <c r="H38" i="15"/>
  <c r="I38" i="15"/>
  <c r="J38" i="15"/>
  <c r="K38" i="15"/>
  <c r="C38" i="15"/>
  <c r="D30" i="17" l="1"/>
  <c r="D3601" i="3" s="1"/>
  <c r="E30" i="17"/>
  <c r="D3602" i="3" s="1"/>
  <c r="F30" i="17"/>
  <c r="G30" i="17"/>
  <c r="D3604" i="3" s="1"/>
  <c r="H30" i="17"/>
  <c r="D3605" i="3" s="1"/>
  <c r="I30" i="17"/>
  <c r="D3606" i="3" s="1"/>
  <c r="J30" i="17"/>
  <c r="D3607" i="3" s="1"/>
  <c r="K30" i="17"/>
  <c r="D3608" i="3" s="1"/>
  <c r="L30" i="17"/>
  <c r="C30" i="17"/>
  <c r="D3600" i="3" s="1"/>
  <c r="D3603" i="3" l="1"/>
  <c r="S3594" i="3"/>
  <c r="S3593" i="3"/>
  <c r="S3592" i="3"/>
  <c r="S3591" i="3"/>
  <c r="S3590" i="3"/>
  <c r="Q3590" i="3" s="1"/>
  <c r="S3589" i="3"/>
  <c r="S3588" i="3"/>
  <c r="S3587" i="3"/>
  <c r="S3586" i="3"/>
  <c r="S3583" i="3"/>
  <c r="S3582" i="3"/>
  <c r="S3581" i="3"/>
  <c r="S3580" i="3"/>
  <c r="Q3580" i="3" s="1"/>
  <c r="S3579" i="3"/>
  <c r="S3578" i="3"/>
  <c r="S3577" i="3"/>
  <c r="S3576" i="3"/>
  <c r="S3575" i="3"/>
  <c r="S3572" i="3"/>
  <c r="S3571" i="3"/>
  <c r="S3570" i="3"/>
  <c r="Q3570" i="3" s="1"/>
  <c r="S3569" i="3"/>
  <c r="S3568" i="3"/>
  <c r="S3567" i="3"/>
  <c r="S3566" i="3"/>
  <c r="S3565" i="3"/>
  <c r="S3564" i="3"/>
  <c r="M3594" i="3"/>
  <c r="M3593" i="3"/>
  <c r="Q3593" i="3" s="1"/>
  <c r="M3592" i="3"/>
  <c r="Q3592" i="3" s="1"/>
  <c r="M3591" i="3"/>
  <c r="M3590" i="3"/>
  <c r="M3589" i="3"/>
  <c r="M3588" i="3"/>
  <c r="M3587" i="3"/>
  <c r="Q3587" i="3" s="1"/>
  <c r="M3586" i="3"/>
  <c r="M3583" i="3"/>
  <c r="M3582" i="3"/>
  <c r="M3581" i="3"/>
  <c r="M3580" i="3"/>
  <c r="M3579" i="3"/>
  <c r="Q3579" i="3" s="1"/>
  <c r="M3578" i="3"/>
  <c r="M3577" i="3"/>
  <c r="M3576" i="3"/>
  <c r="Q3576" i="3" s="1"/>
  <c r="M3575" i="3"/>
  <c r="Q3575" i="3" s="1"/>
  <c r="M3572" i="3"/>
  <c r="Q3572" i="3" s="1"/>
  <c r="M3571" i="3"/>
  <c r="M3570" i="3"/>
  <c r="M3569" i="3"/>
  <c r="Q3569" i="3" s="1"/>
  <c r="M3568" i="3"/>
  <c r="Q3568" i="3" s="1"/>
  <c r="M3567" i="3"/>
  <c r="M3566" i="3"/>
  <c r="M3565" i="3"/>
  <c r="Q3565" i="3" s="1"/>
  <c r="M3564" i="3"/>
  <c r="M3561" i="3"/>
  <c r="M3560" i="3"/>
  <c r="M3559" i="3"/>
  <c r="M3558" i="3"/>
  <c r="M3557" i="3"/>
  <c r="M3556" i="3"/>
  <c r="Q3556" i="3" s="1"/>
  <c r="M3555" i="3"/>
  <c r="Q3555" i="3" s="1"/>
  <c r="M3554" i="3"/>
  <c r="Q3554" i="3" s="1"/>
  <c r="M3553" i="3"/>
  <c r="Q3553" i="3" s="1"/>
  <c r="M3550" i="3"/>
  <c r="Q3550" i="3" s="1"/>
  <c r="M3549" i="3"/>
  <c r="Q3549" i="3" s="1"/>
  <c r="M3548" i="3"/>
  <c r="M3547" i="3"/>
  <c r="M3546" i="3"/>
  <c r="Q3546" i="3" s="1"/>
  <c r="M3545" i="3"/>
  <c r="Q3545" i="3" s="1"/>
  <c r="M3544" i="3"/>
  <c r="Q3544" i="3" s="1"/>
  <c r="M3543" i="3"/>
  <c r="Q3543" i="3" s="1"/>
  <c r="M3542" i="3"/>
  <c r="Q3542" i="3" s="1"/>
  <c r="M3539" i="3"/>
  <c r="Q3539" i="3" s="1"/>
  <c r="M3538" i="3"/>
  <c r="M3537" i="3"/>
  <c r="M3536" i="3"/>
  <c r="M3535" i="3"/>
  <c r="Q3535" i="3" s="1"/>
  <c r="M3534" i="3"/>
  <c r="Q3534" i="3" s="1"/>
  <c r="M3533" i="3"/>
  <c r="Q3533" i="3" s="1"/>
  <c r="M3532" i="3"/>
  <c r="Q3532" i="3" s="1"/>
  <c r="M3531" i="3"/>
  <c r="Q3531" i="3" s="1"/>
  <c r="M3528" i="3"/>
  <c r="Q3528" i="3" s="1"/>
  <c r="M3527" i="3"/>
  <c r="Q3527" i="3" s="1"/>
  <c r="M3526" i="3"/>
  <c r="M3525" i="3"/>
  <c r="Q3525" i="3" s="1"/>
  <c r="M3524" i="3"/>
  <c r="Q3524" i="3" s="1"/>
  <c r="M3523" i="3"/>
  <c r="M3522" i="3"/>
  <c r="M3521" i="3"/>
  <c r="M3520" i="3"/>
  <c r="M3517" i="3"/>
  <c r="M3516" i="3"/>
  <c r="M3515" i="3"/>
  <c r="Q3515" i="3" s="1"/>
  <c r="M3514" i="3"/>
  <c r="M3513" i="3"/>
  <c r="M3512" i="3"/>
  <c r="M3511" i="3"/>
  <c r="M3510" i="3"/>
  <c r="M3509" i="3"/>
  <c r="M3506" i="3"/>
  <c r="M3505" i="3"/>
  <c r="Q3505" i="3" s="1"/>
  <c r="M3504" i="3"/>
  <c r="M3503" i="3"/>
  <c r="M3502" i="3"/>
  <c r="M3501" i="3"/>
  <c r="M3500" i="3"/>
  <c r="M3499" i="3"/>
  <c r="M3498" i="3"/>
  <c r="M3495" i="3"/>
  <c r="Q3495" i="3" s="1"/>
  <c r="M3494" i="3"/>
  <c r="M3493" i="3"/>
  <c r="M3492" i="3"/>
  <c r="M3491" i="3"/>
  <c r="M3490" i="3"/>
  <c r="M3489" i="3"/>
  <c r="M3488" i="3"/>
  <c r="M3487" i="3"/>
  <c r="Q3487" i="3" s="1"/>
  <c r="M3484" i="3"/>
  <c r="M3483" i="3"/>
  <c r="M3482" i="3"/>
  <c r="M3481" i="3"/>
  <c r="M3480" i="3"/>
  <c r="M3479" i="3"/>
  <c r="M3478" i="3"/>
  <c r="M3477" i="3"/>
  <c r="Q3477" i="3" s="1"/>
  <c r="M3476" i="3"/>
  <c r="M3473" i="3"/>
  <c r="M3472" i="3"/>
  <c r="M3471" i="3"/>
  <c r="M3470" i="3"/>
  <c r="M3469" i="3"/>
  <c r="M3468" i="3"/>
  <c r="M3467" i="3"/>
  <c r="M3466" i="3"/>
  <c r="M3465" i="3"/>
  <c r="M3462" i="3"/>
  <c r="M3461" i="3"/>
  <c r="M3460" i="3"/>
  <c r="M3459" i="3"/>
  <c r="M3458" i="3"/>
  <c r="Q3458" i="3" s="1"/>
  <c r="M3457" i="3"/>
  <c r="Q3457" i="3" s="1"/>
  <c r="M3456" i="3"/>
  <c r="M3455" i="3"/>
  <c r="Q3455" i="3" s="1"/>
  <c r="M3454" i="3"/>
  <c r="Q3594" i="3"/>
  <c r="H3594" i="3"/>
  <c r="G3594" i="3"/>
  <c r="H3593" i="3"/>
  <c r="G3593" i="3"/>
  <c r="H3592" i="3"/>
  <c r="G3592" i="3"/>
  <c r="H3591" i="3"/>
  <c r="G3591" i="3"/>
  <c r="H3590" i="3"/>
  <c r="G3590" i="3"/>
  <c r="Q3589" i="3"/>
  <c r="H3589" i="3"/>
  <c r="G3589" i="3"/>
  <c r="H3588" i="3"/>
  <c r="G3588" i="3"/>
  <c r="H3587" i="3"/>
  <c r="G3587" i="3"/>
  <c r="H3586" i="3"/>
  <c r="G3586" i="3"/>
  <c r="Q3583" i="3"/>
  <c r="H3583" i="3"/>
  <c r="G3583" i="3"/>
  <c r="Q3582" i="3"/>
  <c r="H3582" i="3"/>
  <c r="G3582" i="3"/>
  <c r="H3581" i="3"/>
  <c r="G3581" i="3"/>
  <c r="H3580" i="3"/>
  <c r="G3580" i="3"/>
  <c r="H3579" i="3"/>
  <c r="G3579" i="3"/>
  <c r="H3578" i="3"/>
  <c r="G3578" i="3"/>
  <c r="H3577" i="3"/>
  <c r="G3577" i="3"/>
  <c r="H3576" i="3"/>
  <c r="G3576" i="3"/>
  <c r="H3575" i="3"/>
  <c r="G3575" i="3"/>
  <c r="H3572" i="3"/>
  <c r="G3572" i="3"/>
  <c r="H3571" i="3"/>
  <c r="G3571" i="3"/>
  <c r="H3570" i="3"/>
  <c r="G3570" i="3"/>
  <c r="H3569" i="3"/>
  <c r="G3569" i="3"/>
  <c r="H3568" i="3"/>
  <c r="G3568" i="3"/>
  <c r="H3567" i="3"/>
  <c r="G3567" i="3"/>
  <c r="H3566" i="3"/>
  <c r="G3566" i="3"/>
  <c r="H3565" i="3"/>
  <c r="G3565" i="3"/>
  <c r="H3564" i="3"/>
  <c r="G3564" i="3"/>
  <c r="Q3561" i="3"/>
  <c r="H3561" i="3"/>
  <c r="G3561" i="3"/>
  <c r="Q3560" i="3"/>
  <c r="H3560" i="3"/>
  <c r="G3560" i="3"/>
  <c r="Q3559" i="3"/>
  <c r="H3559" i="3"/>
  <c r="G3559" i="3"/>
  <c r="Q3558" i="3"/>
  <c r="H3558" i="3"/>
  <c r="G3558" i="3"/>
  <c r="Q3557" i="3"/>
  <c r="H3557" i="3"/>
  <c r="G3557" i="3"/>
  <c r="H3556" i="3"/>
  <c r="G3556" i="3"/>
  <c r="H3555" i="3"/>
  <c r="G3555" i="3"/>
  <c r="H3554" i="3"/>
  <c r="G3554" i="3"/>
  <c r="H3553" i="3"/>
  <c r="G3553" i="3"/>
  <c r="H3550" i="3"/>
  <c r="G3550" i="3"/>
  <c r="H3549" i="3"/>
  <c r="G3549" i="3"/>
  <c r="Q3548" i="3"/>
  <c r="H3548" i="3"/>
  <c r="G3548" i="3"/>
  <c r="Q3547" i="3"/>
  <c r="H3547" i="3"/>
  <c r="G3547" i="3"/>
  <c r="H3546" i="3"/>
  <c r="G3546" i="3"/>
  <c r="H3545" i="3"/>
  <c r="G3545" i="3"/>
  <c r="H3544" i="3"/>
  <c r="G3544" i="3"/>
  <c r="H3543" i="3"/>
  <c r="G3543" i="3"/>
  <c r="H3542" i="3"/>
  <c r="G3542" i="3"/>
  <c r="H3539" i="3"/>
  <c r="G3539" i="3"/>
  <c r="Q3538" i="3"/>
  <c r="H3538" i="3"/>
  <c r="G3538" i="3"/>
  <c r="Q3537" i="3"/>
  <c r="H3537" i="3"/>
  <c r="G3537" i="3"/>
  <c r="Q3536" i="3"/>
  <c r="H3536" i="3"/>
  <c r="G3536" i="3"/>
  <c r="H3535" i="3"/>
  <c r="G3535" i="3"/>
  <c r="H3534" i="3"/>
  <c r="G3534" i="3"/>
  <c r="H3533" i="3"/>
  <c r="G3533" i="3"/>
  <c r="H3532" i="3"/>
  <c r="G3532" i="3"/>
  <c r="H3531" i="3"/>
  <c r="G3531" i="3"/>
  <c r="H3528" i="3"/>
  <c r="G3528" i="3"/>
  <c r="H3527" i="3"/>
  <c r="G3527" i="3"/>
  <c r="Q3526" i="3"/>
  <c r="H3526" i="3"/>
  <c r="G3526" i="3"/>
  <c r="H3525" i="3"/>
  <c r="G3525" i="3"/>
  <c r="H3524" i="3"/>
  <c r="G3524" i="3"/>
  <c r="Q3523" i="3"/>
  <c r="H3523" i="3"/>
  <c r="G3523" i="3"/>
  <c r="Q3522" i="3"/>
  <c r="H3522" i="3"/>
  <c r="G3522" i="3"/>
  <c r="Q3521" i="3"/>
  <c r="H3521" i="3"/>
  <c r="G3521" i="3"/>
  <c r="H3520" i="3"/>
  <c r="G3520" i="3"/>
  <c r="S3517" i="3"/>
  <c r="Q3517" i="3" s="1"/>
  <c r="H3517" i="3"/>
  <c r="G3517" i="3"/>
  <c r="S3516" i="3"/>
  <c r="H3516" i="3"/>
  <c r="G3516" i="3"/>
  <c r="S3515" i="3"/>
  <c r="H3515" i="3"/>
  <c r="G3515" i="3"/>
  <c r="S3514" i="3"/>
  <c r="H3514" i="3"/>
  <c r="G3514" i="3"/>
  <c r="S3513" i="3"/>
  <c r="Q3513" i="3" s="1"/>
  <c r="H3513" i="3"/>
  <c r="G3513" i="3"/>
  <c r="S3512" i="3"/>
  <c r="Q3512" i="3"/>
  <c r="H3512" i="3"/>
  <c r="G3512" i="3"/>
  <c r="S3511" i="3"/>
  <c r="Q3511" i="3" s="1"/>
  <c r="H3511" i="3"/>
  <c r="G3511" i="3"/>
  <c r="S3510" i="3"/>
  <c r="H3510" i="3"/>
  <c r="G3510" i="3"/>
  <c r="S3509" i="3"/>
  <c r="H3509" i="3"/>
  <c r="G3509" i="3"/>
  <c r="S3506" i="3"/>
  <c r="H3506" i="3"/>
  <c r="G3506" i="3"/>
  <c r="S3505" i="3"/>
  <c r="H3505" i="3"/>
  <c r="G3505" i="3"/>
  <c r="S3504" i="3"/>
  <c r="Q3504" i="3" s="1"/>
  <c r="H3504" i="3"/>
  <c r="G3504" i="3"/>
  <c r="S3503" i="3"/>
  <c r="Q3503" i="3" s="1"/>
  <c r="H3503" i="3"/>
  <c r="G3503" i="3"/>
  <c r="S3502" i="3"/>
  <c r="Q3502" i="3"/>
  <c r="H3502" i="3"/>
  <c r="G3502" i="3"/>
  <c r="S3501" i="3"/>
  <c r="H3501" i="3"/>
  <c r="G3501" i="3"/>
  <c r="S3500" i="3"/>
  <c r="H3500" i="3"/>
  <c r="G3500" i="3"/>
  <c r="S3499" i="3"/>
  <c r="Q3499" i="3" s="1"/>
  <c r="H3499" i="3"/>
  <c r="G3499" i="3"/>
  <c r="S3498" i="3"/>
  <c r="H3498" i="3"/>
  <c r="G3498" i="3"/>
  <c r="S3495" i="3"/>
  <c r="H3495" i="3"/>
  <c r="G3495" i="3"/>
  <c r="S3494" i="3"/>
  <c r="H3494" i="3"/>
  <c r="G3494" i="3"/>
  <c r="S3493" i="3"/>
  <c r="Q3493" i="3" s="1"/>
  <c r="H3493" i="3"/>
  <c r="G3493" i="3"/>
  <c r="S3492" i="3"/>
  <c r="Q3492" i="3" s="1"/>
  <c r="H3492" i="3"/>
  <c r="G3492" i="3"/>
  <c r="S3491" i="3"/>
  <c r="H3491" i="3"/>
  <c r="G3491" i="3"/>
  <c r="S3490" i="3"/>
  <c r="Q3490" i="3" s="1"/>
  <c r="H3490" i="3"/>
  <c r="G3490" i="3"/>
  <c r="S3489" i="3"/>
  <c r="H3489" i="3"/>
  <c r="G3489" i="3"/>
  <c r="S3488" i="3"/>
  <c r="H3488" i="3"/>
  <c r="G3488" i="3"/>
  <c r="S3487" i="3"/>
  <c r="H3487" i="3"/>
  <c r="G3487" i="3"/>
  <c r="S3484" i="3"/>
  <c r="Q3484" i="3" s="1"/>
  <c r="H3484" i="3"/>
  <c r="G3484" i="3"/>
  <c r="S3483" i="3"/>
  <c r="Q3483" i="3" s="1"/>
  <c r="H3483" i="3"/>
  <c r="G3483" i="3"/>
  <c r="S3482" i="3"/>
  <c r="Q3482" i="3"/>
  <c r="H3482" i="3"/>
  <c r="G3482" i="3"/>
  <c r="S3481" i="3"/>
  <c r="H3481" i="3"/>
  <c r="G3481" i="3"/>
  <c r="S3480" i="3"/>
  <c r="Q3480" i="3" s="1"/>
  <c r="H3480" i="3"/>
  <c r="G3480" i="3"/>
  <c r="S3479" i="3"/>
  <c r="Q3479" i="3"/>
  <c r="H3479" i="3"/>
  <c r="G3479" i="3"/>
  <c r="S3478" i="3"/>
  <c r="H3478" i="3"/>
  <c r="G3478" i="3"/>
  <c r="S3477" i="3"/>
  <c r="H3477" i="3"/>
  <c r="G3477" i="3"/>
  <c r="S3476" i="3"/>
  <c r="H3476" i="3"/>
  <c r="G3476" i="3"/>
  <c r="S3473" i="3"/>
  <c r="H3473" i="3"/>
  <c r="G3473" i="3"/>
  <c r="S3472" i="3"/>
  <c r="Q3472" i="3"/>
  <c r="H3472" i="3"/>
  <c r="G3472" i="3"/>
  <c r="S3471" i="3"/>
  <c r="Q3471" i="3" s="1"/>
  <c r="H3471" i="3"/>
  <c r="G3471" i="3"/>
  <c r="S3470" i="3"/>
  <c r="H3470" i="3"/>
  <c r="G3470" i="3"/>
  <c r="S3469" i="3"/>
  <c r="H3469" i="3"/>
  <c r="G3469" i="3"/>
  <c r="S3468" i="3"/>
  <c r="H3468" i="3"/>
  <c r="G3468" i="3"/>
  <c r="S3467" i="3"/>
  <c r="H3467" i="3"/>
  <c r="G3467" i="3"/>
  <c r="S3466" i="3"/>
  <c r="H3466" i="3"/>
  <c r="G3466" i="3"/>
  <c r="S3465" i="3"/>
  <c r="Q3465" i="3" s="1"/>
  <c r="H3465" i="3"/>
  <c r="G3465" i="3"/>
  <c r="Q3462" i="3"/>
  <c r="H3462" i="3"/>
  <c r="G3462" i="3"/>
  <c r="Q3461" i="3"/>
  <c r="H3461" i="3"/>
  <c r="G3461" i="3"/>
  <c r="Q3460" i="3"/>
  <c r="H3460" i="3"/>
  <c r="G3460" i="3"/>
  <c r="Q3459" i="3"/>
  <c r="H3459" i="3"/>
  <c r="G3459" i="3"/>
  <c r="H3458" i="3"/>
  <c r="G3458" i="3"/>
  <c r="H3457" i="3"/>
  <c r="G3457" i="3"/>
  <c r="Q3456" i="3"/>
  <c r="H3456" i="3"/>
  <c r="G3456" i="3"/>
  <c r="H3455" i="3"/>
  <c r="G3455" i="3"/>
  <c r="Q3454" i="3"/>
  <c r="H3454" i="3"/>
  <c r="G3454" i="3"/>
  <c r="Q3476" i="3" l="1"/>
  <c r="Q3494" i="3"/>
  <c r="Q3478" i="3"/>
  <c r="Q3488" i="3"/>
  <c r="Q3498" i="3"/>
  <c r="Q3506" i="3"/>
  <c r="Q3516" i="3"/>
  <c r="Q3489" i="3"/>
  <c r="Q3470" i="3"/>
  <c r="Q3481" i="3"/>
  <c r="Q3491" i="3"/>
  <c r="Q3501" i="3"/>
  <c r="Q3467" i="3"/>
  <c r="Q3473" i="3"/>
  <c r="Q3571" i="3"/>
  <c r="Q3578" i="3"/>
  <c r="Q3468" i="3"/>
  <c r="Q3514" i="3"/>
  <c r="Q3500" i="3"/>
  <c r="Q3566" i="3"/>
  <c r="Q3591" i="3"/>
  <c r="Q3581" i="3"/>
  <c r="Q3466" i="3"/>
  <c r="Q3588" i="3"/>
  <c r="Q3586" i="3"/>
  <c r="Q3577" i="3"/>
  <c r="Q3567" i="3"/>
  <c r="Q3564" i="3"/>
  <c r="Q3520" i="3"/>
  <c r="Q3509" i="3"/>
  <c r="Q3510" i="3"/>
  <c r="Q3469" i="3"/>
  <c r="M2589" i="3" l="1"/>
  <c r="H2589" i="3"/>
  <c r="M2588" i="3"/>
  <c r="H2588" i="3"/>
  <c r="M2587" i="3"/>
  <c r="H2587" i="3"/>
  <c r="M2586" i="3"/>
  <c r="H2586" i="3"/>
  <c r="M2585" i="3"/>
  <c r="H2585" i="3"/>
  <c r="M2584" i="3"/>
  <c r="H2584" i="3"/>
  <c r="M2583" i="3"/>
  <c r="H2583" i="3"/>
  <c r="M2582" i="3"/>
  <c r="H2582" i="3"/>
  <c r="M2581" i="3"/>
  <c r="H2581" i="3"/>
  <c r="M2578" i="3"/>
  <c r="H2578" i="3"/>
  <c r="M2577" i="3"/>
  <c r="H2577" i="3"/>
  <c r="M2576" i="3"/>
  <c r="H2576" i="3"/>
  <c r="M2575" i="3"/>
  <c r="H2575" i="3"/>
  <c r="M2574" i="3"/>
  <c r="H2574" i="3"/>
  <c r="M2573" i="3"/>
  <c r="H2573" i="3"/>
  <c r="M2572" i="3"/>
  <c r="H2572" i="3"/>
  <c r="M2571" i="3"/>
  <c r="H2571" i="3"/>
  <c r="M2570" i="3"/>
  <c r="H2570" i="3"/>
  <c r="M2567" i="3"/>
  <c r="H2567" i="3"/>
  <c r="M2566" i="3"/>
  <c r="H2566" i="3"/>
  <c r="M2565" i="3"/>
  <c r="H2565" i="3"/>
  <c r="M2564" i="3"/>
  <c r="H2564" i="3"/>
  <c r="M2563" i="3"/>
  <c r="H2563" i="3"/>
  <c r="M2562" i="3"/>
  <c r="H2562" i="3"/>
  <c r="M2561" i="3"/>
  <c r="H2561" i="3"/>
  <c r="M2560" i="3"/>
  <c r="H2560" i="3"/>
  <c r="M2559" i="3"/>
  <c r="H2559" i="3"/>
  <c r="M2556" i="3"/>
  <c r="H2556" i="3"/>
  <c r="M2555" i="3"/>
  <c r="H2555" i="3"/>
  <c r="M2554" i="3"/>
  <c r="H2554" i="3"/>
  <c r="M2553" i="3"/>
  <c r="H2553" i="3"/>
  <c r="M2552" i="3"/>
  <c r="H2552" i="3"/>
  <c r="M2551" i="3"/>
  <c r="H2551" i="3"/>
  <c r="M2550" i="3"/>
  <c r="H2550" i="3"/>
  <c r="M2549" i="3"/>
  <c r="H2549" i="3"/>
  <c r="M2548" i="3"/>
  <c r="H2548" i="3"/>
  <c r="M2545" i="3"/>
  <c r="H2545" i="3"/>
  <c r="M2544" i="3"/>
  <c r="H2544" i="3"/>
  <c r="M2543" i="3"/>
  <c r="H2543" i="3"/>
  <c r="M2542" i="3"/>
  <c r="H2542" i="3"/>
  <c r="M2541" i="3"/>
  <c r="H2541" i="3"/>
  <c r="M2540" i="3"/>
  <c r="H2540" i="3"/>
  <c r="M2539" i="3"/>
  <c r="H2539" i="3"/>
  <c r="M2538" i="3"/>
  <c r="H2538" i="3"/>
  <c r="M2537" i="3"/>
  <c r="H2537" i="3"/>
  <c r="M2534" i="3"/>
  <c r="H2534" i="3"/>
  <c r="M2533" i="3"/>
  <c r="H2533" i="3"/>
  <c r="M2532" i="3"/>
  <c r="H2532" i="3"/>
  <c r="M2531" i="3"/>
  <c r="H2531" i="3"/>
  <c r="M2530" i="3"/>
  <c r="H2530" i="3"/>
  <c r="M2529" i="3"/>
  <c r="H2529" i="3"/>
  <c r="M2528" i="3"/>
  <c r="H2528" i="3"/>
  <c r="M2527" i="3"/>
  <c r="H2527" i="3"/>
  <c r="M2526" i="3"/>
  <c r="H2526" i="3"/>
  <c r="M2523" i="3"/>
  <c r="H2523" i="3"/>
  <c r="M2522" i="3"/>
  <c r="H2522" i="3"/>
  <c r="M2521" i="3"/>
  <c r="H2521" i="3"/>
  <c r="M2520" i="3"/>
  <c r="H2520" i="3"/>
  <c r="M2519" i="3"/>
  <c r="H2519" i="3"/>
  <c r="M2518" i="3"/>
  <c r="H2518" i="3"/>
  <c r="M2517" i="3"/>
  <c r="H2517" i="3"/>
  <c r="M2516" i="3"/>
  <c r="H2516" i="3"/>
  <c r="M2515" i="3"/>
  <c r="H2515" i="3"/>
  <c r="M2512" i="3"/>
  <c r="H2512" i="3"/>
  <c r="M2511" i="3"/>
  <c r="H2511" i="3"/>
  <c r="M2510" i="3"/>
  <c r="H2510" i="3"/>
  <c r="M2509" i="3"/>
  <c r="H2509" i="3"/>
  <c r="M2508" i="3"/>
  <c r="H2508" i="3"/>
  <c r="M2507" i="3"/>
  <c r="H2507" i="3"/>
  <c r="M2506" i="3"/>
  <c r="H2506" i="3"/>
  <c r="M2505" i="3"/>
  <c r="H2505" i="3"/>
  <c r="M2504" i="3"/>
  <c r="H2504" i="3"/>
  <c r="M2501" i="3"/>
  <c r="H2501" i="3"/>
  <c r="M2500" i="3"/>
  <c r="H2500" i="3"/>
  <c r="M2499" i="3"/>
  <c r="H2499" i="3"/>
  <c r="M2498" i="3"/>
  <c r="H2498" i="3"/>
  <c r="M2497" i="3"/>
  <c r="H2497" i="3"/>
  <c r="M2496" i="3"/>
  <c r="H2496" i="3"/>
  <c r="M2495" i="3"/>
  <c r="H2495" i="3"/>
  <c r="M2494" i="3"/>
  <c r="H2494" i="3"/>
  <c r="M2493" i="3"/>
  <c r="H2493" i="3"/>
  <c r="M2490" i="3"/>
  <c r="H2490" i="3"/>
  <c r="M2489" i="3"/>
  <c r="H2489" i="3"/>
  <c r="M2488" i="3"/>
  <c r="H2488" i="3"/>
  <c r="M2487" i="3"/>
  <c r="H2487" i="3"/>
  <c r="M2486" i="3"/>
  <c r="H2486" i="3"/>
  <c r="M2485" i="3"/>
  <c r="H2485" i="3"/>
  <c r="M2484" i="3"/>
  <c r="H2484" i="3"/>
  <c r="M2483" i="3"/>
  <c r="H2483" i="3"/>
  <c r="M2482" i="3"/>
  <c r="H2482" i="3"/>
  <c r="M2479" i="3"/>
  <c r="H2479" i="3"/>
  <c r="M2478" i="3"/>
  <c r="H2478" i="3"/>
  <c r="M2477" i="3"/>
  <c r="H2477" i="3"/>
  <c r="M2476" i="3"/>
  <c r="H2476" i="3"/>
  <c r="M2475" i="3"/>
  <c r="H2475" i="3"/>
  <c r="M2474" i="3"/>
  <c r="H2474" i="3"/>
  <c r="M2473" i="3"/>
  <c r="H2473" i="3"/>
  <c r="M2472" i="3"/>
  <c r="H2472" i="3"/>
  <c r="M2471" i="3"/>
  <c r="H2471" i="3"/>
  <c r="M2468" i="3"/>
  <c r="H2468" i="3"/>
  <c r="M2467" i="3"/>
  <c r="H2467" i="3"/>
  <c r="M2466" i="3"/>
  <c r="H2466" i="3"/>
  <c r="M2465" i="3"/>
  <c r="H2465" i="3"/>
  <c r="M2464" i="3"/>
  <c r="H2464" i="3"/>
  <c r="M2463" i="3"/>
  <c r="H2463" i="3"/>
  <c r="M2462" i="3"/>
  <c r="H2462" i="3"/>
  <c r="M2461" i="3"/>
  <c r="H2461" i="3"/>
  <c r="M2460" i="3"/>
  <c r="H2460" i="3"/>
  <c r="M2457" i="3"/>
  <c r="H2457" i="3"/>
  <c r="M2456" i="3"/>
  <c r="H2456" i="3"/>
  <c r="M2455" i="3"/>
  <c r="H2455" i="3"/>
  <c r="M2454" i="3"/>
  <c r="H2454" i="3"/>
  <c r="M2453" i="3"/>
  <c r="H2453" i="3"/>
  <c r="M2452" i="3"/>
  <c r="H2452" i="3"/>
  <c r="M2451" i="3"/>
  <c r="H2451" i="3"/>
  <c r="M2450" i="3"/>
  <c r="H2450" i="3"/>
  <c r="M2449" i="3"/>
  <c r="H2449" i="3"/>
  <c r="M2446" i="3"/>
  <c r="H2446" i="3"/>
  <c r="M2445" i="3"/>
  <c r="H2445" i="3"/>
  <c r="M2444" i="3"/>
  <c r="H2444" i="3"/>
  <c r="M2443" i="3"/>
  <c r="H2443" i="3"/>
  <c r="M2442" i="3"/>
  <c r="H2442" i="3"/>
  <c r="M2441" i="3"/>
  <c r="H2441" i="3"/>
  <c r="M2440" i="3"/>
  <c r="H2440" i="3"/>
  <c r="M2439" i="3"/>
  <c r="H2439" i="3"/>
  <c r="M2438" i="3"/>
  <c r="H2438" i="3"/>
  <c r="M2435" i="3"/>
  <c r="H2435" i="3"/>
  <c r="M2434" i="3"/>
  <c r="H2434" i="3"/>
  <c r="M2433" i="3"/>
  <c r="H2433" i="3"/>
  <c r="M2432" i="3"/>
  <c r="H2432" i="3"/>
  <c r="M2431" i="3"/>
  <c r="H2431" i="3"/>
  <c r="M2430" i="3"/>
  <c r="H2430" i="3"/>
  <c r="M2429" i="3"/>
  <c r="H2429" i="3"/>
  <c r="M2428" i="3"/>
  <c r="H2428" i="3"/>
  <c r="M2427" i="3"/>
  <c r="H2427" i="3"/>
  <c r="M2424" i="3"/>
  <c r="H2424" i="3"/>
  <c r="M2423" i="3"/>
  <c r="H2423" i="3"/>
  <c r="M2422" i="3"/>
  <c r="H2422" i="3"/>
  <c r="M2421" i="3"/>
  <c r="H2421" i="3"/>
  <c r="M2420" i="3"/>
  <c r="H2420" i="3"/>
  <c r="M2419" i="3"/>
  <c r="H2419" i="3"/>
  <c r="M2418" i="3"/>
  <c r="H2418" i="3"/>
  <c r="M2417" i="3"/>
  <c r="H2417" i="3"/>
  <c r="M2416" i="3"/>
  <c r="H2416" i="3"/>
  <c r="S2413" i="3"/>
  <c r="M2413" i="3"/>
  <c r="H2413" i="3"/>
  <c r="S2412" i="3"/>
  <c r="M2412" i="3"/>
  <c r="H2412" i="3"/>
  <c r="S2411" i="3"/>
  <c r="M2411" i="3"/>
  <c r="H2411" i="3"/>
  <c r="S2410" i="3"/>
  <c r="M2410" i="3"/>
  <c r="H2410" i="3"/>
  <c r="S2409" i="3"/>
  <c r="M2409" i="3"/>
  <c r="H2409" i="3"/>
  <c r="S2408" i="3"/>
  <c r="M2408" i="3"/>
  <c r="H2408" i="3"/>
  <c r="S2407" i="3"/>
  <c r="M2407" i="3"/>
  <c r="H2407" i="3"/>
  <c r="S2406" i="3"/>
  <c r="M2406" i="3"/>
  <c r="H2406" i="3"/>
  <c r="S2405" i="3"/>
  <c r="M2405" i="3"/>
  <c r="H2405" i="3"/>
  <c r="S2402" i="3"/>
  <c r="M2402" i="3"/>
  <c r="H2402" i="3"/>
  <c r="S2401" i="3"/>
  <c r="M2401" i="3"/>
  <c r="H2401" i="3"/>
  <c r="S2400" i="3"/>
  <c r="M2400" i="3"/>
  <c r="H2400" i="3"/>
  <c r="S2399" i="3"/>
  <c r="M2399" i="3"/>
  <c r="H2399" i="3"/>
  <c r="S2398" i="3"/>
  <c r="M2398" i="3"/>
  <c r="H2398" i="3"/>
  <c r="S2397" i="3"/>
  <c r="M2397" i="3"/>
  <c r="H2397" i="3"/>
  <c r="S2396" i="3"/>
  <c r="M2396" i="3"/>
  <c r="H2396" i="3"/>
  <c r="S2395" i="3"/>
  <c r="M2395" i="3"/>
  <c r="H2395" i="3"/>
  <c r="S2394" i="3"/>
  <c r="M2394" i="3"/>
  <c r="H2394" i="3"/>
  <c r="S2391" i="3"/>
  <c r="M2391" i="3"/>
  <c r="H2391" i="3"/>
  <c r="S2390" i="3"/>
  <c r="M2390" i="3"/>
  <c r="H2390" i="3"/>
  <c r="S2389" i="3"/>
  <c r="M2389" i="3"/>
  <c r="H2389" i="3"/>
  <c r="S2388" i="3"/>
  <c r="M2388" i="3"/>
  <c r="H2388" i="3"/>
  <c r="S2387" i="3"/>
  <c r="M2387" i="3"/>
  <c r="H2387" i="3"/>
  <c r="S2386" i="3"/>
  <c r="M2386" i="3"/>
  <c r="H2386" i="3"/>
  <c r="S2385" i="3"/>
  <c r="M2385" i="3"/>
  <c r="H2385" i="3"/>
  <c r="S2384" i="3"/>
  <c r="M2384" i="3"/>
  <c r="H2384" i="3"/>
  <c r="S2383" i="3"/>
  <c r="M2383" i="3"/>
  <c r="H2383" i="3"/>
  <c r="S2380" i="3"/>
  <c r="M2380" i="3"/>
  <c r="H2380" i="3"/>
  <c r="S2379" i="3"/>
  <c r="M2379" i="3"/>
  <c r="H2379" i="3"/>
  <c r="S2378" i="3"/>
  <c r="M2378" i="3"/>
  <c r="H2378" i="3"/>
  <c r="S2377" i="3"/>
  <c r="M2377" i="3"/>
  <c r="H2377" i="3"/>
  <c r="S2376" i="3"/>
  <c r="M2376" i="3"/>
  <c r="H2376" i="3"/>
  <c r="S2375" i="3"/>
  <c r="M2375" i="3"/>
  <c r="H2375" i="3"/>
  <c r="S2374" i="3"/>
  <c r="M2374" i="3"/>
  <c r="H2374" i="3"/>
  <c r="S2373" i="3"/>
  <c r="M2373" i="3"/>
  <c r="H2373" i="3"/>
  <c r="S2372" i="3"/>
  <c r="M2372" i="3"/>
  <c r="H2372" i="3"/>
  <c r="S2369" i="3"/>
  <c r="M2369" i="3"/>
  <c r="H2369" i="3"/>
  <c r="S2368" i="3"/>
  <c r="M2368" i="3"/>
  <c r="H2368" i="3"/>
  <c r="S2367" i="3"/>
  <c r="M2367" i="3"/>
  <c r="H2367" i="3"/>
  <c r="S2366" i="3"/>
  <c r="M2366" i="3"/>
  <c r="H2366" i="3"/>
  <c r="S2365" i="3"/>
  <c r="M2365" i="3"/>
  <c r="H2365" i="3"/>
  <c r="S2364" i="3"/>
  <c r="M2364" i="3"/>
  <c r="H2364" i="3"/>
  <c r="S2363" i="3"/>
  <c r="M2363" i="3"/>
  <c r="H2363" i="3"/>
  <c r="S2362" i="3"/>
  <c r="M2362" i="3"/>
  <c r="H2362" i="3"/>
  <c r="S2361" i="3"/>
  <c r="M2361" i="3"/>
  <c r="H2361" i="3"/>
  <c r="M2358" i="3"/>
  <c r="Q2358" i="3" s="1"/>
  <c r="H2358" i="3"/>
  <c r="M2357" i="3"/>
  <c r="Q2357" i="3" s="1"/>
  <c r="H2357" i="3"/>
  <c r="M2356" i="3"/>
  <c r="H2356" i="3"/>
  <c r="M2355" i="3"/>
  <c r="Q2355" i="3" s="1"/>
  <c r="H2355" i="3"/>
  <c r="M2354" i="3"/>
  <c r="Q2354" i="3" s="1"/>
  <c r="H2354" i="3"/>
  <c r="M2353" i="3"/>
  <c r="Q2353" i="3" s="1"/>
  <c r="H2353" i="3"/>
  <c r="M2352" i="3"/>
  <c r="Q2352" i="3" s="1"/>
  <c r="H2352" i="3"/>
  <c r="M2351" i="3"/>
  <c r="Q2351" i="3" s="1"/>
  <c r="H2351" i="3"/>
  <c r="M2350" i="3"/>
  <c r="Q2350" i="3" s="1"/>
  <c r="H2350" i="3"/>
  <c r="Q2356" i="3" l="1"/>
  <c r="F3587" i="3" l="1"/>
  <c r="F3594" i="3"/>
  <c r="F3588" i="3"/>
  <c r="F3589" i="3"/>
  <c r="F3586" i="3"/>
  <c r="F3590" i="3"/>
  <c r="F3591" i="3"/>
  <c r="F3592" i="3"/>
  <c r="F3593" i="3"/>
  <c r="F3583" i="3"/>
  <c r="F3575" i="3"/>
  <c r="F3581" i="3"/>
  <c r="F3576" i="3"/>
  <c r="F3577" i="3"/>
  <c r="F3578" i="3"/>
  <c r="F3579" i="3"/>
  <c r="F3580" i="3"/>
  <c r="F3582" i="3"/>
  <c r="F3571" i="3"/>
  <c r="F3565" i="3"/>
  <c r="F3570" i="3"/>
  <c r="F3572" i="3"/>
  <c r="F3566" i="3"/>
  <c r="F3567" i="3"/>
  <c r="F3568" i="3"/>
  <c r="F3569" i="3"/>
  <c r="F3564" i="3"/>
  <c r="F3556" i="3"/>
  <c r="F3560" i="3"/>
  <c r="F3553" i="3"/>
  <c r="F3557" i="3"/>
  <c r="F3554" i="3"/>
  <c r="F3555" i="3"/>
  <c r="F3558" i="3"/>
  <c r="F3561" i="3"/>
  <c r="F3559" i="3"/>
  <c r="F3549" i="3"/>
  <c r="F3548" i="3"/>
  <c r="F3542" i="3"/>
  <c r="F3546" i="3"/>
  <c r="F3545" i="3"/>
  <c r="F3543" i="3"/>
  <c r="F3547" i="3"/>
  <c r="F3544" i="3"/>
  <c r="F3550" i="3"/>
  <c r="F3536" i="3"/>
  <c r="F3534" i="3"/>
  <c r="F3531" i="3"/>
  <c r="F3533" i="3"/>
  <c r="F3537" i="3"/>
  <c r="F3532" i="3"/>
  <c r="F3535" i="3"/>
  <c r="F3538" i="3"/>
  <c r="F3539" i="3"/>
  <c r="F3522" i="3"/>
  <c r="F3528" i="3"/>
  <c r="F3525" i="3"/>
  <c r="F3524" i="3"/>
  <c r="F3520" i="3"/>
  <c r="F3526" i="3"/>
  <c r="F3527" i="3"/>
  <c r="F3523" i="3"/>
  <c r="F3521" i="3"/>
  <c r="F2479" i="3"/>
  <c r="F2478" i="3"/>
  <c r="F2477" i="3"/>
  <c r="F2476" i="3"/>
  <c r="F2475" i="3"/>
  <c r="F2474" i="3"/>
  <c r="F2473" i="3"/>
  <c r="F2472" i="3"/>
  <c r="F2471" i="3"/>
  <c r="F2522" i="3"/>
  <c r="F2518" i="3"/>
  <c r="F2523" i="3"/>
  <c r="F2519" i="3"/>
  <c r="F2520" i="3"/>
  <c r="F2517" i="3"/>
  <c r="F2516" i="3"/>
  <c r="F2515" i="3"/>
  <c r="F2521" i="3"/>
  <c r="F2553" i="3"/>
  <c r="F2549" i="3"/>
  <c r="F2552" i="3"/>
  <c r="F2548" i="3"/>
  <c r="F2556" i="3"/>
  <c r="F2555" i="3"/>
  <c r="F2551" i="3"/>
  <c r="F2550" i="3"/>
  <c r="F2554" i="3"/>
  <c r="F2589" i="3"/>
  <c r="F2588" i="3"/>
  <c r="F2587" i="3"/>
  <c r="F2586" i="3"/>
  <c r="F2585" i="3"/>
  <c r="F2584" i="3"/>
  <c r="F2583" i="3"/>
  <c r="F2582" i="3"/>
  <c r="F2581" i="3"/>
  <c r="F2543" i="3"/>
  <c r="F2539" i="3"/>
  <c r="F2542" i="3"/>
  <c r="F2538" i="3"/>
  <c r="F2545" i="3"/>
  <c r="F2541" i="3"/>
  <c r="F2537" i="3"/>
  <c r="F2544" i="3"/>
  <c r="F2540" i="3"/>
  <c r="F2500" i="3"/>
  <c r="F2499" i="3"/>
  <c r="F2498" i="3"/>
  <c r="F2497" i="3"/>
  <c r="F2496" i="3"/>
  <c r="F2495" i="3"/>
  <c r="F2494" i="3"/>
  <c r="F2493" i="3"/>
  <c r="F2501" i="3"/>
  <c r="F2457" i="3"/>
  <c r="F2456" i="3"/>
  <c r="F2455" i="3"/>
  <c r="F2454" i="3"/>
  <c r="F2453" i="3"/>
  <c r="F2452" i="3"/>
  <c r="F2451" i="3"/>
  <c r="F2450" i="3"/>
  <c r="F2449" i="3"/>
  <c r="F2567" i="3"/>
  <c r="F2566" i="3"/>
  <c r="F2565" i="3"/>
  <c r="F2564" i="3"/>
  <c r="F2563" i="3"/>
  <c r="F2562" i="3"/>
  <c r="F2561" i="3"/>
  <c r="F2560" i="3"/>
  <c r="F2559" i="3"/>
  <c r="F2435" i="3"/>
  <c r="F2434" i="3"/>
  <c r="F2433" i="3"/>
  <c r="F2432" i="3"/>
  <c r="F2431" i="3"/>
  <c r="F2430" i="3"/>
  <c r="F2429" i="3"/>
  <c r="F2428" i="3"/>
  <c r="F2427" i="3"/>
  <c r="F2511" i="3"/>
  <c r="F2507" i="3"/>
  <c r="F2510" i="3"/>
  <c r="F2506" i="3"/>
  <c r="F2509" i="3"/>
  <c r="F2505" i="3"/>
  <c r="F2512" i="3"/>
  <c r="F2508" i="3"/>
  <c r="F2504" i="3"/>
  <c r="F2468" i="3"/>
  <c r="F2467" i="3"/>
  <c r="F2466" i="3"/>
  <c r="F2465" i="3"/>
  <c r="F2464" i="3"/>
  <c r="F2463" i="3"/>
  <c r="F2462" i="3"/>
  <c r="F2461" i="3"/>
  <c r="F2460" i="3"/>
  <c r="F2578" i="3"/>
  <c r="F2577" i="3"/>
  <c r="F2576" i="3"/>
  <c r="F2575" i="3"/>
  <c r="F2574" i="3"/>
  <c r="F2573" i="3"/>
  <c r="F2572" i="3"/>
  <c r="F2571" i="3"/>
  <c r="F2570" i="3"/>
  <c r="F2533" i="3"/>
  <c r="F2531" i="3"/>
  <c r="F2527" i="3"/>
  <c r="F2532" i="3"/>
  <c r="F2528" i="3"/>
  <c r="F2529" i="3"/>
  <c r="F2530" i="3"/>
  <c r="F2534" i="3"/>
  <c r="F2526" i="3"/>
  <c r="F2490" i="3"/>
  <c r="F2489" i="3"/>
  <c r="F2488" i="3"/>
  <c r="F2487" i="3"/>
  <c r="F2486" i="3"/>
  <c r="F2485" i="3"/>
  <c r="F2484" i="3"/>
  <c r="F2483" i="3"/>
  <c r="F2482" i="3"/>
  <c r="F2446" i="3"/>
  <c r="F2445" i="3"/>
  <c r="F2444" i="3"/>
  <c r="F2442" i="3"/>
  <c r="F2441" i="3"/>
  <c r="F2440" i="3"/>
  <c r="F2439" i="3"/>
  <c r="F2438" i="3"/>
  <c r="F2443" i="3"/>
  <c r="F3493" i="3" l="1"/>
  <c r="F3492" i="3"/>
  <c r="F3488" i="3"/>
  <c r="F3489" i="3"/>
  <c r="F3495" i="3"/>
  <c r="F3490" i="3"/>
  <c r="F3491" i="3"/>
  <c r="F3494" i="3"/>
  <c r="F3487" i="3"/>
  <c r="F3483" i="3"/>
  <c r="F3479" i="3"/>
  <c r="F3482" i="3"/>
  <c r="F3478" i="3"/>
  <c r="F3480" i="3"/>
  <c r="F3484" i="3"/>
  <c r="F3481" i="3"/>
  <c r="F3477" i="3"/>
  <c r="F3476" i="3"/>
  <c r="F3473" i="3"/>
  <c r="F3465" i="3"/>
  <c r="F3472" i="3"/>
  <c r="F3468" i="3"/>
  <c r="F3469" i="3"/>
  <c r="F3467" i="3"/>
  <c r="F3470" i="3"/>
  <c r="F3466" i="3"/>
  <c r="F3471" i="3"/>
  <c r="F3462" i="3"/>
  <c r="F3460" i="3"/>
  <c r="F3459" i="3"/>
  <c r="F3456" i="3"/>
  <c r="F3458" i="3"/>
  <c r="F3461" i="3"/>
  <c r="F3457" i="3"/>
  <c r="F3454" i="3"/>
  <c r="F3455" i="3"/>
  <c r="F3503" i="3"/>
  <c r="F3506" i="3"/>
  <c r="F3502" i="3"/>
  <c r="F3498" i="3"/>
  <c r="F3499" i="3"/>
  <c r="F3505" i="3"/>
  <c r="F3504" i="3"/>
  <c r="F3500" i="3"/>
  <c r="F3501" i="3"/>
  <c r="F3517" i="3"/>
  <c r="F3513" i="3"/>
  <c r="F3509" i="3"/>
  <c r="F3516" i="3"/>
  <c r="F3512" i="3"/>
  <c r="F3510" i="3"/>
  <c r="F3515" i="3"/>
  <c r="F3511" i="3"/>
  <c r="F3514" i="3"/>
  <c r="F2378" i="3"/>
  <c r="F2374" i="3"/>
  <c r="F2377" i="3"/>
  <c r="F2373" i="3"/>
  <c r="F2375" i="3"/>
  <c r="F2372" i="3"/>
  <c r="F2376" i="3"/>
  <c r="F2380" i="3"/>
  <c r="F2379" i="3"/>
  <c r="F2412" i="3"/>
  <c r="F2408" i="3"/>
  <c r="F2411" i="3"/>
  <c r="F2407" i="3"/>
  <c r="F2410" i="3"/>
  <c r="F2406" i="3"/>
  <c r="F2405" i="3"/>
  <c r="F2413" i="3"/>
  <c r="F2409" i="3"/>
  <c r="F2423" i="3"/>
  <c r="F2419" i="3"/>
  <c r="F2420" i="3"/>
  <c r="F2422" i="3"/>
  <c r="F2418" i="3"/>
  <c r="F2424" i="3"/>
  <c r="F2416" i="3"/>
  <c r="F2421" i="3"/>
  <c r="F2417" i="3"/>
  <c r="F2368" i="3"/>
  <c r="F2364" i="3"/>
  <c r="F2367" i="3"/>
  <c r="F2363" i="3"/>
  <c r="F2365" i="3"/>
  <c r="F2362" i="3"/>
  <c r="F2366" i="3"/>
  <c r="F2369" i="3"/>
  <c r="F2361" i="3"/>
  <c r="F2388" i="3"/>
  <c r="F2384" i="3"/>
  <c r="F2391" i="3"/>
  <c r="F2387" i="3"/>
  <c r="F2383" i="3"/>
  <c r="F2390" i="3"/>
  <c r="F2385" i="3"/>
  <c r="F2389" i="3"/>
  <c r="F2386" i="3"/>
  <c r="F2402" i="3"/>
  <c r="F2398" i="3"/>
  <c r="F2394" i="3"/>
  <c r="F2401" i="3"/>
  <c r="F2397" i="3"/>
  <c r="F2400" i="3"/>
  <c r="F2396" i="3"/>
  <c r="F2399" i="3"/>
  <c r="F2395" i="3"/>
  <c r="F2357" i="3"/>
  <c r="F2353" i="3"/>
  <c r="F2351" i="3"/>
  <c r="F2350" i="3"/>
  <c r="F2356" i="3"/>
  <c r="F2354" i="3"/>
  <c r="F2352" i="3"/>
  <c r="F2358" i="3"/>
  <c r="F2355" i="3"/>
  <c r="G2377" i="3" l="1"/>
  <c r="G2374" i="3"/>
  <c r="G2376" i="3"/>
  <c r="G2366" i="3"/>
  <c r="G2369" i="3"/>
  <c r="G2356" i="3"/>
  <c r="G2353" i="3"/>
  <c r="G2351" i="3"/>
  <c r="G2373" i="3"/>
  <c r="G2372" i="3" l="1"/>
  <c r="G2357" i="3"/>
  <c r="G2390" i="3"/>
  <c r="G2385" i="3"/>
  <c r="G2384" i="3"/>
  <c r="G2391" i="3"/>
  <c r="G2387" i="3"/>
  <c r="G2389" i="3"/>
  <c r="G2386" i="3"/>
  <c r="G2383" i="3"/>
  <c r="G2388" i="3"/>
  <c r="G2402" i="3"/>
  <c r="G2397" i="3"/>
  <c r="G2401" i="3"/>
  <c r="G2396" i="3"/>
  <c r="G2395" i="3"/>
  <c r="G2399" i="3"/>
  <c r="G2394" i="3"/>
  <c r="G2398" i="3"/>
  <c r="G2400" i="3"/>
  <c r="G2586" i="3"/>
  <c r="G2574" i="3"/>
  <c r="G2562" i="3"/>
  <c r="G2550" i="3"/>
  <c r="G2538" i="3"/>
  <c r="G2526" i="3"/>
  <c r="G2512" i="3"/>
  <c r="G2500" i="3"/>
  <c r="G2488" i="3"/>
  <c r="G2476" i="3"/>
  <c r="G2464" i="3"/>
  <c r="G2452" i="3"/>
  <c r="G2440" i="3"/>
  <c r="G2428" i="3"/>
  <c r="G2416" i="3"/>
  <c r="G2409" i="3"/>
  <c r="G2439" i="3"/>
  <c r="G2540" i="3"/>
  <c r="G2478" i="3"/>
  <c r="G2442" i="3"/>
  <c r="G2413" i="3"/>
  <c r="G2555" i="3"/>
  <c r="G2507" i="3"/>
  <c r="G2457" i="3"/>
  <c r="G2560" i="3"/>
  <c r="G2510" i="3"/>
  <c r="G2462" i="3"/>
  <c r="G2410" i="3"/>
  <c r="G2563" i="3"/>
  <c r="G2515" i="3"/>
  <c r="G2453" i="3"/>
  <c r="G2417" i="3"/>
  <c r="G2578" i="3"/>
  <c r="G2420" i="3"/>
  <c r="G2589" i="3"/>
  <c r="G2577" i="3"/>
  <c r="G2565" i="3"/>
  <c r="G2553" i="3"/>
  <c r="G2541" i="3"/>
  <c r="G2529" i="3"/>
  <c r="G2517" i="3"/>
  <c r="G2505" i="3"/>
  <c r="G2493" i="3"/>
  <c r="G2479" i="3"/>
  <c r="G2467" i="3"/>
  <c r="G2455" i="3"/>
  <c r="G2443" i="3"/>
  <c r="G2431" i="3"/>
  <c r="G2419" i="3"/>
  <c r="G2573" i="3"/>
  <c r="G2549" i="3"/>
  <c r="G2523" i="3"/>
  <c r="G2499" i="3"/>
  <c r="G2475" i="3"/>
  <c r="G2451" i="3"/>
  <c r="G2588" i="3"/>
  <c r="G2528" i="3"/>
  <c r="G2490" i="3"/>
  <c r="G2454" i="3"/>
  <c r="G2430" i="3"/>
  <c r="G2501" i="3"/>
  <c r="G2554" i="3"/>
  <c r="G2542" i="3"/>
  <c r="G2518" i="3"/>
  <c r="G2494" i="3"/>
  <c r="G2482" i="3"/>
  <c r="G2456" i="3"/>
  <c r="G2412" i="3"/>
  <c r="G2582" i="3"/>
  <c r="G2570" i="3"/>
  <c r="G2556" i="3"/>
  <c r="G2544" i="3"/>
  <c r="G2532" i="3"/>
  <c r="G2520" i="3"/>
  <c r="G2508" i="3"/>
  <c r="G2496" i="3"/>
  <c r="G2484" i="3"/>
  <c r="G2472" i="3"/>
  <c r="G2460" i="3"/>
  <c r="G2446" i="3"/>
  <c r="G2434" i="3"/>
  <c r="G2422" i="3"/>
  <c r="G2411" i="3"/>
  <c r="G2406" i="3"/>
  <c r="G2585" i="3"/>
  <c r="G2561" i="3"/>
  <c r="G2537" i="3"/>
  <c r="G2511" i="3"/>
  <c r="G2487" i="3"/>
  <c r="G2463" i="3"/>
  <c r="G2427" i="3"/>
  <c r="G2576" i="3"/>
  <c r="G2564" i="3"/>
  <c r="G2552" i="3"/>
  <c r="G2516" i="3"/>
  <c r="G2504" i="3"/>
  <c r="G2466" i="3"/>
  <c r="G2418" i="3"/>
  <c r="G2408" i="3"/>
  <c r="G2581" i="3"/>
  <c r="G2567" i="3"/>
  <c r="G2543" i="3"/>
  <c r="G2531" i="3"/>
  <c r="G2519" i="3"/>
  <c r="G2495" i="3"/>
  <c r="G2483" i="3"/>
  <c r="G2471" i="3"/>
  <c r="G2445" i="3"/>
  <c r="G2433" i="3"/>
  <c r="G2421" i="3"/>
  <c r="G2572" i="3"/>
  <c r="G2548" i="3"/>
  <c r="G2534" i="3"/>
  <c r="G2522" i="3"/>
  <c r="G2498" i="3"/>
  <c r="G2486" i="3"/>
  <c r="G2474" i="3"/>
  <c r="G2450" i="3"/>
  <c r="G2438" i="3"/>
  <c r="G2424" i="3"/>
  <c r="G2405" i="3"/>
  <c r="G2587" i="3"/>
  <c r="G2575" i="3"/>
  <c r="G2551" i="3"/>
  <c r="G2539" i="3"/>
  <c r="G2527" i="3"/>
  <c r="G2489" i="3"/>
  <c r="G2477" i="3"/>
  <c r="G2465" i="3"/>
  <c r="G2441" i="3"/>
  <c r="G2429" i="3"/>
  <c r="G2566" i="3"/>
  <c r="G2530" i="3"/>
  <c r="G2506" i="3"/>
  <c r="G2468" i="3"/>
  <c r="G2444" i="3"/>
  <c r="G2407" i="3"/>
  <c r="G2584" i="3"/>
  <c r="G2432" i="3"/>
  <c r="G2497" i="3"/>
  <c r="G2473" i="3"/>
  <c r="G2449" i="3"/>
  <c r="G2559" i="3"/>
  <c r="G2485" i="3"/>
  <c r="G2583" i="3"/>
  <c r="G2461" i="3"/>
  <c r="G2571" i="3"/>
  <c r="G2435" i="3"/>
  <c r="G2545" i="3"/>
  <c r="G2423" i="3"/>
  <c r="G2521" i="3"/>
  <c r="G2509" i="3"/>
  <c r="G2533" i="3"/>
  <c r="G2354" i="3"/>
  <c r="G2364" i="3"/>
  <c r="G2355" i="3"/>
  <c r="G2367" i="3"/>
  <c r="G2375" i="3"/>
  <c r="G2362" i="3"/>
  <c r="G2380" i="3"/>
  <c r="G2358" i="3"/>
  <c r="G2363" i="3"/>
  <c r="G2368" i="3"/>
  <c r="G2379" i="3"/>
  <c r="G2352" i="3"/>
  <c r="G2365" i="3"/>
  <c r="G2350" i="3"/>
  <c r="G2361" i="3"/>
  <c r="G2378" i="3"/>
  <c r="M3088" i="3" l="1"/>
  <c r="M3087" i="3"/>
  <c r="M3086" i="3"/>
  <c r="M3085" i="3"/>
  <c r="M3084" i="3"/>
  <c r="M3083" i="3"/>
  <c r="M3082" i="3"/>
  <c r="M3081" i="3"/>
  <c r="M3080" i="3"/>
  <c r="M3077" i="3"/>
  <c r="M3076" i="3"/>
  <c r="M3075" i="3"/>
  <c r="M3074" i="3"/>
  <c r="M3073" i="3"/>
  <c r="M3072" i="3"/>
  <c r="M3071" i="3"/>
  <c r="M3070" i="3"/>
  <c r="M3069" i="3"/>
  <c r="M3066" i="3"/>
  <c r="M3065" i="3"/>
  <c r="M3064" i="3"/>
  <c r="M3063" i="3"/>
  <c r="M3062" i="3"/>
  <c r="M3061" i="3"/>
  <c r="M3060" i="3"/>
  <c r="M3059" i="3"/>
  <c r="M3058" i="3"/>
  <c r="M3055" i="3"/>
  <c r="M3054" i="3"/>
  <c r="M3053" i="3"/>
  <c r="M3052" i="3"/>
  <c r="M3051" i="3"/>
  <c r="M3050" i="3"/>
  <c r="M3049" i="3"/>
  <c r="M3048" i="3"/>
  <c r="M3047" i="3"/>
  <c r="M3044" i="3"/>
  <c r="M3043" i="3"/>
  <c r="M3042" i="3"/>
  <c r="M3041" i="3"/>
  <c r="M3040" i="3"/>
  <c r="M3039" i="3"/>
  <c r="M3038" i="3"/>
  <c r="M3037" i="3"/>
  <c r="M3036" i="3"/>
  <c r="M3033" i="3"/>
  <c r="M3032" i="3"/>
  <c r="M3031" i="3"/>
  <c r="M3030" i="3"/>
  <c r="M3029" i="3"/>
  <c r="M3028" i="3"/>
  <c r="M3027" i="3"/>
  <c r="M3026" i="3"/>
  <c r="M3025" i="3"/>
  <c r="M3022" i="3"/>
  <c r="M3021" i="3"/>
  <c r="M3020" i="3"/>
  <c r="M3019" i="3"/>
  <c r="M3018" i="3"/>
  <c r="M3017" i="3"/>
  <c r="M3016" i="3"/>
  <c r="M3015" i="3"/>
  <c r="M3014" i="3"/>
  <c r="M3011" i="3"/>
  <c r="M3010" i="3"/>
  <c r="M3009" i="3"/>
  <c r="M3008" i="3"/>
  <c r="M3007" i="3"/>
  <c r="M3006" i="3"/>
  <c r="M3005" i="3"/>
  <c r="M3004" i="3"/>
  <c r="M3003" i="3"/>
  <c r="M3000" i="3"/>
  <c r="M2999" i="3"/>
  <c r="M2998" i="3"/>
  <c r="M2997" i="3"/>
  <c r="M2996" i="3"/>
  <c r="M2995" i="3"/>
  <c r="M2994" i="3"/>
  <c r="M2993" i="3"/>
  <c r="M2992" i="3"/>
  <c r="M2989" i="3"/>
  <c r="M2988" i="3"/>
  <c r="M2987" i="3"/>
  <c r="M2986" i="3"/>
  <c r="M2985" i="3"/>
  <c r="M2984" i="3"/>
  <c r="M2983" i="3"/>
  <c r="M2982" i="3"/>
  <c r="M2981" i="3"/>
  <c r="M2978" i="3"/>
  <c r="M2977" i="3"/>
  <c r="M2976" i="3"/>
  <c r="M2975" i="3"/>
  <c r="M2974" i="3"/>
  <c r="M2973" i="3"/>
  <c r="M2972" i="3"/>
  <c r="M2971" i="3"/>
  <c r="M2970" i="3"/>
  <c r="M2967" i="3"/>
  <c r="M2966" i="3"/>
  <c r="M2965" i="3"/>
  <c r="M2964" i="3"/>
  <c r="M2963" i="3"/>
  <c r="M2962" i="3"/>
  <c r="M2961" i="3"/>
  <c r="M2960" i="3"/>
  <c r="M2959" i="3"/>
  <c r="M2956" i="3"/>
  <c r="M2955" i="3"/>
  <c r="M2954" i="3"/>
  <c r="M2953" i="3"/>
  <c r="M2952" i="3"/>
  <c r="M2951" i="3"/>
  <c r="M2950" i="3"/>
  <c r="M2949" i="3"/>
  <c r="M2948" i="3"/>
  <c r="M2945" i="3"/>
  <c r="M2944" i="3"/>
  <c r="M2943" i="3"/>
  <c r="M2942" i="3"/>
  <c r="M2941" i="3"/>
  <c r="M2940" i="3"/>
  <c r="M2939" i="3"/>
  <c r="M2938" i="3"/>
  <c r="M2937" i="3"/>
  <c r="M2934" i="3"/>
  <c r="M2933" i="3"/>
  <c r="M2932" i="3"/>
  <c r="M2931" i="3"/>
  <c r="M2930" i="3"/>
  <c r="M2929" i="3"/>
  <c r="M2928" i="3"/>
  <c r="M2927" i="3"/>
  <c r="M2926" i="3"/>
  <c r="M2923" i="3"/>
  <c r="M2922" i="3"/>
  <c r="M2921" i="3"/>
  <c r="M2920" i="3"/>
  <c r="M2919" i="3"/>
  <c r="M2918" i="3"/>
  <c r="M2917" i="3"/>
  <c r="M2916" i="3"/>
  <c r="M2915" i="3"/>
  <c r="M2912" i="3"/>
  <c r="M2911" i="3"/>
  <c r="M2910" i="3"/>
  <c r="M2909" i="3"/>
  <c r="M2908" i="3"/>
  <c r="M2907" i="3"/>
  <c r="M2906" i="3"/>
  <c r="M2905" i="3"/>
  <c r="M2904" i="3"/>
  <c r="M2849" i="3"/>
  <c r="M2901" i="3"/>
  <c r="M2900" i="3"/>
  <c r="M2899" i="3"/>
  <c r="M2898" i="3"/>
  <c r="M2897" i="3"/>
  <c r="M2896" i="3"/>
  <c r="M2895" i="3"/>
  <c r="M2894" i="3"/>
  <c r="M2893" i="3"/>
  <c r="M2890" i="3"/>
  <c r="M2889" i="3"/>
  <c r="M2888" i="3"/>
  <c r="M2887" i="3"/>
  <c r="M2886" i="3"/>
  <c r="M2885" i="3"/>
  <c r="M2884" i="3"/>
  <c r="M2883" i="3"/>
  <c r="M2882" i="3"/>
  <c r="M2879" i="3"/>
  <c r="M2878" i="3"/>
  <c r="M2877" i="3"/>
  <c r="M2876" i="3"/>
  <c r="M2875" i="3"/>
  <c r="M2874" i="3"/>
  <c r="M2873" i="3"/>
  <c r="M2872" i="3"/>
  <c r="M2871" i="3"/>
  <c r="M2868" i="3"/>
  <c r="M2867" i="3"/>
  <c r="M2866" i="3"/>
  <c r="M2865" i="3"/>
  <c r="M2864" i="3"/>
  <c r="M2863" i="3"/>
  <c r="M2862" i="3"/>
  <c r="M2861" i="3"/>
  <c r="M2860" i="3"/>
  <c r="M2857" i="3"/>
  <c r="M2856" i="3"/>
  <c r="M2855" i="3"/>
  <c r="M2854" i="3"/>
  <c r="M2853" i="3"/>
  <c r="M2852" i="3"/>
  <c r="M2851" i="3"/>
  <c r="M2850" i="3"/>
  <c r="M2843" i="3"/>
  <c r="M2842" i="3"/>
  <c r="M2841" i="3"/>
  <c r="M2840" i="3"/>
  <c r="M2839" i="3"/>
  <c r="M2838" i="3"/>
  <c r="M2837" i="3"/>
  <c r="M2836" i="3"/>
  <c r="M2835" i="3"/>
  <c r="M2832" i="3"/>
  <c r="M2831" i="3"/>
  <c r="M2830" i="3"/>
  <c r="M2829" i="3"/>
  <c r="M2828" i="3"/>
  <c r="M2827" i="3"/>
  <c r="M2826" i="3"/>
  <c r="M2825" i="3"/>
  <c r="M2824" i="3"/>
  <c r="M2821" i="3"/>
  <c r="M2820" i="3"/>
  <c r="M2819" i="3"/>
  <c r="M2818" i="3"/>
  <c r="M2817" i="3"/>
  <c r="M2816" i="3"/>
  <c r="M2815" i="3"/>
  <c r="M2814" i="3"/>
  <c r="M2813" i="3"/>
  <c r="M2810" i="3"/>
  <c r="M2809" i="3"/>
  <c r="M2808" i="3"/>
  <c r="M2807" i="3"/>
  <c r="M2806" i="3"/>
  <c r="M2805" i="3"/>
  <c r="M2804" i="3"/>
  <c r="M2803" i="3"/>
  <c r="M2802" i="3"/>
  <c r="M2799" i="3"/>
  <c r="M2798" i="3"/>
  <c r="M2797" i="3"/>
  <c r="M2796" i="3"/>
  <c r="M2795" i="3"/>
  <c r="M2794" i="3"/>
  <c r="M2793" i="3"/>
  <c r="M2792" i="3"/>
  <c r="M2791" i="3"/>
  <c r="M2788" i="3"/>
  <c r="M2787" i="3"/>
  <c r="M2786" i="3"/>
  <c r="M2785" i="3"/>
  <c r="M2784" i="3"/>
  <c r="M2783" i="3"/>
  <c r="M2782" i="3"/>
  <c r="M2781" i="3"/>
  <c r="M2780" i="3"/>
  <c r="M2777" i="3"/>
  <c r="M2776" i="3"/>
  <c r="M2775" i="3"/>
  <c r="M2774" i="3"/>
  <c r="M2773" i="3"/>
  <c r="M2772" i="3"/>
  <c r="M2771" i="3"/>
  <c r="M2770" i="3"/>
  <c r="M2769" i="3"/>
  <c r="M2766" i="3"/>
  <c r="M2765" i="3"/>
  <c r="M2764" i="3"/>
  <c r="M2763" i="3"/>
  <c r="M2762" i="3"/>
  <c r="M2761" i="3"/>
  <c r="M2760" i="3"/>
  <c r="M2759" i="3"/>
  <c r="M2758" i="3"/>
  <c r="M2755" i="3"/>
  <c r="M2754" i="3"/>
  <c r="M2753" i="3"/>
  <c r="M2752" i="3"/>
  <c r="M2751" i="3"/>
  <c r="M2750" i="3"/>
  <c r="M2749" i="3"/>
  <c r="M2748" i="3"/>
  <c r="M2747" i="3"/>
  <c r="M2744" i="3"/>
  <c r="M2743" i="3"/>
  <c r="M2742" i="3"/>
  <c r="M2741" i="3"/>
  <c r="M2740" i="3"/>
  <c r="M2739" i="3"/>
  <c r="M2738" i="3"/>
  <c r="M2737" i="3"/>
  <c r="M2736" i="3"/>
  <c r="M2733" i="3"/>
  <c r="M2732" i="3"/>
  <c r="M2731" i="3"/>
  <c r="M2730" i="3"/>
  <c r="M2729" i="3"/>
  <c r="M2728" i="3"/>
  <c r="M2727" i="3"/>
  <c r="M2726" i="3"/>
  <c r="M2725" i="3"/>
  <c r="M2722" i="3"/>
  <c r="M2721" i="3"/>
  <c r="M2720" i="3"/>
  <c r="M2719" i="3"/>
  <c r="M2718" i="3"/>
  <c r="M2717" i="3"/>
  <c r="M2716" i="3"/>
  <c r="M2715" i="3"/>
  <c r="M2714" i="3"/>
  <c r="M2711" i="3"/>
  <c r="M2710" i="3"/>
  <c r="M2709" i="3"/>
  <c r="M2708" i="3"/>
  <c r="M2707" i="3"/>
  <c r="M2706" i="3"/>
  <c r="M2705" i="3"/>
  <c r="M2704" i="3"/>
  <c r="M2703" i="3"/>
  <c r="M2700" i="3"/>
  <c r="M2699" i="3"/>
  <c r="M2698" i="3"/>
  <c r="M2697" i="3"/>
  <c r="M2696" i="3"/>
  <c r="M2695" i="3"/>
  <c r="M2694" i="3"/>
  <c r="M2693" i="3"/>
  <c r="M2692" i="3"/>
  <c r="M2689" i="3"/>
  <c r="M2688" i="3"/>
  <c r="M2687" i="3"/>
  <c r="M2686" i="3"/>
  <c r="M2685" i="3"/>
  <c r="M2684" i="3"/>
  <c r="M2683" i="3"/>
  <c r="M2682" i="3"/>
  <c r="M2681" i="3"/>
  <c r="M2678" i="3"/>
  <c r="M2677" i="3"/>
  <c r="M2676" i="3"/>
  <c r="M2675" i="3"/>
  <c r="M2674" i="3"/>
  <c r="M2673" i="3"/>
  <c r="M2672" i="3"/>
  <c r="M2671" i="3"/>
  <c r="M2670" i="3"/>
  <c r="M2667" i="3"/>
  <c r="M2666" i="3"/>
  <c r="M2665" i="3"/>
  <c r="M2664" i="3"/>
  <c r="M2663" i="3"/>
  <c r="M2662" i="3"/>
  <c r="M2661" i="3"/>
  <c r="M2660" i="3"/>
  <c r="M2659" i="3"/>
  <c r="M2656" i="3"/>
  <c r="M2655" i="3"/>
  <c r="M2654" i="3"/>
  <c r="M2653" i="3"/>
  <c r="M2652" i="3"/>
  <c r="M2651" i="3"/>
  <c r="M2650" i="3"/>
  <c r="M2649" i="3"/>
  <c r="M2648" i="3"/>
  <c r="M2645" i="3"/>
  <c r="M2644" i="3"/>
  <c r="M2643" i="3"/>
  <c r="M2642" i="3"/>
  <c r="M2641" i="3"/>
  <c r="M2640" i="3"/>
  <c r="M2639" i="3"/>
  <c r="M2638" i="3"/>
  <c r="M2637" i="3"/>
  <c r="M2634" i="3"/>
  <c r="M2633" i="3"/>
  <c r="M2632" i="3"/>
  <c r="M2631" i="3"/>
  <c r="M2630" i="3"/>
  <c r="M2629" i="3"/>
  <c r="M2628" i="3"/>
  <c r="M2627" i="3"/>
  <c r="M2626" i="3"/>
  <c r="M2623" i="3"/>
  <c r="M2622" i="3"/>
  <c r="M2621" i="3"/>
  <c r="M2620" i="3"/>
  <c r="M2619" i="3"/>
  <c r="M2618" i="3"/>
  <c r="M2617" i="3"/>
  <c r="M2616" i="3"/>
  <c r="M2615" i="3"/>
  <c r="M2612" i="3"/>
  <c r="M2611" i="3"/>
  <c r="M2610" i="3"/>
  <c r="M2609" i="3"/>
  <c r="M2608" i="3"/>
  <c r="M2607" i="3"/>
  <c r="M2606" i="3"/>
  <c r="M2605" i="3"/>
  <c r="M2604" i="3"/>
  <c r="M2601" i="3"/>
  <c r="M2600" i="3"/>
  <c r="M2599" i="3"/>
  <c r="M2598" i="3"/>
  <c r="M2597" i="3"/>
  <c r="M2596" i="3"/>
  <c r="M2595" i="3"/>
  <c r="M2594" i="3"/>
  <c r="M2593" i="3"/>
  <c r="D2601" i="3"/>
  <c r="D2600" i="3"/>
  <c r="D2599" i="3"/>
  <c r="D2598" i="3"/>
  <c r="D2597" i="3"/>
  <c r="D2596" i="3"/>
  <c r="D2595" i="3"/>
  <c r="D2594" i="3"/>
  <c r="D2593" i="3"/>
  <c r="F2345" i="3"/>
  <c r="M1723" i="3"/>
  <c r="M1536" i="3"/>
  <c r="M898" i="3"/>
  <c r="F2820" i="3" l="1"/>
  <c r="F2819" i="3"/>
  <c r="F2818" i="3"/>
  <c r="F2817" i="3"/>
  <c r="F2816" i="3"/>
  <c r="F2815" i="3"/>
  <c r="F2814" i="3"/>
  <c r="F2813" i="3"/>
  <c r="F2821" i="3"/>
  <c r="F2831" i="3"/>
  <c r="F2830" i="3"/>
  <c r="F2829" i="3"/>
  <c r="F2828" i="3"/>
  <c r="F2827" i="3"/>
  <c r="F2826" i="3"/>
  <c r="F2825" i="3"/>
  <c r="F2824" i="3"/>
  <c r="F2832" i="3"/>
  <c r="F2842" i="3"/>
  <c r="F2841" i="3"/>
  <c r="F2840" i="3"/>
  <c r="F2839" i="3"/>
  <c r="F2838" i="3"/>
  <c r="F2837" i="3"/>
  <c r="F2836" i="3"/>
  <c r="F2835" i="3"/>
  <c r="F2843" i="3"/>
  <c r="H2843" i="3" l="1"/>
  <c r="H2841" i="3"/>
  <c r="H2836" i="3"/>
  <c r="H2835" i="3"/>
  <c r="H2832" i="3"/>
  <c r="H2830" i="3"/>
  <c r="H2825" i="3"/>
  <c r="H2824" i="3"/>
  <c r="H2821" i="3"/>
  <c r="H2819" i="3"/>
  <c r="H2814" i="3"/>
  <c r="H2813" i="3"/>
  <c r="H2810" i="3"/>
  <c r="F2810" i="3"/>
  <c r="F2809" i="3"/>
  <c r="H2808" i="3"/>
  <c r="F2808" i="3"/>
  <c r="F2807" i="3"/>
  <c r="F2806" i="3"/>
  <c r="F2805" i="3"/>
  <c r="F2804" i="3"/>
  <c r="H2803" i="3"/>
  <c r="F2803" i="3"/>
  <c r="H2802" i="3"/>
  <c r="F2802" i="3"/>
  <c r="H2799" i="3"/>
  <c r="F2799" i="3"/>
  <c r="F2798" i="3"/>
  <c r="H2797" i="3"/>
  <c r="F2797" i="3"/>
  <c r="F2796" i="3"/>
  <c r="F2795" i="3"/>
  <c r="F2794" i="3"/>
  <c r="F2793" i="3"/>
  <c r="H2792" i="3"/>
  <c r="F2792" i="3"/>
  <c r="H2791" i="3"/>
  <c r="F2791" i="3"/>
  <c r="H2788" i="3"/>
  <c r="F2788" i="3"/>
  <c r="F2787" i="3"/>
  <c r="H2786" i="3"/>
  <c r="F2786" i="3"/>
  <c r="F2785" i="3"/>
  <c r="F2784" i="3"/>
  <c r="F2783" i="3"/>
  <c r="F2782" i="3"/>
  <c r="H2781" i="3"/>
  <c r="F2781" i="3"/>
  <c r="H2780" i="3"/>
  <c r="F2780" i="3"/>
  <c r="H2777" i="3"/>
  <c r="F2777" i="3"/>
  <c r="F2776" i="3"/>
  <c r="H2775" i="3"/>
  <c r="F2775" i="3"/>
  <c r="F2774" i="3"/>
  <c r="F2773" i="3"/>
  <c r="F2772" i="3"/>
  <c r="F2771" i="3"/>
  <c r="H2770" i="3"/>
  <c r="F2770" i="3"/>
  <c r="H2769" i="3"/>
  <c r="F2769" i="3"/>
  <c r="H2766" i="3"/>
  <c r="F2766" i="3"/>
  <c r="F2765" i="3"/>
  <c r="H2764" i="3"/>
  <c r="F2764" i="3"/>
  <c r="F2763" i="3"/>
  <c r="F2762" i="3"/>
  <c r="F2761" i="3"/>
  <c r="F2760" i="3"/>
  <c r="H2759" i="3"/>
  <c r="F2759" i="3"/>
  <c r="H2758" i="3"/>
  <c r="F2758" i="3"/>
  <c r="H2755" i="3"/>
  <c r="F2755" i="3"/>
  <c r="F2754" i="3"/>
  <c r="H2753" i="3"/>
  <c r="F2753" i="3"/>
  <c r="F2752" i="3"/>
  <c r="F2751" i="3"/>
  <c r="F2750" i="3"/>
  <c r="F2749" i="3"/>
  <c r="H2748" i="3"/>
  <c r="F2748" i="3"/>
  <c r="H2747" i="3"/>
  <c r="F2747" i="3"/>
  <c r="H2744" i="3"/>
  <c r="F2744" i="3"/>
  <c r="F2743" i="3"/>
  <c r="H2742" i="3"/>
  <c r="F2742" i="3"/>
  <c r="F2741" i="3"/>
  <c r="F2740" i="3"/>
  <c r="F2739" i="3"/>
  <c r="F2738" i="3"/>
  <c r="H2737" i="3"/>
  <c r="F2737" i="3"/>
  <c r="H2736" i="3"/>
  <c r="F2736" i="3"/>
  <c r="H2733" i="3"/>
  <c r="F2733" i="3"/>
  <c r="F2732" i="3"/>
  <c r="H2731" i="3"/>
  <c r="F2731" i="3"/>
  <c r="F2730" i="3"/>
  <c r="F2729" i="3"/>
  <c r="F2728" i="3"/>
  <c r="F2727" i="3"/>
  <c r="H2726" i="3"/>
  <c r="F2726" i="3"/>
  <c r="H2725" i="3"/>
  <c r="F2725" i="3"/>
  <c r="H2722" i="3"/>
  <c r="F2722" i="3"/>
  <c r="F2721" i="3"/>
  <c r="H2720" i="3"/>
  <c r="F2720" i="3"/>
  <c r="F2719" i="3"/>
  <c r="F2718" i="3"/>
  <c r="F2717" i="3"/>
  <c r="F2716" i="3"/>
  <c r="H2715" i="3"/>
  <c r="F2715" i="3"/>
  <c r="H2714" i="3"/>
  <c r="F2714" i="3"/>
  <c r="H2711" i="3"/>
  <c r="F2711" i="3"/>
  <c r="F2710" i="3"/>
  <c r="H2709" i="3"/>
  <c r="F2709" i="3"/>
  <c r="F2708" i="3"/>
  <c r="F2707" i="3"/>
  <c r="F2706" i="3"/>
  <c r="F2705" i="3"/>
  <c r="H2704" i="3"/>
  <c r="F2704" i="3"/>
  <c r="H2703" i="3"/>
  <c r="F2703" i="3"/>
  <c r="H2700" i="3"/>
  <c r="F2700" i="3"/>
  <c r="F2699" i="3"/>
  <c r="H2698" i="3"/>
  <c r="F2698" i="3"/>
  <c r="F2697" i="3"/>
  <c r="F2696" i="3"/>
  <c r="F2695" i="3"/>
  <c r="F2694" i="3"/>
  <c r="H2693" i="3"/>
  <c r="F2693" i="3"/>
  <c r="H2692" i="3"/>
  <c r="F2692" i="3"/>
  <c r="H2689" i="3"/>
  <c r="F2689" i="3"/>
  <c r="F2688" i="3"/>
  <c r="H2687" i="3"/>
  <c r="F2687" i="3"/>
  <c r="F2686" i="3"/>
  <c r="F2685" i="3"/>
  <c r="F2684" i="3"/>
  <c r="F2683" i="3"/>
  <c r="H2682" i="3"/>
  <c r="F2682" i="3"/>
  <c r="H2681" i="3"/>
  <c r="F2681" i="3"/>
  <c r="H2678" i="3"/>
  <c r="F2678" i="3"/>
  <c r="F2677" i="3"/>
  <c r="H2676" i="3"/>
  <c r="F2676" i="3"/>
  <c r="F2675" i="3"/>
  <c r="F2674" i="3"/>
  <c r="F2673" i="3"/>
  <c r="F2672" i="3"/>
  <c r="H2671" i="3"/>
  <c r="F2671" i="3"/>
  <c r="H2670" i="3"/>
  <c r="F2670" i="3"/>
  <c r="H2667" i="3"/>
  <c r="F2667" i="3"/>
  <c r="F2666" i="3"/>
  <c r="H2665" i="3"/>
  <c r="F2665" i="3"/>
  <c r="F2664" i="3"/>
  <c r="F2663" i="3"/>
  <c r="F2662" i="3"/>
  <c r="F2661" i="3"/>
  <c r="H2660" i="3"/>
  <c r="F2660" i="3"/>
  <c r="H2659" i="3"/>
  <c r="F2659" i="3"/>
  <c r="S2656" i="3"/>
  <c r="H2656" i="3"/>
  <c r="F2656" i="3"/>
  <c r="S2655" i="3"/>
  <c r="F2655" i="3"/>
  <c r="S2654" i="3"/>
  <c r="H2654" i="3"/>
  <c r="F2654" i="3"/>
  <c r="S2653" i="3"/>
  <c r="F2653" i="3"/>
  <c r="S2652" i="3"/>
  <c r="F2652" i="3"/>
  <c r="S2651" i="3"/>
  <c r="F2651" i="3"/>
  <c r="S2650" i="3"/>
  <c r="F2650" i="3"/>
  <c r="S2649" i="3"/>
  <c r="H2649" i="3"/>
  <c r="F2649" i="3"/>
  <c r="S2648" i="3"/>
  <c r="H2648" i="3"/>
  <c r="F2648" i="3"/>
  <c r="S2645" i="3"/>
  <c r="H2645" i="3"/>
  <c r="F2645" i="3"/>
  <c r="S2644" i="3"/>
  <c r="F2644" i="3"/>
  <c r="S2643" i="3"/>
  <c r="H2643" i="3"/>
  <c r="F2643" i="3"/>
  <c r="S2642" i="3"/>
  <c r="F2642" i="3"/>
  <c r="S2641" i="3"/>
  <c r="F2641" i="3"/>
  <c r="S2640" i="3"/>
  <c r="F2640" i="3"/>
  <c r="S2639" i="3"/>
  <c r="F2639" i="3"/>
  <c r="S2638" i="3"/>
  <c r="H2638" i="3"/>
  <c r="F2638" i="3"/>
  <c r="S2637" i="3"/>
  <c r="H2637" i="3"/>
  <c r="F2637" i="3"/>
  <c r="S2634" i="3"/>
  <c r="H2634" i="3"/>
  <c r="F2634" i="3"/>
  <c r="S2633" i="3"/>
  <c r="F2633" i="3"/>
  <c r="S2632" i="3"/>
  <c r="H2632" i="3"/>
  <c r="F2632" i="3"/>
  <c r="S2631" i="3"/>
  <c r="F2631" i="3"/>
  <c r="S2630" i="3"/>
  <c r="F2630" i="3"/>
  <c r="S2629" i="3"/>
  <c r="F2629" i="3"/>
  <c r="S2628" i="3"/>
  <c r="F2628" i="3"/>
  <c r="S2627" i="3"/>
  <c r="H2627" i="3"/>
  <c r="F2627" i="3"/>
  <c r="S2626" i="3"/>
  <c r="H2626" i="3"/>
  <c r="F2626" i="3"/>
  <c r="S2623" i="3"/>
  <c r="H2623" i="3"/>
  <c r="F2623" i="3"/>
  <c r="S2622" i="3"/>
  <c r="F2622" i="3"/>
  <c r="S2621" i="3"/>
  <c r="H2621" i="3"/>
  <c r="F2621" i="3"/>
  <c r="S2620" i="3"/>
  <c r="F2620" i="3"/>
  <c r="S2619" i="3"/>
  <c r="F2619" i="3"/>
  <c r="S2618" i="3"/>
  <c r="F2618" i="3"/>
  <c r="S2617" i="3"/>
  <c r="F2617" i="3"/>
  <c r="S2616" i="3"/>
  <c r="H2616" i="3"/>
  <c r="F2616" i="3"/>
  <c r="S2615" i="3"/>
  <c r="H2615" i="3"/>
  <c r="F2615" i="3"/>
  <c r="S2612" i="3"/>
  <c r="H2612" i="3"/>
  <c r="F2612" i="3"/>
  <c r="S2611" i="3"/>
  <c r="F2611" i="3"/>
  <c r="S2610" i="3"/>
  <c r="H2610" i="3"/>
  <c r="F2610" i="3"/>
  <c r="S2609" i="3"/>
  <c r="F2609" i="3"/>
  <c r="S2608" i="3"/>
  <c r="F2608" i="3"/>
  <c r="S2607" i="3"/>
  <c r="F2607" i="3"/>
  <c r="S2606" i="3"/>
  <c r="F2606" i="3"/>
  <c r="S2605" i="3"/>
  <c r="H2605" i="3"/>
  <c r="F2605" i="3"/>
  <c r="S2604" i="3"/>
  <c r="H2604" i="3"/>
  <c r="F2604" i="3"/>
  <c r="Q2601" i="3"/>
  <c r="H2601" i="3"/>
  <c r="F2601" i="3"/>
  <c r="Q2600" i="3"/>
  <c r="F2600" i="3"/>
  <c r="H2599" i="3"/>
  <c r="F2599" i="3"/>
  <c r="Q2598" i="3"/>
  <c r="F2598" i="3"/>
  <c r="Q2597" i="3"/>
  <c r="F2597" i="3"/>
  <c r="Q2596" i="3"/>
  <c r="F2596" i="3"/>
  <c r="Q2595" i="3"/>
  <c r="F2595" i="3"/>
  <c r="Q2594" i="3"/>
  <c r="H2594" i="3"/>
  <c r="F2594" i="3"/>
  <c r="Q2593" i="3"/>
  <c r="H2593" i="3"/>
  <c r="F2593" i="3"/>
  <c r="D2130" i="3"/>
  <c r="D2138" i="3"/>
  <c r="D2137" i="3"/>
  <c r="D2136" i="3"/>
  <c r="D2135" i="3"/>
  <c r="D2134" i="3"/>
  <c r="D2133" i="3"/>
  <c r="D2132" i="3"/>
  <c r="D2131" i="3"/>
  <c r="B26" i="19" l="1"/>
  <c r="Q2369" i="3"/>
  <c r="Q2368" i="3"/>
  <c r="Q2366" i="3"/>
  <c r="Q2361" i="3"/>
  <c r="Q2364" i="3"/>
  <c r="Q2362" i="3"/>
  <c r="Q2367" i="3"/>
  <c r="Q2365" i="3"/>
  <c r="Q2363" i="3"/>
  <c r="Q2609" i="3"/>
  <c r="Q2605" i="3"/>
  <c r="Q2606" i="3"/>
  <c r="Q2612" i="3"/>
  <c r="Q2608" i="3"/>
  <c r="Q2604" i="3"/>
  <c r="Q2610" i="3"/>
  <c r="Q2611" i="3"/>
  <c r="Q2607" i="3"/>
  <c r="Q2599" i="3"/>
  <c r="Q2380" i="3" l="1"/>
  <c r="Q2377" i="3"/>
  <c r="Q2374" i="3"/>
  <c r="Q2372" i="3"/>
  <c r="Q2375" i="3"/>
  <c r="Q2378" i="3"/>
  <c r="Q2376" i="3"/>
  <c r="Q2373" i="3"/>
  <c r="Q2379" i="3"/>
  <c r="Q2616" i="3"/>
  <c r="Q2620" i="3"/>
  <c r="Q2615" i="3"/>
  <c r="Q2619" i="3"/>
  <c r="Q2617" i="3"/>
  <c r="Q2621" i="3"/>
  <c r="Q2618" i="3"/>
  <c r="Q2622" i="3"/>
  <c r="Q2623" i="3"/>
  <c r="Q2387" i="3" l="1"/>
  <c r="Q2391" i="3"/>
  <c r="Q2385" i="3"/>
  <c r="Q2389" i="3"/>
  <c r="Q2388" i="3"/>
  <c r="Q2386" i="3"/>
  <c r="Q2383" i="3"/>
  <c r="Q2390" i="3"/>
  <c r="Q2384" i="3"/>
  <c r="Q2628" i="3"/>
  <c r="Q2632" i="3"/>
  <c r="Q2629" i="3"/>
  <c r="Q2633" i="3"/>
  <c r="Q2627" i="3"/>
  <c r="Q2626" i="3"/>
  <c r="Q2630" i="3"/>
  <c r="Q2634" i="3"/>
  <c r="Q2631" i="3"/>
  <c r="Q2138" i="3"/>
  <c r="F2340" i="3"/>
  <c r="F2341" i="3"/>
  <c r="F2342" i="3"/>
  <c r="F2343" i="3"/>
  <c r="F2344" i="3"/>
  <c r="F2346" i="3"/>
  <c r="F2347" i="3"/>
  <c r="F2339" i="3"/>
  <c r="H2347" i="3"/>
  <c r="H2345" i="3"/>
  <c r="H2340" i="3"/>
  <c r="H2339" i="3"/>
  <c r="H2336" i="3"/>
  <c r="F2336" i="3"/>
  <c r="F2335" i="3"/>
  <c r="H2334" i="3"/>
  <c r="F2334" i="3"/>
  <c r="F2333" i="3"/>
  <c r="F2332" i="3"/>
  <c r="F2331" i="3"/>
  <c r="F2330" i="3"/>
  <c r="H2329" i="3"/>
  <c r="F2329" i="3"/>
  <c r="H2328" i="3"/>
  <c r="F2328" i="3"/>
  <c r="H2325" i="3"/>
  <c r="F2325" i="3"/>
  <c r="F2324" i="3"/>
  <c r="H2323" i="3"/>
  <c r="F2323" i="3"/>
  <c r="F2322" i="3"/>
  <c r="F2321" i="3"/>
  <c r="F2320" i="3"/>
  <c r="F2319" i="3"/>
  <c r="H2318" i="3"/>
  <c r="F2318" i="3"/>
  <c r="H2317" i="3"/>
  <c r="F2317" i="3"/>
  <c r="H2314" i="3"/>
  <c r="F2314" i="3"/>
  <c r="F2313" i="3"/>
  <c r="H2312" i="3"/>
  <c r="F2312" i="3"/>
  <c r="F2311" i="3"/>
  <c r="F2310" i="3"/>
  <c r="F2309" i="3"/>
  <c r="F2308" i="3"/>
  <c r="H2307" i="3"/>
  <c r="F2307" i="3"/>
  <c r="H2306" i="3"/>
  <c r="F2306" i="3"/>
  <c r="H2303" i="3"/>
  <c r="F2303" i="3"/>
  <c r="F2302" i="3"/>
  <c r="H2301" i="3"/>
  <c r="F2301" i="3"/>
  <c r="F2300" i="3"/>
  <c r="F2299" i="3"/>
  <c r="F2298" i="3"/>
  <c r="F2297" i="3"/>
  <c r="H2296" i="3"/>
  <c r="F2296" i="3"/>
  <c r="H2295" i="3"/>
  <c r="F2295" i="3"/>
  <c r="H2292" i="3"/>
  <c r="F2292" i="3"/>
  <c r="F2291" i="3"/>
  <c r="H2290" i="3"/>
  <c r="F2290" i="3"/>
  <c r="F2289" i="3"/>
  <c r="F2288" i="3"/>
  <c r="F2287" i="3"/>
  <c r="F2286" i="3"/>
  <c r="H2285" i="3"/>
  <c r="F2285" i="3"/>
  <c r="H2284" i="3"/>
  <c r="F2284" i="3"/>
  <c r="H2281" i="3"/>
  <c r="F2281" i="3"/>
  <c r="F2280" i="3"/>
  <c r="H2279" i="3"/>
  <c r="F2279" i="3"/>
  <c r="F2278" i="3"/>
  <c r="F2277" i="3"/>
  <c r="F2276" i="3"/>
  <c r="F2275" i="3"/>
  <c r="H2274" i="3"/>
  <c r="F2274" i="3"/>
  <c r="H2273" i="3"/>
  <c r="F2273" i="3"/>
  <c r="H2270" i="3"/>
  <c r="F2270" i="3"/>
  <c r="F2269" i="3"/>
  <c r="H2268" i="3"/>
  <c r="F2268" i="3"/>
  <c r="F2267" i="3"/>
  <c r="F2266" i="3"/>
  <c r="F2265" i="3"/>
  <c r="F2264" i="3"/>
  <c r="H2263" i="3"/>
  <c r="F2263" i="3"/>
  <c r="H2262" i="3"/>
  <c r="F2262" i="3"/>
  <c r="H2259" i="3"/>
  <c r="F2259" i="3"/>
  <c r="F2258" i="3"/>
  <c r="H2257" i="3"/>
  <c r="F2257" i="3"/>
  <c r="F2256" i="3"/>
  <c r="F2255" i="3"/>
  <c r="F2254" i="3"/>
  <c r="F2253" i="3"/>
  <c r="H2252" i="3"/>
  <c r="F2252" i="3"/>
  <c r="H2251" i="3"/>
  <c r="F2251" i="3"/>
  <c r="H2248" i="3"/>
  <c r="F2248" i="3"/>
  <c r="F2247" i="3"/>
  <c r="H2246" i="3"/>
  <c r="F2246" i="3"/>
  <c r="F2245" i="3"/>
  <c r="F2244" i="3"/>
  <c r="F2243" i="3"/>
  <c r="F2242" i="3"/>
  <c r="H2241" i="3"/>
  <c r="F2241" i="3"/>
  <c r="H2240" i="3"/>
  <c r="F2240" i="3"/>
  <c r="H2237" i="3"/>
  <c r="F2237" i="3"/>
  <c r="F2236" i="3"/>
  <c r="H2235" i="3"/>
  <c r="F2235" i="3"/>
  <c r="F2234" i="3"/>
  <c r="F2233" i="3"/>
  <c r="F2232" i="3"/>
  <c r="F2231" i="3"/>
  <c r="H2230" i="3"/>
  <c r="F2230" i="3"/>
  <c r="H2229" i="3"/>
  <c r="F2229" i="3"/>
  <c r="H2226" i="3"/>
  <c r="F2226" i="3"/>
  <c r="F2225" i="3"/>
  <c r="H2224" i="3"/>
  <c r="F2224" i="3"/>
  <c r="F2223" i="3"/>
  <c r="F2222" i="3"/>
  <c r="F2221" i="3"/>
  <c r="F2220" i="3"/>
  <c r="H2219" i="3"/>
  <c r="F2219" i="3"/>
  <c r="H2218" i="3"/>
  <c r="F2218" i="3"/>
  <c r="H2215" i="3"/>
  <c r="F2215" i="3"/>
  <c r="F2214" i="3"/>
  <c r="H2213" i="3"/>
  <c r="F2213" i="3"/>
  <c r="F2212" i="3"/>
  <c r="F2211" i="3"/>
  <c r="F2210" i="3"/>
  <c r="F2209" i="3"/>
  <c r="H2208" i="3"/>
  <c r="F2208" i="3"/>
  <c r="H2207" i="3"/>
  <c r="F2207" i="3"/>
  <c r="H2204" i="3"/>
  <c r="F2204" i="3"/>
  <c r="F2203" i="3"/>
  <c r="H2202" i="3"/>
  <c r="F2202" i="3"/>
  <c r="F2201" i="3"/>
  <c r="F2200" i="3"/>
  <c r="F2199" i="3"/>
  <c r="F2198" i="3"/>
  <c r="H2197" i="3"/>
  <c r="F2197" i="3"/>
  <c r="H2196" i="3"/>
  <c r="F2196" i="3"/>
  <c r="S2193" i="3"/>
  <c r="H2193" i="3"/>
  <c r="F2193" i="3"/>
  <c r="S2192" i="3"/>
  <c r="F2192" i="3"/>
  <c r="S2191" i="3"/>
  <c r="H2191" i="3"/>
  <c r="F2191" i="3"/>
  <c r="S2190" i="3"/>
  <c r="F2190" i="3"/>
  <c r="S2189" i="3"/>
  <c r="F2189" i="3"/>
  <c r="S2188" i="3"/>
  <c r="F2188" i="3"/>
  <c r="S2187" i="3"/>
  <c r="F2187" i="3"/>
  <c r="S2186" i="3"/>
  <c r="H2186" i="3"/>
  <c r="F2186" i="3"/>
  <c r="S2185" i="3"/>
  <c r="H2185" i="3"/>
  <c r="F2185" i="3"/>
  <c r="S2182" i="3"/>
  <c r="H2182" i="3"/>
  <c r="F2182" i="3"/>
  <c r="S2181" i="3"/>
  <c r="F2181" i="3"/>
  <c r="S2180" i="3"/>
  <c r="H2180" i="3"/>
  <c r="F2180" i="3"/>
  <c r="S2179" i="3"/>
  <c r="F2179" i="3"/>
  <c r="S2178" i="3"/>
  <c r="F2178" i="3"/>
  <c r="S2177" i="3"/>
  <c r="F2177" i="3"/>
  <c r="S2176" i="3"/>
  <c r="F2176" i="3"/>
  <c r="S2175" i="3"/>
  <c r="H2175" i="3"/>
  <c r="F2175" i="3"/>
  <c r="S2174" i="3"/>
  <c r="H2174" i="3"/>
  <c r="F2174" i="3"/>
  <c r="S2171" i="3"/>
  <c r="H2171" i="3"/>
  <c r="F2171" i="3"/>
  <c r="S2170" i="3"/>
  <c r="F2170" i="3"/>
  <c r="S2169" i="3"/>
  <c r="H2169" i="3"/>
  <c r="F2169" i="3"/>
  <c r="S2168" i="3"/>
  <c r="F2168" i="3"/>
  <c r="S2167" i="3"/>
  <c r="F2167" i="3"/>
  <c r="S2166" i="3"/>
  <c r="F2166" i="3"/>
  <c r="S2165" i="3"/>
  <c r="F2165" i="3"/>
  <c r="S2164" i="3"/>
  <c r="H2164" i="3"/>
  <c r="F2164" i="3"/>
  <c r="S2163" i="3"/>
  <c r="H2163" i="3"/>
  <c r="F2163" i="3"/>
  <c r="S2160" i="3"/>
  <c r="H2160" i="3"/>
  <c r="F2160" i="3"/>
  <c r="S2159" i="3"/>
  <c r="F2159" i="3"/>
  <c r="S2158" i="3"/>
  <c r="H2158" i="3"/>
  <c r="F2158" i="3"/>
  <c r="S2157" i="3"/>
  <c r="F2157" i="3"/>
  <c r="S2156" i="3"/>
  <c r="F2156" i="3"/>
  <c r="S2155" i="3"/>
  <c r="F2155" i="3"/>
  <c r="S2154" i="3"/>
  <c r="F2154" i="3"/>
  <c r="S2153" i="3"/>
  <c r="H2153" i="3"/>
  <c r="F2153" i="3"/>
  <c r="S2152" i="3"/>
  <c r="H2152" i="3"/>
  <c r="F2152" i="3"/>
  <c r="S2149" i="3"/>
  <c r="H2149" i="3"/>
  <c r="F2149" i="3"/>
  <c r="S2148" i="3"/>
  <c r="F2148" i="3"/>
  <c r="S2147" i="3"/>
  <c r="H2147" i="3"/>
  <c r="F2147" i="3"/>
  <c r="S2146" i="3"/>
  <c r="F2146" i="3"/>
  <c r="S2145" i="3"/>
  <c r="F2145" i="3"/>
  <c r="S2144" i="3"/>
  <c r="F2144" i="3"/>
  <c r="S2143" i="3"/>
  <c r="F2143" i="3"/>
  <c r="S2142" i="3"/>
  <c r="H2142" i="3"/>
  <c r="F2142" i="3"/>
  <c r="S2141" i="3"/>
  <c r="H2141" i="3"/>
  <c r="F2141" i="3"/>
  <c r="H2138" i="3"/>
  <c r="F2138" i="3"/>
  <c r="F2137" i="3"/>
  <c r="Q2136" i="3"/>
  <c r="H2136" i="3"/>
  <c r="F2136" i="3"/>
  <c r="Q2135" i="3"/>
  <c r="F2135" i="3"/>
  <c r="F2134" i="3"/>
  <c r="Q2133" i="3"/>
  <c r="F2133" i="3"/>
  <c r="Q2132" i="3"/>
  <c r="F2132" i="3"/>
  <c r="Q2131" i="3"/>
  <c r="H2131" i="3"/>
  <c r="F2131" i="3"/>
  <c r="H2130" i="3"/>
  <c r="F2130" i="3"/>
  <c r="Q1925" i="3"/>
  <c r="Q1926" i="3"/>
  <c r="Q1927" i="3"/>
  <c r="Q1928" i="3"/>
  <c r="Q1929" i="3"/>
  <c r="Q1934" i="3" s="1"/>
  <c r="Q1922" i="3"/>
  <c r="Q1923" i="3"/>
  <c r="Q1924" i="3"/>
  <c r="Q2401" i="3" l="1"/>
  <c r="Q2395" i="3"/>
  <c r="Q2399" i="3"/>
  <c r="Q2398" i="3"/>
  <c r="Q2396" i="3"/>
  <c r="Q2402" i="3"/>
  <c r="Q2400" i="3"/>
  <c r="Q2397" i="3"/>
  <c r="Q2394" i="3"/>
  <c r="Q2640" i="3"/>
  <c r="Q2644" i="3"/>
  <c r="Q2639" i="3"/>
  <c r="Q2641" i="3"/>
  <c r="Q2645" i="3"/>
  <c r="Q2638" i="3"/>
  <c r="Q2642" i="3"/>
  <c r="Q2637" i="3"/>
  <c r="Q2643" i="3"/>
  <c r="Q2142" i="3"/>
  <c r="Q2146" i="3"/>
  <c r="Q2141" i="3"/>
  <c r="Q2143" i="3"/>
  <c r="Q2147" i="3"/>
  <c r="Q2144" i="3"/>
  <c r="Q2148" i="3"/>
  <c r="Q2145" i="3"/>
  <c r="Q2149" i="3"/>
  <c r="Q1940" i="3"/>
  <c r="Q1947" i="3" s="1"/>
  <c r="Q1939" i="3"/>
  <c r="Q1937" i="3"/>
  <c r="Q1938" i="3"/>
  <c r="Q1936" i="3"/>
  <c r="Q1935" i="3"/>
  <c r="Q2134" i="3"/>
  <c r="Q2137" i="3"/>
  <c r="Q2130" i="3"/>
  <c r="Q1933" i="3"/>
  <c r="Q1932" i="3"/>
  <c r="D1929" i="3"/>
  <c r="Q2412" i="3" l="1"/>
  <c r="Q2410" i="3"/>
  <c r="Q2413" i="3"/>
  <c r="Q2407" i="3"/>
  <c r="Q2411" i="3"/>
  <c r="Q2405" i="3"/>
  <c r="Q2409" i="3"/>
  <c r="Q2408" i="3"/>
  <c r="Q2406" i="3"/>
  <c r="Q1951" i="3"/>
  <c r="Q1961" i="3" s="1"/>
  <c r="Q2652" i="3"/>
  <c r="Q2656" i="3"/>
  <c r="Q2649" i="3"/>
  <c r="Q2653" i="3"/>
  <c r="Q2648" i="3"/>
  <c r="Q2655" i="3"/>
  <c r="Q2650" i="3"/>
  <c r="Q2654" i="3"/>
  <c r="Q2651" i="3"/>
  <c r="Q2154" i="3"/>
  <c r="Q2158" i="3"/>
  <c r="Q2153" i="3"/>
  <c r="Q2157" i="3"/>
  <c r="Q2152" i="3"/>
  <c r="Q2155" i="3"/>
  <c r="Q2156" i="3"/>
  <c r="Q2159" i="3"/>
  <c r="Q2160" i="3"/>
  <c r="Q1950" i="3"/>
  <c r="Q1943" i="3"/>
  <c r="Q1944" i="3"/>
  <c r="Q1946" i="3"/>
  <c r="Q1945" i="3"/>
  <c r="Q1948" i="3"/>
  <c r="Q1949" i="3"/>
  <c r="Q1958" i="3" l="1"/>
  <c r="Q1960" i="3"/>
  <c r="Q1954" i="3"/>
  <c r="Q1956" i="3"/>
  <c r="Q1962" i="3"/>
  <c r="Q1971" i="3" s="1"/>
  <c r="Q2423" i="3"/>
  <c r="Q2421" i="3"/>
  <c r="Q2419" i="3"/>
  <c r="Q2417" i="3"/>
  <c r="Q2424" i="3"/>
  <c r="Q2422" i="3"/>
  <c r="Q2420" i="3"/>
  <c r="Q2418" i="3"/>
  <c r="Q2416" i="3"/>
  <c r="Q1959" i="3"/>
  <c r="Q1955" i="3"/>
  <c r="Q1957" i="3"/>
  <c r="Q2660" i="3"/>
  <c r="Q2664" i="3"/>
  <c r="Q2659" i="3"/>
  <c r="Q2661" i="3"/>
  <c r="Q2665" i="3"/>
  <c r="Q2667" i="3"/>
  <c r="Q2662" i="3"/>
  <c r="Q2666" i="3"/>
  <c r="Q2663" i="3"/>
  <c r="Q2166" i="3"/>
  <c r="Q2170" i="3"/>
  <c r="Q2165" i="3"/>
  <c r="Q2169" i="3"/>
  <c r="Q2167" i="3"/>
  <c r="Q2168" i="3"/>
  <c r="Q2171" i="3"/>
  <c r="Q2164" i="3"/>
  <c r="Q2163" i="3"/>
  <c r="Q1973" i="3" l="1"/>
  <c r="Q1972" i="3"/>
  <c r="Q1965" i="3"/>
  <c r="Q1966" i="3"/>
  <c r="Q1967" i="3"/>
  <c r="Q1968" i="3"/>
  <c r="Q1969" i="3"/>
  <c r="Q1970" i="3"/>
  <c r="Q2435" i="3"/>
  <c r="Q2433" i="3"/>
  <c r="Q2431" i="3"/>
  <c r="Q2429" i="3"/>
  <c r="Q2427" i="3"/>
  <c r="Q2434" i="3"/>
  <c r="Q2432" i="3"/>
  <c r="Q2430" i="3"/>
  <c r="Q2428" i="3"/>
  <c r="Q2672" i="3"/>
  <c r="Q2676" i="3"/>
  <c r="Q2670" i="3"/>
  <c r="Q2673" i="3"/>
  <c r="Q2677" i="3"/>
  <c r="Q2675" i="3"/>
  <c r="Q2674" i="3"/>
  <c r="Q2678" i="3"/>
  <c r="Q2671" i="3"/>
  <c r="Q2178" i="3"/>
  <c r="Q2182" i="3"/>
  <c r="Q2177" i="3"/>
  <c r="Q2181" i="3"/>
  <c r="Q2179" i="3"/>
  <c r="Q2180" i="3"/>
  <c r="Q2175" i="3"/>
  <c r="Q2174" i="3"/>
  <c r="Q2176" i="3"/>
  <c r="Q1977" i="3"/>
  <c r="Q1978" i="3"/>
  <c r="Q1979" i="3"/>
  <c r="Q1980" i="3"/>
  <c r="Q1981" i="3"/>
  <c r="Q1982" i="3"/>
  <c r="Q1983" i="3"/>
  <c r="Q1984" i="3"/>
  <c r="Q1976" i="3"/>
  <c r="D1928" i="3"/>
  <c r="D1927" i="3"/>
  <c r="D1926" i="3"/>
  <c r="D1925" i="3"/>
  <c r="D1924" i="3"/>
  <c r="D1923" i="3"/>
  <c r="D1922" i="3"/>
  <c r="D1921" i="3"/>
  <c r="B25" i="19" l="1"/>
  <c r="Q2445" i="3"/>
  <c r="Q2446" i="3"/>
  <c r="Q2441" i="3"/>
  <c r="Q2439" i="3"/>
  <c r="Q2444" i="3"/>
  <c r="Q2440" i="3"/>
  <c r="Q2438" i="3"/>
  <c r="Q2443" i="3"/>
  <c r="Q2442" i="3"/>
  <c r="Q2684" i="3"/>
  <c r="Q2688" i="3"/>
  <c r="Q2685" i="3"/>
  <c r="Q2689" i="3"/>
  <c r="Q2687" i="3"/>
  <c r="Q2682" i="3"/>
  <c r="Q2686" i="3"/>
  <c r="Q2681" i="3"/>
  <c r="Q2683" i="3"/>
  <c r="Q2186" i="3"/>
  <c r="Q2190" i="3"/>
  <c r="Q2185" i="3"/>
  <c r="Q2189" i="3"/>
  <c r="Q2193" i="3"/>
  <c r="Q2191" i="3"/>
  <c r="Q2192" i="3"/>
  <c r="Q2187" i="3"/>
  <c r="Q2188" i="3"/>
  <c r="Q1992" i="3"/>
  <c r="Q1993" i="3"/>
  <c r="Q1994" i="3"/>
  <c r="Q1995" i="3"/>
  <c r="Q1987" i="3"/>
  <c r="Q1990" i="3"/>
  <c r="Q1991" i="3"/>
  <c r="Q1989" i="3"/>
  <c r="Q1988" i="3"/>
  <c r="Q1921" i="3"/>
  <c r="F2120" i="3"/>
  <c r="F2121" i="3"/>
  <c r="F2122" i="3"/>
  <c r="F2123" i="3"/>
  <c r="F2124" i="3"/>
  <c r="F2125" i="3"/>
  <c r="F2126" i="3"/>
  <c r="F2127" i="3"/>
  <c r="F2119" i="3"/>
  <c r="H2127" i="3"/>
  <c r="H2125" i="3"/>
  <c r="H2120" i="3"/>
  <c r="H2119" i="3"/>
  <c r="H2116" i="3"/>
  <c r="F2116" i="3"/>
  <c r="F2115" i="3"/>
  <c r="H2114" i="3"/>
  <c r="F2114" i="3"/>
  <c r="F2113" i="3"/>
  <c r="F2112" i="3"/>
  <c r="F2111" i="3"/>
  <c r="F2110" i="3"/>
  <c r="H2109" i="3"/>
  <c r="F2109" i="3"/>
  <c r="H2108" i="3"/>
  <c r="F2108" i="3"/>
  <c r="H2105" i="3"/>
  <c r="F2105" i="3"/>
  <c r="F2104" i="3"/>
  <c r="H2103" i="3"/>
  <c r="F2103" i="3"/>
  <c r="F2102" i="3"/>
  <c r="F2101" i="3"/>
  <c r="F2100" i="3"/>
  <c r="F2099" i="3"/>
  <c r="H2098" i="3"/>
  <c r="F2098" i="3"/>
  <c r="H2097" i="3"/>
  <c r="F2097" i="3"/>
  <c r="H2094" i="3"/>
  <c r="F2094" i="3"/>
  <c r="F2093" i="3"/>
  <c r="H2092" i="3"/>
  <c r="F2092" i="3"/>
  <c r="F2091" i="3"/>
  <c r="F2090" i="3"/>
  <c r="F2089" i="3"/>
  <c r="F2088" i="3"/>
  <c r="H2087" i="3"/>
  <c r="F2087" i="3"/>
  <c r="H2086" i="3"/>
  <c r="F2086" i="3"/>
  <c r="H2083" i="3"/>
  <c r="F2083" i="3"/>
  <c r="F2082" i="3"/>
  <c r="H2081" i="3"/>
  <c r="F2081" i="3"/>
  <c r="F2080" i="3"/>
  <c r="F2079" i="3"/>
  <c r="F2078" i="3"/>
  <c r="F2077" i="3"/>
  <c r="H2076" i="3"/>
  <c r="F2076" i="3"/>
  <c r="H2075" i="3"/>
  <c r="F2075" i="3"/>
  <c r="H2072" i="3"/>
  <c r="F2072" i="3"/>
  <c r="F2071" i="3"/>
  <c r="H2070" i="3"/>
  <c r="F2070" i="3"/>
  <c r="F2069" i="3"/>
  <c r="F2068" i="3"/>
  <c r="F2067" i="3"/>
  <c r="F2066" i="3"/>
  <c r="H2065" i="3"/>
  <c r="F2065" i="3"/>
  <c r="H2064" i="3"/>
  <c r="F2064" i="3"/>
  <c r="H2061" i="3"/>
  <c r="F2061" i="3"/>
  <c r="F2060" i="3"/>
  <c r="H2059" i="3"/>
  <c r="F2059" i="3"/>
  <c r="F2058" i="3"/>
  <c r="F2057" i="3"/>
  <c r="F2056" i="3"/>
  <c r="F2055" i="3"/>
  <c r="H2054" i="3"/>
  <c r="F2054" i="3"/>
  <c r="H2053" i="3"/>
  <c r="F2053" i="3"/>
  <c r="H2050" i="3"/>
  <c r="F2050" i="3"/>
  <c r="F2049" i="3"/>
  <c r="H2048" i="3"/>
  <c r="F2048" i="3"/>
  <c r="F2047" i="3"/>
  <c r="F2046" i="3"/>
  <c r="F2045" i="3"/>
  <c r="F2044" i="3"/>
  <c r="H2043" i="3"/>
  <c r="F2043" i="3"/>
  <c r="H2042" i="3"/>
  <c r="F2042" i="3"/>
  <c r="H2039" i="3"/>
  <c r="F2039" i="3"/>
  <c r="F2038" i="3"/>
  <c r="H2037" i="3"/>
  <c r="F2037" i="3"/>
  <c r="F2036" i="3"/>
  <c r="F2035" i="3"/>
  <c r="F2034" i="3"/>
  <c r="F2033" i="3"/>
  <c r="H2032" i="3"/>
  <c r="F2032" i="3"/>
  <c r="H2031" i="3"/>
  <c r="F2031" i="3"/>
  <c r="H2028" i="3"/>
  <c r="F2028" i="3"/>
  <c r="F2027" i="3"/>
  <c r="H2026" i="3"/>
  <c r="F2026" i="3"/>
  <c r="F2025" i="3"/>
  <c r="F2024" i="3"/>
  <c r="F2023" i="3"/>
  <c r="F2022" i="3"/>
  <c r="H2021" i="3"/>
  <c r="F2021" i="3"/>
  <c r="H2020" i="3"/>
  <c r="F2020" i="3"/>
  <c r="H2017" i="3"/>
  <c r="F2017" i="3"/>
  <c r="F2016" i="3"/>
  <c r="H2015" i="3"/>
  <c r="F2015" i="3"/>
  <c r="F2014" i="3"/>
  <c r="F2013" i="3"/>
  <c r="F2012" i="3"/>
  <c r="F2011" i="3"/>
  <c r="H2010" i="3"/>
  <c r="F2010" i="3"/>
  <c r="H2009" i="3"/>
  <c r="F2009" i="3"/>
  <c r="H2006" i="3"/>
  <c r="F2006" i="3"/>
  <c r="F2005" i="3"/>
  <c r="H2004" i="3"/>
  <c r="F2004" i="3"/>
  <c r="F2003" i="3"/>
  <c r="F2002" i="3"/>
  <c r="F2001" i="3"/>
  <c r="F2000" i="3"/>
  <c r="H1999" i="3"/>
  <c r="F1999" i="3"/>
  <c r="H1998" i="3"/>
  <c r="F1998" i="3"/>
  <c r="H1995" i="3"/>
  <c r="F1995" i="3"/>
  <c r="F1994" i="3"/>
  <c r="H1993" i="3"/>
  <c r="F1993" i="3"/>
  <c r="F1992" i="3"/>
  <c r="F1991" i="3"/>
  <c r="F1990" i="3"/>
  <c r="F1989" i="3"/>
  <c r="H1988" i="3"/>
  <c r="F1988" i="3"/>
  <c r="H1987" i="3"/>
  <c r="F1987" i="3"/>
  <c r="S1984" i="3"/>
  <c r="H1984" i="3"/>
  <c r="F1984" i="3"/>
  <c r="S1983" i="3"/>
  <c r="F1983" i="3"/>
  <c r="S1982" i="3"/>
  <c r="H1982" i="3"/>
  <c r="F1982" i="3"/>
  <c r="S1981" i="3"/>
  <c r="F1981" i="3"/>
  <c r="S1980" i="3"/>
  <c r="F1980" i="3"/>
  <c r="S1979" i="3"/>
  <c r="F1979" i="3"/>
  <c r="S1978" i="3"/>
  <c r="F1978" i="3"/>
  <c r="S1977" i="3"/>
  <c r="H1977" i="3"/>
  <c r="F1977" i="3"/>
  <c r="S1976" i="3"/>
  <c r="H1976" i="3"/>
  <c r="F1976" i="3"/>
  <c r="S1973" i="3"/>
  <c r="H1973" i="3"/>
  <c r="F1973" i="3"/>
  <c r="S1972" i="3"/>
  <c r="F1972" i="3"/>
  <c r="S1971" i="3"/>
  <c r="H1971" i="3"/>
  <c r="F1971" i="3"/>
  <c r="S1970" i="3"/>
  <c r="F1970" i="3"/>
  <c r="S1969" i="3"/>
  <c r="F1969" i="3"/>
  <c r="S1968" i="3"/>
  <c r="F1968" i="3"/>
  <c r="S1967" i="3"/>
  <c r="F1967" i="3"/>
  <c r="S1966" i="3"/>
  <c r="H1966" i="3"/>
  <c r="F1966" i="3"/>
  <c r="S1965" i="3"/>
  <c r="H1965" i="3"/>
  <c r="F1965" i="3"/>
  <c r="S1962" i="3"/>
  <c r="H1962" i="3"/>
  <c r="F1962" i="3"/>
  <c r="S1961" i="3"/>
  <c r="F1961" i="3"/>
  <c r="S1960" i="3"/>
  <c r="H1960" i="3"/>
  <c r="F1960" i="3"/>
  <c r="S1959" i="3"/>
  <c r="F1959" i="3"/>
  <c r="S1958" i="3"/>
  <c r="F1958" i="3"/>
  <c r="S1957" i="3"/>
  <c r="F1957" i="3"/>
  <c r="S1956" i="3"/>
  <c r="F1956" i="3"/>
  <c r="S1955" i="3"/>
  <c r="H1955" i="3"/>
  <c r="F1955" i="3"/>
  <c r="S1954" i="3"/>
  <c r="H1954" i="3"/>
  <c r="F1954" i="3"/>
  <c r="S1951" i="3"/>
  <c r="H1951" i="3"/>
  <c r="F1951" i="3"/>
  <c r="S1950" i="3"/>
  <c r="F1950" i="3"/>
  <c r="S1949" i="3"/>
  <c r="H1949" i="3"/>
  <c r="F1949" i="3"/>
  <c r="S1948" i="3"/>
  <c r="F1948" i="3"/>
  <c r="S1947" i="3"/>
  <c r="F1947" i="3"/>
  <c r="S1946" i="3"/>
  <c r="F1946" i="3"/>
  <c r="S1945" i="3"/>
  <c r="F1945" i="3"/>
  <c r="S1944" i="3"/>
  <c r="H1944" i="3"/>
  <c r="F1944" i="3"/>
  <c r="S1943" i="3"/>
  <c r="H1943" i="3"/>
  <c r="F1943" i="3"/>
  <c r="S1940" i="3"/>
  <c r="H1940" i="3"/>
  <c r="F1940" i="3"/>
  <c r="S1939" i="3"/>
  <c r="F1939" i="3"/>
  <c r="S1938" i="3"/>
  <c r="H1938" i="3"/>
  <c r="F1938" i="3"/>
  <c r="S1937" i="3"/>
  <c r="F1937" i="3"/>
  <c r="S1936" i="3"/>
  <c r="F1936" i="3"/>
  <c r="S1935" i="3"/>
  <c r="F1935" i="3"/>
  <c r="S1934" i="3"/>
  <c r="F1934" i="3"/>
  <c r="S1933" i="3"/>
  <c r="H1933" i="3"/>
  <c r="F1933" i="3"/>
  <c r="S1932" i="3"/>
  <c r="H1932" i="3"/>
  <c r="F1932" i="3"/>
  <c r="H1929" i="3"/>
  <c r="F1929" i="3"/>
  <c r="F1928" i="3"/>
  <c r="H1927" i="3"/>
  <c r="F1927" i="3"/>
  <c r="F1926" i="3"/>
  <c r="F1925" i="3"/>
  <c r="F1924" i="3"/>
  <c r="F1923" i="3"/>
  <c r="H1922" i="3"/>
  <c r="F1922" i="3"/>
  <c r="H1921" i="3"/>
  <c r="F1921" i="3"/>
  <c r="D1731" i="3"/>
  <c r="D1730" i="3"/>
  <c r="D1729" i="3"/>
  <c r="D1728" i="3"/>
  <c r="D1727" i="3"/>
  <c r="D1726" i="3"/>
  <c r="D1725" i="3"/>
  <c r="D1724" i="3"/>
  <c r="D1723" i="3"/>
  <c r="F1911" i="3"/>
  <c r="F1912" i="3"/>
  <c r="F1913" i="3"/>
  <c r="F1914" i="3"/>
  <c r="F1915" i="3"/>
  <c r="F1916" i="3"/>
  <c r="F1917" i="3"/>
  <c r="F1918" i="3"/>
  <c r="F1910" i="3"/>
  <c r="Q1724" i="3"/>
  <c r="Q1725" i="3"/>
  <c r="Q1726" i="3"/>
  <c r="Q1727" i="3"/>
  <c r="Q1728" i="3"/>
  <c r="Q1729" i="3"/>
  <c r="Q1730" i="3"/>
  <c r="Q1731" i="3"/>
  <c r="Q1736" i="3" s="1"/>
  <c r="Q1723" i="3"/>
  <c r="H1918" i="3"/>
  <c r="H1916" i="3"/>
  <c r="H1911" i="3"/>
  <c r="H1910" i="3"/>
  <c r="H1907" i="3"/>
  <c r="F1907" i="3"/>
  <c r="F1906" i="3"/>
  <c r="H1905" i="3"/>
  <c r="F1905" i="3"/>
  <c r="F1904" i="3"/>
  <c r="F1903" i="3"/>
  <c r="F1902" i="3"/>
  <c r="F1901" i="3"/>
  <c r="H1900" i="3"/>
  <c r="F1900" i="3"/>
  <c r="H1899" i="3"/>
  <c r="F1899" i="3"/>
  <c r="H1896" i="3"/>
  <c r="F1896" i="3"/>
  <c r="F1895" i="3"/>
  <c r="H1894" i="3"/>
  <c r="F1894" i="3"/>
  <c r="F1893" i="3"/>
  <c r="F1892" i="3"/>
  <c r="F1891" i="3"/>
  <c r="F1890" i="3"/>
  <c r="H1889" i="3"/>
  <c r="F1889" i="3"/>
  <c r="H1888" i="3"/>
  <c r="F1888" i="3"/>
  <c r="H1885" i="3"/>
  <c r="F1885" i="3"/>
  <c r="F1884" i="3"/>
  <c r="H1883" i="3"/>
  <c r="F1883" i="3"/>
  <c r="F1882" i="3"/>
  <c r="F1881" i="3"/>
  <c r="F1880" i="3"/>
  <c r="F1879" i="3"/>
  <c r="H1878" i="3"/>
  <c r="F1878" i="3"/>
  <c r="H1877" i="3"/>
  <c r="F1877" i="3"/>
  <c r="H1874" i="3"/>
  <c r="F1874" i="3"/>
  <c r="F1873" i="3"/>
  <c r="H1872" i="3"/>
  <c r="F1872" i="3"/>
  <c r="F1871" i="3"/>
  <c r="F1870" i="3"/>
  <c r="F1869" i="3"/>
  <c r="F1868" i="3"/>
  <c r="H1867" i="3"/>
  <c r="F1867" i="3"/>
  <c r="H1866" i="3"/>
  <c r="F1866" i="3"/>
  <c r="H1863" i="3"/>
  <c r="F1863" i="3"/>
  <c r="F1862" i="3"/>
  <c r="H1861" i="3"/>
  <c r="F1861" i="3"/>
  <c r="F1860" i="3"/>
  <c r="F1859" i="3"/>
  <c r="F1858" i="3"/>
  <c r="F1857" i="3"/>
  <c r="H1856" i="3"/>
  <c r="F1856" i="3"/>
  <c r="H1855" i="3"/>
  <c r="F1855" i="3"/>
  <c r="H1852" i="3"/>
  <c r="F1852" i="3"/>
  <c r="F1851" i="3"/>
  <c r="H1850" i="3"/>
  <c r="F1850" i="3"/>
  <c r="F1849" i="3"/>
  <c r="F1848" i="3"/>
  <c r="F1847" i="3"/>
  <c r="F1846" i="3"/>
  <c r="H1845" i="3"/>
  <c r="F1845" i="3"/>
  <c r="H1844" i="3"/>
  <c r="F1844" i="3"/>
  <c r="H1841" i="3"/>
  <c r="F1841" i="3"/>
  <c r="F1840" i="3"/>
  <c r="H1839" i="3"/>
  <c r="F1839" i="3"/>
  <c r="F1838" i="3"/>
  <c r="F1837" i="3"/>
  <c r="F1836" i="3"/>
  <c r="F1835" i="3"/>
  <c r="H1834" i="3"/>
  <c r="F1834" i="3"/>
  <c r="H1833" i="3"/>
  <c r="F1833" i="3"/>
  <c r="H1830" i="3"/>
  <c r="F1830" i="3"/>
  <c r="F1829" i="3"/>
  <c r="H1828" i="3"/>
  <c r="F1828" i="3"/>
  <c r="F1827" i="3"/>
  <c r="F1826" i="3"/>
  <c r="F1825" i="3"/>
  <c r="F1824" i="3"/>
  <c r="H1823" i="3"/>
  <c r="F1823" i="3"/>
  <c r="H1822" i="3"/>
  <c r="F1822" i="3"/>
  <c r="H1819" i="3"/>
  <c r="F1819" i="3"/>
  <c r="F1818" i="3"/>
  <c r="H1817" i="3"/>
  <c r="F1817" i="3"/>
  <c r="F1816" i="3"/>
  <c r="F1815" i="3"/>
  <c r="F1814" i="3"/>
  <c r="F1813" i="3"/>
  <c r="H1812" i="3"/>
  <c r="F1812" i="3"/>
  <c r="H1811" i="3"/>
  <c r="F1811" i="3"/>
  <c r="H1808" i="3"/>
  <c r="F1808" i="3"/>
  <c r="F1807" i="3"/>
  <c r="H1806" i="3"/>
  <c r="F1806" i="3"/>
  <c r="F1805" i="3"/>
  <c r="F1804" i="3"/>
  <c r="F1803" i="3"/>
  <c r="F1802" i="3"/>
  <c r="H1801" i="3"/>
  <c r="F1801" i="3"/>
  <c r="H1800" i="3"/>
  <c r="F1800" i="3"/>
  <c r="H1797" i="3"/>
  <c r="F1797" i="3"/>
  <c r="F1796" i="3"/>
  <c r="H1795" i="3"/>
  <c r="F1795" i="3"/>
  <c r="F1794" i="3"/>
  <c r="F1793" i="3"/>
  <c r="F1792" i="3"/>
  <c r="F1791" i="3"/>
  <c r="H1790" i="3"/>
  <c r="F1790" i="3"/>
  <c r="H1789" i="3"/>
  <c r="F1789" i="3"/>
  <c r="S1786" i="3"/>
  <c r="H1786" i="3"/>
  <c r="F1786" i="3"/>
  <c r="S1785" i="3"/>
  <c r="F1785" i="3"/>
  <c r="S1784" i="3"/>
  <c r="H1784" i="3"/>
  <c r="F1784" i="3"/>
  <c r="S1783" i="3"/>
  <c r="F1783" i="3"/>
  <c r="S1782" i="3"/>
  <c r="F1782" i="3"/>
  <c r="S1781" i="3"/>
  <c r="F1781" i="3"/>
  <c r="S1780" i="3"/>
  <c r="F1780" i="3"/>
  <c r="S1779" i="3"/>
  <c r="H1779" i="3"/>
  <c r="F1779" i="3"/>
  <c r="S1778" i="3"/>
  <c r="H1778" i="3"/>
  <c r="F1778" i="3"/>
  <c r="S1775" i="3"/>
  <c r="H1775" i="3"/>
  <c r="F1775" i="3"/>
  <c r="S1774" i="3"/>
  <c r="F1774" i="3"/>
  <c r="S1773" i="3"/>
  <c r="H1773" i="3"/>
  <c r="F1773" i="3"/>
  <c r="S1772" i="3"/>
  <c r="F1772" i="3"/>
  <c r="S1771" i="3"/>
  <c r="F1771" i="3"/>
  <c r="S1770" i="3"/>
  <c r="F1770" i="3"/>
  <c r="S1769" i="3"/>
  <c r="F1769" i="3"/>
  <c r="S1768" i="3"/>
  <c r="H1768" i="3"/>
  <c r="F1768" i="3"/>
  <c r="S1767" i="3"/>
  <c r="H1767" i="3"/>
  <c r="F1767" i="3"/>
  <c r="S1764" i="3"/>
  <c r="H1764" i="3"/>
  <c r="F1764" i="3"/>
  <c r="S1763" i="3"/>
  <c r="F1763" i="3"/>
  <c r="S1762" i="3"/>
  <c r="H1762" i="3"/>
  <c r="F1762" i="3"/>
  <c r="S1761" i="3"/>
  <c r="F1761" i="3"/>
  <c r="S1760" i="3"/>
  <c r="F1760" i="3"/>
  <c r="S1759" i="3"/>
  <c r="F1759" i="3"/>
  <c r="S1758" i="3"/>
  <c r="F1758" i="3"/>
  <c r="S1757" i="3"/>
  <c r="H1757" i="3"/>
  <c r="F1757" i="3"/>
  <c r="S1756" i="3"/>
  <c r="H1756" i="3"/>
  <c r="F1756" i="3"/>
  <c r="S1753" i="3"/>
  <c r="H1753" i="3"/>
  <c r="F1753" i="3"/>
  <c r="S1752" i="3"/>
  <c r="F1752" i="3"/>
  <c r="S1751" i="3"/>
  <c r="H1751" i="3"/>
  <c r="F1751" i="3"/>
  <c r="S1750" i="3"/>
  <c r="F1750" i="3"/>
  <c r="S1749" i="3"/>
  <c r="F1749" i="3"/>
  <c r="S1748" i="3"/>
  <c r="F1748" i="3"/>
  <c r="S1747" i="3"/>
  <c r="F1747" i="3"/>
  <c r="S1746" i="3"/>
  <c r="H1746" i="3"/>
  <c r="F1746" i="3"/>
  <c r="S1745" i="3"/>
  <c r="H1745" i="3"/>
  <c r="F1745" i="3"/>
  <c r="S1742" i="3"/>
  <c r="H1742" i="3"/>
  <c r="F1742" i="3"/>
  <c r="S1741" i="3"/>
  <c r="F1741" i="3"/>
  <c r="S1740" i="3"/>
  <c r="H1740" i="3"/>
  <c r="F1740" i="3"/>
  <c r="S1739" i="3"/>
  <c r="F1739" i="3"/>
  <c r="S1738" i="3"/>
  <c r="F1738" i="3"/>
  <c r="S1737" i="3"/>
  <c r="F1737" i="3"/>
  <c r="S1736" i="3"/>
  <c r="F1736" i="3"/>
  <c r="S1735" i="3"/>
  <c r="H1735" i="3"/>
  <c r="F1735" i="3"/>
  <c r="S1734" i="3"/>
  <c r="H1734" i="3"/>
  <c r="F1734" i="3"/>
  <c r="H1731" i="3"/>
  <c r="F1731" i="3"/>
  <c r="F1730" i="3"/>
  <c r="H1729" i="3"/>
  <c r="F1729" i="3"/>
  <c r="F1728" i="3"/>
  <c r="F1727" i="3"/>
  <c r="F1726" i="3"/>
  <c r="F1725" i="3"/>
  <c r="H1724" i="3"/>
  <c r="F1724" i="3"/>
  <c r="H1723" i="3"/>
  <c r="F1723" i="3"/>
  <c r="D1203" i="3"/>
  <c r="D1202" i="3"/>
  <c r="D1201" i="3"/>
  <c r="D1200" i="3"/>
  <c r="D1199" i="3"/>
  <c r="D1198" i="3"/>
  <c r="D1197" i="3"/>
  <c r="D1196" i="3"/>
  <c r="D1195" i="3"/>
  <c r="F1350" i="3"/>
  <c r="F1351" i="3"/>
  <c r="F1352" i="3"/>
  <c r="F1353" i="3"/>
  <c r="F1354" i="3"/>
  <c r="F1355" i="3"/>
  <c r="F1356" i="3"/>
  <c r="F1357" i="3"/>
  <c r="F1349" i="3"/>
  <c r="F1251" i="3"/>
  <c r="F1252" i="3"/>
  <c r="F1253" i="3"/>
  <c r="F1254" i="3"/>
  <c r="F1255" i="3"/>
  <c r="F1256" i="3"/>
  <c r="F1257" i="3"/>
  <c r="F1258" i="3"/>
  <c r="F1261" i="3"/>
  <c r="F1262" i="3"/>
  <c r="F1263" i="3"/>
  <c r="F1264" i="3"/>
  <c r="F1265" i="3"/>
  <c r="F1266" i="3"/>
  <c r="F1267" i="3"/>
  <c r="F1268" i="3"/>
  <c r="F1269" i="3"/>
  <c r="F1250" i="3"/>
  <c r="F1240" i="3"/>
  <c r="F1241" i="3"/>
  <c r="F1242" i="3"/>
  <c r="F1243" i="3"/>
  <c r="F1244" i="3"/>
  <c r="F1245" i="3"/>
  <c r="F1246" i="3"/>
  <c r="F1247" i="3"/>
  <c r="F1239" i="3"/>
  <c r="F1229" i="3"/>
  <c r="F1230" i="3"/>
  <c r="F1231" i="3"/>
  <c r="F1232" i="3"/>
  <c r="F1233" i="3"/>
  <c r="F1234" i="3"/>
  <c r="F1235" i="3"/>
  <c r="F1236" i="3"/>
  <c r="F1228" i="3"/>
  <c r="F1218" i="3"/>
  <c r="F1219" i="3"/>
  <c r="F1220" i="3"/>
  <c r="F1221" i="3"/>
  <c r="F1222" i="3"/>
  <c r="F1223" i="3"/>
  <c r="F1224" i="3"/>
  <c r="F1225" i="3"/>
  <c r="F1217" i="3"/>
  <c r="F1207" i="3"/>
  <c r="F1208" i="3"/>
  <c r="F1209" i="3"/>
  <c r="F1210" i="3"/>
  <c r="F1211" i="3"/>
  <c r="F1212" i="3"/>
  <c r="F1213" i="3"/>
  <c r="F1214" i="3"/>
  <c r="F1206" i="3"/>
  <c r="H1357" i="3"/>
  <c r="H1355" i="3"/>
  <c r="H1350" i="3"/>
  <c r="H1349" i="3"/>
  <c r="H1346" i="3"/>
  <c r="F1346" i="3"/>
  <c r="F1345" i="3"/>
  <c r="H1344" i="3"/>
  <c r="F1344" i="3"/>
  <c r="F1343" i="3"/>
  <c r="F1342" i="3"/>
  <c r="F1341" i="3"/>
  <c r="F1340" i="3"/>
  <c r="H1339" i="3"/>
  <c r="F1339" i="3"/>
  <c r="H1338" i="3"/>
  <c r="F1338" i="3"/>
  <c r="H1335" i="3"/>
  <c r="F1335" i="3"/>
  <c r="F1334" i="3"/>
  <c r="H1333" i="3"/>
  <c r="F1333" i="3"/>
  <c r="F1332" i="3"/>
  <c r="F1331" i="3"/>
  <c r="F1330" i="3"/>
  <c r="F1329" i="3"/>
  <c r="H1328" i="3"/>
  <c r="F1328" i="3"/>
  <c r="H1327" i="3"/>
  <c r="F1327" i="3"/>
  <c r="H1324" i="3"/>
  <c r="F1324" i="3"/>
  <c r="F1323" i="3"/>
  <c r="H1322" i="3"/>
  <c r="F1322" i="3"/>
  <c r="F1321" i="3"/>
  <c r="F1320" i="3"/>
  <c r="F1319" i="3"/>
  <c r="F1318" i="3"/>
  <c r="H1317" i="3"/>
  <c r="F1317" i="3"/>
  <c r="H1316" i="3"/>
  <c r="F1316" i="3"/>
  <c r="H1313" i="3"/>
  <c r="F1313" i="3"/>
  <c r="F1312" i="3"/>
  <c r="H1311" i="3"/>
  <c r="F1311" i="3"/>
  <c r="F1310" i="3"/>
  <c r="F1309" i="3"/>
  <c r="F1308" i="3"/>
  <c r="F1307" i="3"/>
  <c r="H1306" i="3"/>
  <c r="F1306" i="3"/>
  <c r="H1305" i="3"/>
  <c r="F1305" i="3"/>
  <c r="H1302" i="3"/>
  <c r="F1302" i="3"/>
  <c r="F1301" i="3"/>
  <c r="H1300" i="3"/>
  <c r="F1300" i="3"/>
  <c r="F1299" i="3"/>
  <c r="F1298" i="3"/>
  <c r="F1297" i="3"/>
  <c r="F1296" i="3"/>
  <c r="H1295" i="3"/>
  <c r="F1295" i="3"/>
  <c r="H1294" i="3"/>
  <c r="F1294" i="3"/>
  <c r="H1291" i="3"/>
  <c r="F1291" i="3"/>
  <c r="F1290" i="3"/>
  <c r="H1289" i="3"/>
  <c r="F1289" i="3"/>
  <c r="F1288" i="3"/>
  <c r="F1287" i="3"/>
  <c r="F1286" i="3"/>
  <c r="F1285" i="3"/>
  <c r="H1284" i="3"/>
  <c r="F1284" i="3"/>
  <c r="H1283" i="3"/>
  <c r="F1283" i="3"/>
  <c r="H1280" i="3"/>
  <c r="F1280" i="3"/>
  <c r="F1279" i="3"/>
  <c r="H1278" i="3"/>
  <c r="F1278" i="3"/>
  <c r="F1277" i="3"/>
  <c r="F1276" i="3"/>
  <c r="F1275" i="3"/>
  <c r="F1274" i="3"/>
  <c r="H1273" i="3"/>
  <c r="F1273" i="3"/>
  <c r="H1272" i="3"/>
  <c r="F1272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Q1196" i="3"/>
  <c r="Q1197" i="3"/>
  <c r="Q1198" i="3"/>
  <c r="Q1199" i="3"/>
  <c r="Q1200" i="3"/>
  <c r="Q1201" i="3"/>
  <c r="Q1202" i="3"/>
  <c r="Q1203" i="3"/>
  <c r="Q1210" i="3" s="1"/>
  <c r="Q1195" i="3"/>
  <c r="F1196" i="3"/>
  <c r="F1197" i="3"/>
  <c r="F1198" i="3"/>
  <c r="F1199" i="3"/>
  <c r="F1200" i="3"/>
  <c r="F1201" i="3"/>
  <c r="F1202" i="3"/>
  <c r="F1203" i="3"/>
  <c r="F1195" i="3"/>
  <c r="H1203" i="3"/>
  <c r="H1201" i="3"/>
  <c r="H1196" i="3"/>
  <c r="H1195" i="3"/>
  <c r="F1185" i="3"/>
  <c r="F1186" i="3"/>
  <c r="F1187" i="3"/>
  <c r="F1188" i="3"/>
  <c r="F1189" i="3"/>
  <c r="F1190" i="3"/>
  <c r="F1191" i="3"/>
  <c r="F1192" i="3"/>
  <c r="F1184" i="3"/>
  <c r="F1174" i="3"/>
  <c r="F1175" i="3"/>
  <c r="F1176" i="3"/>
  <c r="F1177" i="3"/>
  <c r="F1178" i="3"/>
  <c r="F1179" i="3"/>
  <c r="F1180" i="3"/>
  <c r="F1181" i="3"/>
  <c r="F1173" i="3"/>
  <c r="F1163" i="3"/>
  <c r="F1164" i="3"/>
  <c r="F1165" i="3"/>
  <c r="F1166" i="3"/>
  <c r="F1167" i="3"/>
  <c r="F1168" i="3"/>
  <c r="F1169" i="3"/>
  <c r="F1170" i="3"/>
  <c r="F1162" i="3"/>
  <c r="F1152" i="3"/>
  <c r="F1153" i="3"/>
  <c r="F1154" i="3"/>
  <c r="F1155" i="3"/>
  <c r="F1156" i="3"/>
  <c r="F1157" i="3"/>
  <c r="F1158" i="3"/>
  <c r="F1159" i="3"/>
  <c r="F1151" i="3"/>
  <c r="F1141" i="3"/>
  <c r="F1142" i="3"/>
  <c r="F1143" i="3"/>
  <c r="F1144" i="3"/>
  <c r="F1145" i="3"/>
  <c r="F1146" i="3"/>
  <c r="F1147" i="3"/>
  <c r="F1148" i="3"/>
  <c r="F1140" i="3"/>
  <c r="F1130" i="3"/>
  <c r="F1131" i="3"/>
  <c r="F1132" i="3"/>
  <c r="F1133" i="3"/>
  <c r="F1134" i="3"/>
  <c r="F1135" i="3"/>
  <c r="F1136" i="3"/>
  <c r="F1137" i="3"/>
  <c r="F1129" i="3"/>
  <c r="F1119" i="3"/>
  <c r="F1120" i="3"/>
  <c r="F1121" i="3"/>
  <c r="F1122" i="3"/>
  <c r="F1123" i="3"/>
  <c r="F1124" i="3"/>
  <c r="F1125" i="3"/>
  <c r="F1126" i="3"/>
  <c r="F1118" i="3"/>
  <c r="F1108" i="3"/>
  <c r="F1109" i="3"/>
  <c r="F1110" i="3"/>
  <c r="F1111" i="3"/>
  <c r="F1112" i="3"/>
  <c r="F1113" i="3"/>
  <c r="F1114" i="3"/>
  <c r="F1115" i="3"/>
  <c r="F1107" i="3"/>
  <c r="F1097" i="3"/>
  <c r="F1098" i="3"/>
  <c r="F1099" i="3"/>
  <c r="F1100" i="3"/>
  <c r="F1101" i="3"/>
  <c r="F1102" i="3"/>
  <c r="F1103" i="3"/>
  <c r="F1104" i="3"/>
  <c r="F1096" i="3"/>
  <c r="F1086" i="3"/>
  <c r="F1087" i="3"/>
  <c r="F1088" i="3"/>
  <c r="F1089" i="3"/>
  <c r="F1090" i="3"/>
  <c r="F1091" i="3"/>
  <c r="F1092" i="3"/>
  <c r="F1093" i="3"/>
  <c r="F1085" i="3"/>
  <c r="F1075" i="3"/>
  <c r="F1076" i="3"/>
  <c r="F1077" i="3"/>
  <c r="F1078" i="3"/>
  <c r="F1079" i="3"/>
  <c r="F1080" i="3"/>
  <c r="F1081" i="3"/>
  <c r="F1082" i="3"/>
  <c r="F1074" i="3"/>
  <c r="F1064" i="3"/>
  <c r="F1065" i="3"/>
  <c r="F1066" i="3"/>
  <c r="F1067" i="3"/>
  <c r="F1068" i="3"/>
  <c r="F1069" i="3"/>
  <c r="F1070" i="3"/>
  <c r="F1071" i="3"/>
  <c r="F1063" i="3"/>
  <c r="F1053" i="3"/>
  <c r="F1054" i="3"/>
  <c r="F1055" i="3"/>
  <c r="F1056" i="3"/>
  <c r="F1057" i="3"/>
  <c r="F1058" i="3"/>
  <c r="F1059" i="3"/>
  <c r="F1060" i="3"/>
  <c r="F1052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D1049" i="3"/>
  <c r="D1048" i="3"/>
  <c r="D1047" i="3"/>
  <c r="D1046" i="3"/>
  <c r="D1045" i="3"/>
  <c r="D1044" i="3"/>
  <c r="D1043" i="3"/>
  <c r="D1042" i="3"/>
  <c r="D1041" i="3"/>
  <c r="Q1042" i="3"/>
  <c r="Q1043" i="3"/>
  <c r="Q1044" i="3"/>
  <c r="Q1045" i="3"/>
  <c r="Q1046" i="3"/>
  <c r="Q1047" i="3"/>
  <c r="Q1048" i="3"/>
  <c r="Q1049" i="3"/>
  <c r="Q1052" i="3" s="1"/>
  <c r="Q1041" i="3"/>
  <c r="F1042" i="3"/>
  <c r="F1043" i="3"/>
  <c r="F1044" i="3"/>
  <c r="F1045" i="3"/>
  <c r="F1046" i="3"/>
  <c r="F1047" i="3"/>
  <c r="F1048" i="3"/>
  <c r="F1049" i="3"/>
  <c r="F1041" i="3"/>
  <c r="H1049" i="3"/>
  <c r="H1047" i="3"/>
  <c r="H1042" i="3"/>
  <c r="H1041" i="3"/>
  <c r="F888" i="3"/>
  <c r="F889" i="3"/>
  <c r="F890" i="3"/>
  <c r="F891" i="3"/>
  <c r="F892" i="3"/>
  <c r="F893" i="3"/>
  <c r="F894" i="3"/>
  <c r="F895" i="3"/>
  <c r="F887" i="3"/>
  <c r="F877" i="3"/>
  <c r="F878" i="3"/>
  <c r="F879" i="3"/>
  <c r="F880" i="3"/>
  <c r="F881" i="3"/>
  <c r="F882" i="3"/>
  <c r="F883" i="3"/>
  <c r="F884" i="3"/>
  <c r="F876" i="3"/>
  <c r="F866" i="3"/>
  <c r="F867" i="3"/>
  <c r="F868" i="3"/>
  <c r="F869" i="3"/>
  <c r="F870" i="3"/>
  <c r="F871" i="3"/>
  <c r="F872" i="3"/>
  <c r="F873" i="3"/>
  <c r="F865" i="3"/>
  <c r="F855" i="3"/>
  <c r="F856" i="3"/>
  <c r="F857" i="3"/>
  <c r="F858" i="3"/>
  <c r="F859" i="3"/>
  <c r="F860" i="3"/>
  <c r="F861" i="3"/>
  <c r="F862" i="3"/>
  <c r="F854" i="3"/>
  <c r="F844" i="3"/>
  <c r="F845" i="3"/>
  <c r="F846" i="3"/>
  <c r="F847" i="3"/>
  <c r="F848" i="3"/>
  <c r="F849" i="3"/>
  <c r="F850" i="3"/>
  <c r="F851" i="3"/>
  <c r="F843" i="3"/>
  <c r="F833" i="3"/>
  <c r="F834" i="3"/>
  <c r="F835" i="3"/>
  <c r="F836" i="3"/>
  <c r="F837" i="3"/>
  <c r="F838" i="3"/>
  <c r="F839" i="3"/>
  <c r="F840" i="3"/>
  <c r="F832" i="3"/>
  <c r="F822" i="3"/>
  <c r="F823" i="3"/>
  <c r="F824" i="3"/>
  <c r="F825" i="3"/>
  <c r="F826" i="3"/>
  <c r="F827" i="3"/>
  <c r="F828" i="3"/>
  <c r="F829" i="3"/>
  <c r="F821" i="3"/>
  <c r="F811" i="3"/>
  <c r="F812" i="3"/>
  <c r="F813" i="3"/>
  <c r="F814" i="3"/>
  <c r="F815" i="3"/>
  <c r="F816" i="3"/>
  <c r="F817" i="3"/>
  <c r="F818" i="3"/>
  <c r="B20" i="19" l="1"/>
  <c r="B21" i="19"/>
  <c r="B24" i="19"/>
  <c r="Q2455" i="3"/>
  <c r="Q2451" i="3"/>
  <c r="Q2454" i="3"/>
  <c r="Q2450" i="3"/>
  <c r="Q2457" i="3"/>
  <c r="Q2453" i="3"/>
  <c r="Q2456" i="3"/>
  <c r="Q2452" i="3"/>
  <c r="Q2449" i="3"/>
  <c r="Q2696" i="3"/>
  <c r="Q2700" i="3"/>
  <c r="Q2693" i="3"/>
  <c r="Q2697" i="3"/>
  <c r="Q2692" i="3"/>
  <c r="Q2695" i="3"/>
  <c r="Q2694" i="3"/>
  <c r="Q2698" i="3"/>
  <c r="Q2699" i="3"/>
  <c r="Q2198" i="3"/>
  <c r="Q2202" i="3"/>
  <c r="Q2197" i="3"/>
  <c r="Q2201" i="3"/>
  <c r="Q2196" i="3"/>
  <c r="Q2203" i="3"/>
  <c r="Q2204" i="3"/>
  <c r="Q2199" i="3"/>
  <c r="Q2200" i="3"/>
  <c r="Q1734" i="3"/>
  <c r="Q1735" i="3"/>
  <c r="Q1999" i="3"/>
  <c r="Q2000" i="3"/>
  <c r="Q2001" i="3"/>
  <c r="Q2002" i="3"/>
  <c r="Q2003" i="3"/>
  <c r="Q2004" i="3"/>
  <c r="Q2005" i="3"/>
  <c r="Q2006" i="3"/>
  <c r="Q1998" i="3"/>
  <c r="S1197" i="3"/>
  <c r="S1049" i="3"/>
  <c r="Q1742" i="3"/>
  <c r="Q1741" i="3"/>
  <c r="Q1740" i="3"/>
  <c r="Q1739" i="3"/>
  <c r="Q1738" i="3"/>
  <c r="Q1737" i="3"/>
  <c r="S1199" i="3"/>
  <c r="S1048" i="3"/>
  <c r="Q1209" i="3"/>
  <c r="S1209" i="3" s="1"/>
  <c r="S1041" i="3"/>
  <c r="S1196" i="3"/>
  <c r="Q1060" i="3"/>
  <c r="Q1068" i="3" s="1"/>
  <c r="S1068" i="3" s="1"/>
  <c r="Q1208" i="3"/>
  <c r="S1208" i="3" s="1"/>
  <c r="Q1058" i="3"/>
  <c r="S1058" i="3" s="1"/>
  <c r="Q1207" i="3"/>
  <c r="S1207" i="3" s="1"/>
  <c r="S1042" i="3"/>
  <c r="S1210" i="3"/>
  <c r="Q1206" i="3"/>
  <c r="S1206" i="3" s="1"/>
  <c r="Q1214" i="3"/>
  <c r="Q1213" i="3"/>
  <c r="S1213" i="3" s="1"/>
  <c r="Q1212" i="3"/>
  <c r="S1212" i="3" s="1"/>
  <c r="Q1211" i="3"/>
  <c r="S1211" i="3" s="1"/>
  <c r="S1046" i="3"/>
  <c r="Q1059" i="3"/>
  <c r="S1059" i="3" s="1"/>
  <c r="Q1057" i="3"/>
  <c r="S1057" i="3" s="1"/>
  <c r="S1043" i="3"/>
  <c r="Q1056" i="3"/>
  <c r="S1056" i="3" s="1"/>
  <c r="S1201" i="3"/>
  <c r="Q1055" i="3"/>
  <c r="S1055" i="3" s="1"/>
  <c r="Q1054" i="3"/>
  <c r="S1054" i="3" s="1"/>
  <c r="Q1053" i="3"/>
  <c r="S1053" i="3" s="1"/>
  <c r="S1200" i="3"/>
  <c r="S1203" i="3"/>
  <c r="S1198" i="3"/>
  <c r="S1195" i="3"/>
  <c r="S1202" i="3"/>
  <c r="S1047" i="3"/>
  <c r="S1044" i="3"/>
  <c r="S1045" i="3"/>
  <c r="S1052" i="3"/>
  <c r="Q2465" i="3" l="1"/>
  <c r="Q2461" i="3"/>
  <c r="Q2468" i="3"/>
  <c r="Q2464" i="3"/>
  <c r="Q2460" i="3"/>
  <c r="Q2467" i="3"/>
  <c r="Q2463" i="3"/>
  <c r="Q2466" i="3"/>
  <c r="Q2462" i="3"/>
  <c r="Q2704" i="3"/>
  <c r="Q2708" i="3"/>
  <c r="Q2703" i="3"/>
  <c r="Q2711" i="3"/>
  <c r="Q2705" i="3"/>
  <c r="Q2709" i="3"/>
  <c r="Q2706" i="3"/>
  <c r="Q2710" i="3"/>
  <c r="Q2707" i="3"/>
  <c r="Q2210" i="3"/>
  <c r="Q2214" i="3"/>
  <c r="Q2209" i="3"/>
  <c r="Q2213" i="3"/>
  <c r="Q2215" i="3"/>
  <c r="Q2208" i="3"/>
  <c r="Q2207" i="3"/>
  <c r="Q2211" i="3"/>
  <c r="Q2212" i="3"/>
  <c r="Q2016" i="3"/>
  <c r="Q2017" i="3"/>
  <c r="Q2009" i="3"/>
  <c r="Q2010" i="3"/>
  <c r="Q2011" i="3"/>
  <c r="Q2012" i="3"/>
  <c r="Q2014" i="3"/>
  <c r="Q2013" i="3"/>
  <c r="Q2015" i="3"/>
  <c r="Q1066" i="3"/>
  <c r="S1066" i="3" s="1"/>
  <c r="Q1065" i="3"/>
  <c r="S1065" i="3" s="1"/>
  <c r="Q1746" i="3"/>
  <c r="Q1747" i="3"/>
  <c r="Q1748" i="3"/>
  <c r="Q1749" i="3"/>
  <c r="Q1750" i="3"/>
  <c r="Q1751" i="3"/>
  <c r="Q1752" i="3"/>
  <c r="Q1745" i="3"/>
  <c r="Q1753" i="3"/>
  <c r="Q1063" i="3"/>
  <c r="S1063" i="3" s="1"/>
  <c r="S1060" i="3"/>
  <c r="Q1069" i="3"/>
  <c r="S1069" i="3" s="1"/>
  <c r="Q1067" i="3"/>
  <c r="S1067" i="3" s="1"/>
  <c r="Q1070" i="3"/>
  <c r="S1070" i="3" s="1"/>
  <c r="Q1220" i="3"/>
  <c r="S1220" i="3" s="1"/>
  <c r="Q1221" i="3"/>
  <c r="S1221" i="3" s="1"/>
  <c r="Q1222" i="3"/>
  <c r="S1222" i="3" s="1"/>
  <c r="Q1223" i="3"/>
  <c r="S1223" i="3" s="1"/>
  <c r="Q1224" i="3"/>
  <c r="S1224" i="3" s="1"/>
  <c r="Q1225" i="3"/>
  <c r="Q1217" i="3"/>
  <c r="S1217" i="3" s="1"/>
  <c r="Q1219" i="3"/>
  <c r="S1219" i="3" s="1"/>
  <c r="Q1218" i="3"/>
  <c r="S1218" i="3" s="1"/>
  <c r="S1214" i="3"/>
  <c r="Q1064" i="3"/>
  <c r="S1064" i="3" s="1"/>
  <c r="Q1071" i="3"/>
  <c r="Q1080" i="3" s="1"/>
  <c r="S1080" i="3" s="1"/>
  <c r="Q2479" i="3" l="1"/>
  <c r="Q2475" i="3"/>
  <c r="Q2471" i="3"/>
  <c r="Q2478" i="3"/>
  <c r="Q2474" i="3"/>
  <c r="Q2477" i="3"/>
  <c r="Q2473" i="3"/>
  <c r="Q2476" i="3"/>
  <c r="Q2472" i="3"/>
  <c r="Q1075" i="3"/>
  <c r="S1075" i="3" s="1"/>
  <c r="Q1082" i="3"/>
  <c r="Q1091" i="3" s="1"/>
  <c r="S1091" i="3" s="1"/>
  <c r="Q1076" i="3"/>
  <c r="S1076" i="3" s="1"/>
  <c r="Q2716" i="3"/>
  <c r="Q2720" i="3"/>
  <c r="Q2717" i="3"/>
  <c r="Q2721" i="3"/>
  <c r="Q2715" i="3"/>
  <c r="Q2714" i="3"/>
  <c r="Q2718" i="3"/>
  <c r="Q2722" i="3"/>
  <c r="Q2719" i="3"/>
  <c r="Q1074" i="3"/>
  <c r="S1074" i="3" s="1"/>
  <c r="Q2222" i="3"/>
  <c r="Q2226" i="3"/>
  <c r="Q2221" i="3"/>
  <c r="Q2225" i="3"/>
  <c r="Q2219" i="3"/>
  <c r="Q2218" i="3"/>
  <c r="Q2220" i="3"/>
  <c r="Q2223" i="3"/>
  <c r="Q2224" i="3"/>
  <c r="Q2021" i="3"/>
  <c r="Q2022" i="3"/>
  <c r="Q2023" i="3"/>
  <c r="Q2024" i="3"/>
  <c r="Q2025" i="3"/>
  <c r="Q2026" i="3"/>
  <c r="Q2027" i="3"/>
  <c r="Q2028" i="3"/>
  <c r="Q2020" i="3"/>
  <c r="Q1757" i="3"/>
  <c r="Q1758" i="3"/>
  <c r="Q1759" i="3"/>
  <c r="Q1760" i="3"/>
  <c r="Q1761" i="3"/>
  <c r="Q1762" i="3"/>
  <c r="Q1764" i="3"/>
  <c r="Q1763" i="3"/>
  <c r="Q1756" i="3"/>
  <c r="Q1077" i="3"/>
  <c r="S1077" i="3" s="1"/>
  <c r="Q1078" i="3"/>
  <c r="S1078" i="3" s="1"/>
  <c r="Q1079" i="3"/>
  <c r="S1079" i="3" s="1"/>
  <c r="Q1081" i="3"/>
  <c r="S1081" i="3" s="1"/>
  <c r="Q1230" i="3"/>
  <c r="S1230" i="3" s="1"/>
  <c r="Q1231" i="3"/>
  <c r="S1231" i="3" s="1"/>
  <c r="Q1232" i="3"/>
  <c r="S1232" i="3" s="1"/>
  <c r="Q1229" i="3"/>
  <c r="S1229" i="3" s="1"/>
  <c r="Q1233" i="3"/>
  <c r="S1233" i="3" s="1"/>
  <c r="Q1234" i="3"/>
  <c r="S1234" i="3" s="1"/>
  <c r="Q1235" i="3"/>
  <c r="S1235" i="3" s="1"/>
  <c r="Q1236" i="3"/>
  <c r="Q1228" i="3"/>
  <c r="S1228" i="3" s="1"/>
  <c r="S1225" i="3"/>
  <c r="S1071" i="3"/>
  <c r="Q1090" i="3" l="1"/>
  <c r="S1090" i="3" s="1"/>
  <c r="Q1088" i="3"/>
  <c r="S1088" i="3" s="1"/>
  <c r="Q1089" i="3"/>
  <c r="S1089" i="3" s="1"/>
  <c r="Q1087" i="3"/>
  <c r="S1087" i="3" s="1"/>
  <c r="Q1086" i="3"/>
  <c r="S1086" i="3" s="1"/>
  <c r="S1082" i="3"/>
  <c r="Q1085" i="3"/>
  <c r="S1085" i="3" s="1"/>
  <c r="Q1093" i="3"/>
  <c r="Q1103" i="3" s="1"/>
  <c r="S1103" i="3" s="1"/>
  <c r="Q1092" i="3"/>
  <c r="S1092" i="3" s="1"/>
  <c r="Q2489" i="3"/>
  <c r="Q2485" i="3"/>
  <c r="Q2488" i="3"/>
  <c r="Q2484" i="3"/>
  <c r="Q2487" i="3"/>
  <c r="Q2483" i="3"/>
  <c r="Q2490" i="3"/>
  <c r="Q2486" i="3"/>
  <c r="Q2482" i="3"/>
  <c r="Q2728" i="3"/>
  <c r="Q2732" i="3"/>
  <c r="Q2729" i="3"/>
  <c r="Q2733" i="3"/>
  <c r="Q2727" i="3"/>
  <c r="Q2726" i="3"/>
  <c r="Q2730" i="3"/>
  <c r="Q2725" i="3"/>
  <c r="Q2731" i="3"/>
  <c r="Q2230" i="3"/>
  <c r="Q2234" i="3"/>
  <c r="Q2229" i="3"/>
  <c r="Q2233" i="3"/>
  <c r="Q2237" i="3"/>
  <c r="Q2231" i="3"/>
  <c r="Q2232" i="3"/>
  <c r="Q2235" i="3"/>
  <c r="Q2236" i="3"/>
  <c r="Q2031" i="3"/>
  <c r="Q2032" i="3"/>
  <c r="Q2036" i="3"/>
  <c r="Q2037" i="3"/>
  <c r="Q2038" i="3"/>
  <c r="Q2039" i="3"/>
  <c r="Q2035" i="3"/>
  <c r="Q2034" i="3"/>
  <c r="Q2033" i="3"/>
  <c r="Q1767" i="3"/>
  <c r="Q1768" i="3"/>
  <c r="Q1769" i="3"/>
  <c r="Q1770" i="3"/>
  <c r="Q1771" i="3"/>
  <c r="Q1772" i="3"/>
  <c r="Q1774" i="3"/>
  <c r="Q1773" i="3"/>
  <c r="Q1775" i="3"/>
  <c r="Q1240" i="3"/>
  <c r="S1240" i="3" s="1"/>
  <c r="Q1241" i="3"/>
  <c r="S1241" i="3" s="1"/>
  <c r="Q1242" i="3"/>
  <c r="S1242" i="3" s="1"/>
  <c r="Q1243" i="3"/>
  <c r="S1243" i="3" s="1"/>
  <c r="Q1244" i="3"/>
  <c r="S1244" i="3" s="1"/>
  <c r="Q1245" i="3"/>
  <c r="S1245" i="3" s="1"/>
  <c r="Q1246" i="3"/>
  <c r="S1246" i="3" s="1"/>
  <c r="Q1247" i="3"/>
  <c r="Q1239" i="3"/>
  <c r="S1239" i="3" s="1"/>
  <c r="S1236" i="3"/>
  <c r="Q1101" i="3"/>
  <c r="S1101" i="3" s="1"/>
  <c r="Q1102" i="3"/>
  <c r="S1102" i="3" s="1"/>
  <c r="Q1098" i="3"/>
  <c r="S1098" i="3" s="1"/>
  <c r="Q1100" i="3"/>
  <c r="S1100" i="3" s="1"/>
  <c r="S1093" i="3"/>
  <c r="Q1099" i="3" l="1"/>
  <c r="S1099" i="3" s="1"/>
  <c r="Q1097" i="3"/>
  <c r="S1097" i="3" s="1"/>
  <c r="Q1096" i="3"/>
  <c r="S1096" i="3" s="1"/>
  <c r="Q1104" i="3"/>
  <c r="Q1107" i="3" s="1"/>
  <c r="S1107" i="3" s="1"/>
  <c r="Q2499" i="3"/>
  <c r="Q2495" i="3"/>
  <c r="Q2501" i="3"/>
  <c r="Q2498" i="3"/>
  <c r="Q2494" i="3"/>
  <c r="Q2497" i="3"/>
  <c r="Q2493" i="3"/>
  <c r="Q2500" i="3"/>
  <c r="Q2496" i="3"/>
  <c r="Q2740" i="3"/>
  <c r="Q2744" i="3"/>
  <c r="Q2737" i="3"/>
  <c r="Q2741" i="3"/>
  <c r="Q2736" i="3"/>
  <c r="Q2739" i="3"/>
  <c r="Q2738" i="3"/>
  <c r="Q2742" i="3"/>
  <c r="Q2743" i="3"/>
  <c r="Q2242" i="3"/>
  <c r="Q2246" i="3"/>
  <c r="Q2241" i="3"/>
  <c r="Q2245" i="3"/>
  <c r="Q2240" i="3"/>
  <c r="Q2243" i="3"/>
  <c r="Q2244" i="3"/>
  <c r="Q2247" i="3"/>
  <c r="Q2248" i="3"/>
  <c r="Q2044" i="3"/>
  <c r="Q2045" i="3"/>
  <c r="Q2046" i="3"/>
  <c r="Q2047" i="3"/>
  <c r="Q2048" i="3"/>
  <c r="Q2049" i="3"/>
  <c r="Q2050" i="3"/>
  <c r="Q2042" i="3"/>
  <c r="Q2043" i="3"/>
  <c r="Q1786" i="3"/>
  <c r="Q1778" i="3"/>
  <c r="Q1779" i="3"/>
  <c r="Q1780" i="3"/>
  <c r="Q1781" i="3"/>
  <c r="Q1782" i="3"/>
  <c r="Q1784" i="3"/>
  <c r="Q1785" i="3"/>
  <c r="Q1783" i="3"/>
  <c r="Q1251" i="3"/>
  <c r="S1251" i="3" s="1"/>
  <c r="Q1252" i="3"/>
  <c r="S1252" i="3" s="1"/>
  <c r="Q1253" i="3"/>
  <c r="S1253" i="3" s="1"/>
  <c r="Q1254" i="3"/>
  <c r="S1254" i="3" s="1"/>
  <c r="Q1250" i="3"/>
  <c r="S1250" i="3" s="1"/>
  <c r="Q1255" i="3"/>
  <c r="S1255" i="3" s="1"/>
  <c r="Q1256" i="3"/>
  <c r="S1256" i="3" s="1"/>
  <c r="Q1257" i="3"/>
  <c r="S1257" i="3" s="1"/>
  <c r="Q1258" i="3"/>
  <c r="S1247" i="3"/>
  <c r="Q1111" i="3"/>
  <c r="S1111" i="3" s="1"/>
  <c r="Q1112" i="3"/>
  <c r="S1112" i="3" s="1"/>
  <c r="Q1113" i="3"/>
  <c r="S1113" i="3" s="1"/>
  <c r="Q1114" i="3"/>
  <c r="S1114" i="3" s="1"/>
  <c r="Q1115" i="3"/>
  <c r="Q1110" i="3"/>
  <c r="S1110" i="3" s="1"/>
  <c r="S1104" i="3"/>
  <c r="Q1108" i="3" l="1"/>
  <c r="S1108" i="3" s="1"/>
  <c r="Q1109" i="3"/>
  <c r="S1109" i="3" s="1"/>
  <c r="Q2508" i="3"/>
  <c r="Q2505" i="3"/>
  <c r="Q2512" i="3"/>
  <c r="Q2509" i="3"/>
  <c r="Q2507" i="3"/>
  <c r="Q2511" i="3"/>
  <c r="Q2506" i="3"/>
  <c r="Q2510" i="3"/>
  <c r="Q2504" i="3"/>
  <c r="Q2748" i="3"/>
  <c r="Q2752" i="3"/>
  <c r="Q2747" i="3"/>
  <c r="Q2749" i="3"/>
  <c r="Q2753" i="3"/>
  <c r="Q2750" i="3"/>
  <c r="Q2754" i="3"/>
  <c r="Q2751" i="3"/>
  <c r="Q2755" i="3"/>
  <c r="Q2254" i="3"/>
  <c r="Q2258" i="3"/>
  <c r="Q2253" i="3"/>
  <c r="Q2257" i="3"/>
  <c r="Q2255" i="3"/>
  <c r="Q2256" i="3"/>
  <c r="Q2259" i="3"/>
  <c r="Q2251" i="3"/>
  <c r="Q2252" i="3"/>
  <c r="Q2054" i="3"/>
  <c r="Q2055" i="3"/>
  <c r="Q2056" i="3"/>
  <c r="Q2058" i="3"/>
  <c r="Q2059" i="3"/>
  <c r="Q2061" i="3"/>
  <c r="Q2053" i="3"/>
  <c r="Q2057" i="3"/>
  <c r="Q2060" i="3"/>
  <c r="Q1796" i="3"/>
  <c r="Q1797" i="3"/>
  <c r="Q1789" i="3"/>
  <c r="Q1790" i="3"/>
  <c r="Q1791" i="3"/>
  <c r="Q1792" i="3"/>
  <c r="Q1794" i="3"/>
  <c r="Q1795" i="3"/>
  <c r="Q1793" i="3"/>
  <c r="Q1261" i="3"/>
  <c r="S1261" i="3" s="1"/>
  <c r="Q1262" i="3"/>
  <c r="S1262" i="3" s="1"/>
  <c r="Q1269" i="3"/>
  <c r="Q1263" i="3"/>
  <c r="S1263" i="3" s="1"/>
  <c r="Q1264" i="3"/>
  <c r="S1264" i="3" s="1"/>
  <c r="Q1265" i="3"/>
  <c r="S1265" i="3" s="1"/>
  <c r="Q1266" i="3"/>
  <c r="S1266" i="3" s="1"/>
  <c r="Q1267" i="3"/>
  <c r="S1267" i="3" s="1"/>
  <c r="Q1268" i="3"/>
  <c r="S1268" i="3" s="1"/>
  <c r="S1258" i="3"/>
  <c r="Q1121" i="3"/>
  <c r="S1121" i="3" s="1"/>
  <c r="Q1122" i="3"/>
  <c r="S1122" i="3" s="1"/>
  <c r="Q1123" i="3"/>
  <c r="S1123" i="3" s="1"/>
  <c r="Q1124" i="3"/>
  <c r="S1124" i="3" s="1"/>
  <c r="Q1125" i="3"/>
  <c r="S1125" i="3" s="1"/>
  <c r="Q1126" i="3"/>
  <c r="Q1118" i="3"/>
  <c r="S1118" i="3" s="1"/>
  <c r="Q1119" i="3"/>
  <c r="S1119" i="3" s="1"/>
  <c r="Q1120" i="3"/>
  <c r="S1120" i="3" s="1"/>
  <c r="S1115" i="3"/>
  <c r="Q2516" i="3" l="1"/>
  <c r="Q2521" i="3"/>
  <c r="Q2519" i="3"/>
  <c r="Q2523" i="3"/>
  <c r="Q2518" i="3"/>
  <c r="Q2515" i="3"/>
  <c r="Q2522" i="3"/>
  <c r="Q2520" i="3"/>
  <c r="Q2517" i="3"/>
  <c r="Q2760" i="3"/>
  <c r="Q2764" i="3"/>
  <c r="Q2761" i="3"/>
  <c r="Q2765" i="3"/>
  <c r="Q2759" i="3"/>
  <c r="Q2758" i="3"/>
  <c r="Q2762" i="3"/>
  <c r="Q2766" i="3"/>
  <c r="Q2763" i="3"/>
  <c r="Q2266" i="3"/>
  <c r="Q2270" i="3"/>
  <c r="Q2265" i="3"/>
  <c r="Q2269" i="3"/>
  <c r="Q2267" i="3"/>
  <c r="Q2268" i="3"/>
  <c r="Q2263" i="3"/>
  <c r="Q2262" i="3"/>
  <c r="Q2264" i="3"/>
  <c r="Q2068" i="3"/>
  <c r="Q2069" i="3"/>
  <c r="Q2070" i="3"/>
  <c r="Q2071" i="3"/>
  <c r="Q2072" i="3"/>
  <c r="Q2064" i="3"/>
  <c r="Q2065" i="3"/>
  <c r="Q2066" i="3"/>
  <c r="Q2067" i="3"/>
  <c r="Q1806" i="3"/>
  <c r="Q1807" i="3"/>
  <c r="Q1808" i="3"/>
  <c r="Q1800" i="3"/>
  <c r="Q1801" i="3"/>
  <c r="Q1802" i="3"/>
  <c r="Q1804" i="3"/>
  <c r="Q1803" i="3"/>
  <c r="Q1805" i="3"/>
  <c r="Q1280" i="3"/>
  <c r="Q1272" i="3"/>
  <c r="S1272" i="3" s="1"/>
  <c r="Q1279" i="3"/>
  <c r="S1279" i="3" s="1"/>
  <c r="Q1273" i="3"/>
  <c r="S1273" i="3" s="1"/>
  <c r="Q1274" i="3"/>
  <c r="S1274" i="3" s="1"/>
  <c r="Q1275" i="3"/>
  <c r="S1275" i="3" s="1"/>
  <c r="Q1276" i="3"/>
  <c r="S1276" i="3" s="1"/>
  <c r="Q1277" i="3"/>
  <c r="S1277" i="3" s="1"/>
  <c r="Q1278" i="3"/>
  <c r="S1278" i="3" s="1"/>
  <c r="S1269" i="3"/>
  <c r="Q1131" i="3"/>
  <c r="S1131" i="3" s="1"/>
  <c r="Q1132" i="3"/>
  <c r="S1132" i="3" s="1"/>
  <c r="Q1133" i="3"/>
  <c r="S1133" i="3" s="1"/>
  <c r="Q1134" i="3"/>
  <c r="S1134" i="3" s="1"/>
  <c r="Q1135" i="3"/>
  <c r="Q1136" i="3"/>
  <c r="S1136" i="3" s="1"/>
  <c r="Q1137" i="3"/>
  <c r="Q1130" i="3"/>
  <c r="S1130" i="3" s="1"/>
  <c r="Q1129" i="3"/>
  <c r="S1129" i="3" s="1"/>
  <c r="S1126" i="3"/>
  <c r="Q2533" i="3" l="1"/>
  <c r="Q2532" i="3"/>
  <c r="Q2529" i="3"/>
  <c r="Q2527" i="3"/>
  <c r="Q2531" i="3"/>
  <c r="Q2534" i="3"/>
  <c r="Q2530" i="3"/>
  <c r="Q2528" i="3"/>
  <c r="Q2526" i="3"/>
  <c r="Q2772" i="3"/>
  <c r="Q2776" i="3"/>
  <c r="Q2773" i="3"/>
  <c r="Q2777" i="3"/>
  <c r="Q2771" i="3"/>
  <c r="Q2770" i="3"/>
  <c r="Q2774" i="3"/>
  <c r="Q2769" i="3"/>
  <c r="Q2775" i="3"/>
  <c r="Q2274" i="3"/>
  <c r="Q2278" i="3"/>
  <c r="Q2273" i="3"/>
  <c r="Q2277" i="3"/>
  <c r="Q2281" i="3"/>
  <c r="Q2279" i="3"/>
  <c r="Q2280" i="3"/>
  <c r="Q2275" i="3"/>
  <c r="Q2276" i="3"/>
  <c r="Q2076" i="3"/>
  <c r="Q2077" i="3"/>
  <c r="Q2078" i="3"/>
  <c r="Q2079" i="3"/>
  <c r="Q2080" i="3"/>
  <c r="Q2083" i="3"/>
  <c r="Q2075" i="3"/>
  <c r="Q2081" i="3"/>
  <c r="Q2082" i="3"/>
  <c r="Q1816" i="3"/>
  <c r="Q1817" i="3"/>
  <c r="Q1818" i="3"/>
  <c r="Q1819" i="3"/>
  <c r="Q1811" i="3"/>
  <c r="Q1812" i="3"/>
  <c r="Q1814" i="3"/>
  <c r="Q1813" i="3"/>
  <c r="Q1815" i="3"/>
  <c r="Q1290" i="3"/>
  <c r="S1290" i="3" s="1"/>
  <c r="Q1291" i="3"/>
  <c r="Q1283" i="3"/>
  <c r="S1283" i="3" s="1"/>
  <c r="Q1284" i="3"/>
  <c r="S1284" i="3" s="1"/>
  <c r="Q1285" i="3"/>
  <c r="S1285" i="3" s="1"/>
  <c r="Q1286" i="3"/>
  <c r="S1286" i="3" s="1"/>
  <c r="Q1289" i="3"/>
  <c r="S1289" i="3" s="1"/>
  <c r="Q1287" i="3"/>
  <c r="S1287" i="3" s="1"/>
  <c r="Q1288" i="3"/>
  <c r="S1288" i="3" s="1"/>
  <c r="S1280" i="3"/>
  <c r="Q1141" i="3"/>
  <c r="S1141" i="3" s="1"/>
  <c r="Q1142" i="3"/>
  <c r="S1142" i="3" s="1"/>
  <c r="Q1143" i="3"/>
  <c r="S1143" i="3" s="1"/>
  <c r="Q1144" i="3"/>
  <c r="S1144" i="3" s="1"/>
  <c r="Q1145" i="3"/>
  <c r="S1145" i="3" s="1"/>
  <c r="Q1146" i="3"/>
  <c r="Q1147" i="3"/>
  <c r="S1147" i="3" s="1"/>
  <c r="Q1140" i="3"/>
  <c r="S1140" i="3" s="1"/>
  <c r="Q1148" i="3"/>
  <c r="S1137" i="3"/>
  <c r="S1135" i="3"/>
  <c r="Q2541" i="3" l="1"/>
  <c r="Q2539" i="3"/>
  <c r="Q2537" i="3"/>
  <c r="Q2544" i="3"/>
  <c r="Q2545" i="3"/>
  <c r="Q2543" i="3"/>
  <c r="Q2540" i="3"/>
  <c r="Q2538" i="3"/>
  <c r="Q2542" i="3"/>
  <c r="Q2784" i="3"/>
  <c r="Q2788" i="3"/>
  <c r="Q2781" i="3"/>
  <c r="Q2785" i="3"/>
  <c r="Q2780" i="3"/>
  <c r="Q2783" i="3"/>
  <c r="Q2782" i="3"/>
  <c r="Q2786" i="3"/>
  <c r="Q2787" i="3"/>
  <c r="Q2286" i="3"/>
  <c r="Q2290" i="3"/>
  <c r="Q2285" i="3"/>
  <c r="Q2289" i="3"/>
  <c r="Q2284" i="3"/>
  <c r="Q2291" i="3"/>
  <c r="Q2292" i="3"/>
  <c r="Q2287" i="3"/>
  <c r="Q2288" i="3"/>
  <c r="Q2092" i="3"/>
  <c r="Q2093" i="3"/>
  <c r="Q2094" i="3"/>
  <c r="Q2086" i="3"/>
  <c r="Q2087" i="3"/>
  <c r="Q2089" i="3"/>
  <c r="Q2090" i="3"/>
  <c r="Q2091" i="3"/>
  <c r="Q2088" i="3"/>
  <c r="Q1826" i="3"/>
  <c r="Q1827" i="3"/>
  <c r="Q1828" i="3"/>
  <c r="Q1829" i="3"/>
  <c r="Q1830" i="3"/>
  <c r="Q1822" i="3"/>
  <c r="Q1824" i="3"/>
  <c r="Q1823" i="3"/>
  <c r="Q1825" i="3"/>
  <c r="Q1300" i="3"/>
  <c r="S1300" i="3" s="1"/>
  <c r="Q1301" i="3"/>
  <c r="S1301" i="3" s="1"/>
  <c r="Q1302" i="3"/>
  <c r="Q1299" i="3"/>
  <c r="S1299" i="3" s="1"/>
  <c r="Q1294" i="3"/>
  <c r="S1294" i="3" s="1"/>
  <c r="Q1295" i="3"/>
  <c r="S1295" i="3" s="1"/>
  <c r="Q1296" i="3"/>
  <c r="S1296" i="3" s="1"/>
  <c r="Q1297" i="3"/>
  <c r="S1297" i="3" s="1"/>
  <c r="Q1298" i="3"/>
  <c r="S1298" i="3" s="1"/>
  <c r="S1291" i="3"/>
  <c r="Q1152" i="3"/>
  <c r="S1152" i="3" s="1"/>
  <c r="Q1153" i="3"/>
  <c r="S1153" i="3" s="1"/>
  <c r="Q1154" i="3"/>
  <c r="S1154" i="3" s="1"/>
  <c r="Q1155" i="3"/>
  <c r="S1155" i="3" s="1"/>
  <c r="Q1156" i="3"/>
  <c r="S1156" i="3" s="1"/>
  <c r="Q1157" i="3"/>
  <c r="S1157" i="3" s="1"/>
  <c r="Q1159" i="3"/>
  <c r="Q1158" i="3"/>
  <c r="S1158" i="3" s="1"/>
  <c r="Q1151" i="3"/>
  <c r="S1151" i="3" s="1"/>
  <c r="S1148" i="3"/>
  <c r="S1146" i="3"/>
  <c r="Q2555" i="3" l="1"/>
  <c r="Q2553" i="3"/>
  <c r="Q2550" i="3"/>
  <c r="Q2548" i="3"/>
  <c r="Q2552" i="3"/>
  <c r="Q2556" i="3"/>
  <c r="Q2551" i="3"/>
  <c r="Q2549" i="3"/>
  <c r="Q2554" i="3"/>
  <c r="Q2792" i="3"/>
  <c r="Q2796" i="3"/>
  <c r="Q2791" i="3"/>
  <c r="Q2793" i="3"/>
  <c r="Q2797" i="3"/>
  <c r="Q2795" i="3"/>
  <c r="Q2794" i="3"/>
  <c r="Q2798" i="3"/>
  <c r="Q2799" i="3"/>
  <c r="Q2298" i="3"/>
  <c r="Q2302" i="3"/>
  <c r="Q2297" i="3"/>
  <c r="Q2301" i="3"/>
  <c r="Q2303" i="3"/>
  <c r="Q2296" i="3"/>
  <c r="Q2295" i="3"/>
  <c r="Q2299" i="3"/>
  <c r="Q2300" i="3"/>
  <c r="Q2098" i="3"/>
  <c r="Q2099" i="3"/>
  <c r="Q2100" i="3"/>
  <c r="Q2101" i="3"/>
  <c r="Q2104" i="3"/>
  <c r="Q2103" i="3"/>
  <c r="Q2102" i="3"/>
  <c r="Q2105" i="3"/>
  <c r="Q2097" i="3"/>
  <c r="Q1836" i="3"/>
  <c r="Q1837" i="3"/>
  <c r="Q1838" i="3"/>
  <c r="Q1839" i="3"/>
  <c r="Q1840" i="3"/>
  <c r="Q1841" i="3"/>
  <c r="Q1833" i="3"/>
  <c r="Q1834" i="3"/>
  <c r="Q1835" i="3"/>
  <c r="Q1310" i="3"/>
  <c r="S1310" i="3" s="1"/>
  <c r="Q1311" i="3"/>
  <c r="S1311" i="3" s="1"/>
  <c r="Q1312" i="3"/>
  <c r="S1312" i="3" s="1"/>
  <c r="Q1313" i="3"/>
  <c r="Q1305" i="3"/>
  <c r="S1305" i="3" s="1"/>
  <c r="Q1309" i="3"/>
  <c r="S1309" i="3" s="1"/>
  <c r="Q1306" i="3"/>
  <c r="S1306" i="3" s="1"/>
  <c r="Q1307" i="3"/>
  <c r="S1307" i="3" s="1"/>
  <c r="Q1308" i="3"/>
  <c r="S1308" i="3" s="1"/>
  <c r="S1302" i="3"/>
  <c r="Q1162" i="3"/>
  <c r="S1162" i="3" s="1"/>
  <c r="Q1163" i="3"/>
  <c r="S1163" i="3" s="1"/>
  <c r="Q1164" i="3"/>
  <c r="S1164" i="3" s="1"/>
  <c r="Q1165" i="3"/>
  <c r="S1165" i="3" s="1"/>
  <c r="Q1166" i="3"/>
  <c r="S1166" i="3" s="1"/>
  <c r="Q1167" i="3"/>
  <c r="S1167" i="3" s="1"/>
  <c r="Q1169" i="3"/>
  <c r="S1169" i="3" s="1"/>
  <c r="Q1168" i="3"/>
  <c r="S1168" i="3" s="1"/>
  <c r="Q1170" i="3"/>
  <c r="S1159" i="3"/>
  <c r="Q2565" i="3" l="1"/>
  <c r="Q2562" i="3"/>
  <c r="Q2563" i="3"/>
  <c r="Q2560" i="3"/>
  <c r="Q2567" i="3"/>
  <c r="Q2561" i="3"/>
  <c r="Q2566" i="3"/>
  <c r="Q2564" i="3"/>
  <c r="Q2559" i="3"/>
  <c r="Q2804" i="3"/>
  <c r="Q2808" i="3"/>
  <c r="Q2805" i="3"/>
  <c r="Q2809" i="3"/>
  <c r="Q2807" i="3"/>
  <c r="Q2806" i="3"/>
  <c r="Q2810" i="3"/>
  <c r="Q2803" i="3"/>
  <c r="Q2802" i="3"/>
  <c r="Q2310" i="3"/>
  <c r="Q2314" i="3"/>
  <c r="Q2309" i="3"/>
  <c r="Q2313" i="3"/>
  <c r="Q2307" i="3"/>
  <c r="Q2306" i="3"/>
  <c r="Q2308" i="3"/>
  <c r="Q2311" i="3"/>
  <c r="Q2312" i="3"/>
  <c r="Q2116" i="3"/>
  <c r="Q2108" i="3"/>
  <c r="Q2109" i="3"/>
  <c r="Q2110" i="3"/>
  <c r="Q2111" i="3"/>
  <c r="Q2112" i="3"/>
  <c r="Q2113" i="3"/>
  <c r="Q2114" i="3"/>
  <c r="Q2115" i="3"/>
  <c r="Q1846" i="3"/>
  <c r="Q1847" i="3"/>
  <c r="Q1848" i="3"/>
  <c r="Q1849" i="3"/>
  <c r="Q1850" i="3"/>
  <c r="Q1851" i="3"/>
  <c r="Q1852" i="3"/>
  <c r="Q1845" i="3"/>
  <c r="Q1844" i="3"/>
  <c r="Q1320" i="3"/>
  <c r="S1320" i="3" s="1"/>
  <c r="Q1321" i="3"/>
  <c r="S1321" i="3" s="1"/>
  <c r="Q1322" i="3"/>
  <c r="S1322" i="3" s="1"/>
  <c r="Q1319" i="3"/>
  <c r="S1319" i="3" s="1"/>
  <c r="Q1323" i="3"/>
  <c r="S1323" i="3" s="1"/>
  <c r="Q1324" i="3"/>
  <c r="Q1316" i="3"/>
  <c r="S1316" i="3" s="1"/>
  <c r="Q1317" i="3"/>
  <c r="S1317" i="3" s="1"/>
  <c r="Q1318" i="3"/>
  <c r="S1318" i="3" s="1"/>
  <c r="S1313" i="3"/>
  <c r="Q1181" i="3"/>
  <c r="Q1173" i="3"/>
  <c r="S1173" i="3" s="1"/>
  <c r="Q1174" i="3"/>
  <c r="S1174" i="3" s="1"/>
  <c r="Q1175" i="3"/>
  <c r="S1175" i="3" s="1"/>
  <c r="Q1176" i="3"/>
  <c r="S1176" i="3" s="1"/>
  <c r="Q1177" i="3"/>
  <c r="S1177" i="3" s="1"/>
  <c r="Q1179" i="3"/>
  <c r="S1179" i="3" s="1"/>
  <c r="Q1180" i="3"/>
  <c r="S1180" i="3" s="1"/>
  <c r="Q1178" i="3"/>
  <c r="S1178" i="3" s="1"/>
  <c r="S1170" i="3"/>
  <c r="Q2575" i="3" l="1"/>
  <c r="Q2571" i="3"/>
  <c r="Q2578" i="3"/>
  <c r="Q2574" i="3"/>
  <c r="Q2570" i="3"/>
  <c r="Q2577" i="3"/>
  <c r="Q2573" i="3"/>
  <c r="Q2576" i="3"/>
  <c r="Q2572" i="3"/>
  <c r="Q2816" i="3"/>
  <c r="Q2820" i="3"/>
  <c r="Q2817" i="3"/>
  <c r="Q2821" i="3"/>
  <c r="Q2819" i="3"/>
  <c r="Q2814" i="3"/>
  <c r="Q2818" i="3"/>
  <c r="Q2813" i="3"/>
  <c r="Q2815" i="3"/>
  <c r="Q2318" i="3"/>
  <c r="Q2322" i="3"/>
  <c r="Q2317" i="3"/>
  <c r="Q2321" i="3"/>
  <c r="Q2325" i="3"/>
  <c r="Q2319" i="3"/>
  <c r="Q2320" i="3"/>
  <c r="Q2323" i="3"/>
  <c r="Q2324" i="3"/>
  <c r="Q2120" i="3"/>
  <c r="Q2121" i="3"/>
  <c r="Q2122" i="3"/>
  <c r="Q2123" i="3"/>
  <c r="Q2124" i="3"/>
  <c r="Q2125" i="3"/>
  <c r="Q2126" i="3"/>
  <c r="Q2127" i="3"/>
  <c r="Q2119" i="3"/>
  <c r="Q1856" i="3"/>
  <c r="Q1857" i="3"/>
  <c r="Q1858" i="3"/>
  <c r="Q1859" i="3"/>
  <c r="Q1860" i="3"/>
  <c r="Q1861" i="3"/>
  <c r="Q1862" i="3"/>
  <c r="Q1855" i="3"/>
  <c r="Q1863" i="3"/>
  <c r="Q1330" i="3"/>
  <c r="S1330" i="3" s="1"/>
  <c r="Q1331" i="3"/>
  <c r="S1331" i="3" s="1"/>
  <c r="Q1332" i="3"/>
  <c r="S1332" i="3" s="1"/>
  <c r="Q1329" i="3"/>
  <c r="S1329" i="3" s="1"/>
  <c r="Q1333" i="3"/>
  <c r="S1333" i="3" s="1"/>
  <c r="Q1334" i="3"/>
  <c r="S1334" i="3" s="1"/>
  <c r="Q1335" i="3"/>
  <c r="Q1327" i="3"/>
  <c r="S1327" i="3" s="1"/>
  <c r="Q1328" i="3"/>
  <c r="S1328" i="3" s="1"/>
  <c r="S1324" i="3"/>
  <c r="Q1191" i="3"/>
  <c r="S1191" i="3" s="1"/>
  <c r="Q1192" i="3"/>
  <c r="S1192" i="3" s="1"/>
  <c r="Q1184" i="3"/>
  <c r="S1184" i="3" s="1"/>
  <c r="Q1185" i="3"/>
  <c r="S1185" i="3" s="1"/>
  <c r="Q1186" i="3"/>
  <c r="S1186" i="3" s="1"/>
  <c r="Q1187" i="3"/>
  <c r="Q1189" i="3"/>
  <c r="S1189" i="3" s="1"/>
  <c r="Q1190" i="3"/>
  <c r="S1190" i="3" s="1"/>
  <c r="Q1188" i="3"/>
  <c r="S1188" i="3" s="1"/>
  <c r="S1181" i="3"/>
  <c r="Q2589" i="3" l="1"/>
  <c r="Q2585" i="3"/>
  <c r="Q2581" i="3"/>
  <c r="Q2588" i="3"/>
  <c r="Q2584" i="3"/>
  <c r="Q2587" i="3"/>
  <c r="Q2583" i="3"/>
  <c r="Q2586" i="3"/>
  <c r="Q2582" i="3"/>
  <c r="Q2828" i="3"/>
  <c r="Q2832" i="3"/>
  <c r="Q2827" i="3"/>
  <c r="Q2825" i="3"/>
  <c r="Q2829" i="3"/>
  <c r="Q2824" i="3"/>
  <c r="Q2831" i="3"/>
  <c r="Q2826" i="3"/>
  <c r="Q2830" i="3"/>
  <c r="Q2330" i="3"/>
  <c r="Q2334" i="3"/>
  <c r="Q2329" i="3"/>
  <c r="Q2333" i="3"/>
  <c r="Q2328" i="3"/>
  <c r="Q2331" i="3"/>
  <c r="Q2332" i="3"/>
  <c r="Q2335" i="3"/>
  <c r="Q2336" i="3"/>
  <c r="Q1867" i="3"/>
  <c r="Q1868" i="3"/>
  <c r="Q1869" i="3"/>
  <c r="Q1870" i="3"/>
  <c r="Q1871" i="3"/>
  <c r="Q1872" i="3"/>
  <c r="Q1874" i="3"/>
  <c r="Q1873" i="3"/>
  <c r="Q1866" i="3"/>
  <c r="Q1340" i="3"/>
  <c r="S1340" i="3" s="1"/>
  <c r="Q1341" i="3"/>
  <c r="S1341" i="3" s="1"/>
  <c r="Q1342" i="3"/>
  <c r="S1342" i="3" s="1"/>
  <c r="Q1343" i="3"/>
  <c r="S1343" i="3" s="1"/>
  <c r="Q1344" i="3"/>
  <c r="S1344" i="3" s="1"/>
  <c r="Q1345" i="3"/>
  <c r="S1345" i="3" s="1"/>
  <c r="Q1346" i="3"/>
  <c r="Q1339" i="3"/>
  <c r="S1339" i="3" s="1"/>
  <c r="Q1338" i="3"/>
  <c r="S1338" i="3" s="1"/>
  <c r="S1335" i="3"/>
  <c r="S1187" i="3"/>
  <c r="Q2836" i="3" l="1"/>
  <c r="Q2840" i="3"/>
  <c r="Q2835" i="3"/>
  <c r="Q2837" i="3"/>
  <c r="Q2841" i="3"/>
  <c r="Q2843" i="3"/>
  <c r="Q2838" i="3"/>
  <c r="Q2842" i="3"/>
  <c r="Q2839" i="3"/>
  <c r="Q2342" i="3"/>
  <c r="Q2346" i="3"/>
  <c r="Q2341" i="3"/>
  <c r="Q2345" i="3"/>
  <c r="Q2343" i="3"/>
  <c r="Q2344" i="3"/>
  <c r="Q2347" i="3"/>
  <c r="Q2340" i="3"/>
  <c r="Q2339" i="3"/>
  <c r="Q1877" i="3"/>
  <c r="Q1878" i="3"/>
  <c r="Q1879" i="3"/>
  <c r="Q1880" i="3"/>
  <c r="Q1881" i="3"/>
  <c r="Q1882" i="3"/>
  <c r="Q1884" i="3"/>
  <c r="Q1883" i="3"/>
  <c r="Q1885" i="3"/>
  <c r="Q1350" i="3"/>
  <c r="S1350" i="3" s="1"/>
  <c r="Q1351" i="3"/>
  <c r="S1351" i="3" s="1"/>
  <c r="Q1352" i="3"/>
  <c r="S1352" i="3" s="1"/>
  <c r="Q1353" i="3"/>
  <c r="S1353" i="3" s="1"/>
  <c r="Q1354" i="3"/>
  <c r="S1354" i="3" s="1"/>
  <c r="Q1355" i="3"/>
  <c r="S1355" i="3" s="1"/>
  <c r="Q1356" i="3"/>
  <c r="S1356" i="3" s="1"/>
  <c r="Q1357" i="3"/>
  <c r="S1357" i="3" s="1"/>
  <c r="Q1349" i="3"/>
  <c r="S1349" i="3" s="1"/>
  <c r="S1346" i="3"/>
  <c r="Q1896" i="3" l="1"/>
  <c r="Q1888" i="3"/>
  <c r="Q1889" i="3"/>
  <c r="Q1890" i="3"/>
  <c r="Q1891" i="3"/>
  <c r="Q1892" i="3"/>
  <c r="Q1894" i="3"/>
  <c r="Q1893" i="3"/>
  <c r="Q1895" i="3"/>
  <c r="Q1906" i="3" l="1"/>
  <c r="Q1907" i="3"/>
  <c r="Q1899" i="3"/>
  <c r="Q1900" i="3"/>
  <c r="Q1901" i="3"/>
  <c r="Q1902" i="3"/>
  <c r="Q1904" i="3"/>
  <c r="Q1905" i="3"/>
  <c r="Q1903" i="3"/>
  <c r="Q1917" i="3" l="1"/>
  <c r="Q1918" i="3"/>
  <c r="Q1910" i="3"/>
  <c r="Q1911" i="3"/>
  <c r="Q1912" i="3"/>
  <c r="Q1913" i="3"/>
  <c r="Q1915" i="3"/>
  <c r="Q1916" i="3"/>
  <c r="Q1914" i="3"/>
  <c r="F810" i="3" l="1"/>
  <c r="F800" i="3"/>
  <c r="F801" i="3"/>
  <c r="F802" i="3"/>
  <c r="F803" i="3"/>
  <c r="F804" i="3"/>
  <c r="F805" i="3"/>
  <c r="F806" i="3"/>
  <c r="F807" i="3"/>
  <c r="F799" i="3"/>
  <c r="F789" i="3"/>
  <c r="F790" i="3"/>
  <c r="F791" i="3"/>
  <c r="F792" i="3"/>
  <c r="F793" i="3"/>
  <c r="F794" i="3"/>
  <c r="F795" i="3"/>
  <c r="F796" i="3"/>
  <c r="F788" i="3"/>
  <c r="F778" i="3"/>
  <c r="F779" i="3"/>
  <c r="F780" i="3"/>
  <c r="F781" i="3"/>
  <c r="F782" i="3"/>
  <c r="F783" i="3"/>
  <c r="F784" i="3"/>
  <c r="F785" i="3"/>
  <c r="F777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D774" i="3"/>
  <c r="D773" i="3"/>
  <c r="D772" i="3"/>
  <c r="D771" i="3"/>
  <c r="D770" i="3"/>
  <c r="D769" i="3"/>
  <c r="D768" i="3"/>
  <c r="D767" i="3"/>
  <c r="D766" i="3"/>
  <c r="Q767" i="3"/>
  <c r="Q768" i="3"/>
  <c r="Q769" i="3"/>
  <c r="Q770" i="3"/>
  <c r="Q771" i="3"/>
  <c r="Q772" i="3"/>
  <c r="Q773" i="3"/>
  <c r="Q774" i="3"/>
  <c r="H774" i="3"/>
  <c r="F774" i="3"/>
  <c r="F773" i="3"/>
  <c r="H772" i="3"/>
  <c r="F772" i="3"/>
  <c r="F771" i="3"/>
  <c r="F770" i="3"/>
  <c r="F769" i="3"/>
  <c r="F768" i="3"/>
  <c r="H767" i="3"/>
  <c r="F767" i="3"/>
  <c r="Q766" i="3"/>
  <c r="H766" i="3"/>
  <c r="F766" i="3"/>
  <c r="K30" i="4"/>
  <c r="D24" i="3" s="1"/>
  <c r="J30" i="4"/>
  <c r="D23" i="3" s="1"/>
  <c r="I30" i="4"/>
  <c r="D22" i="3" s="1"/>
  <c r="H30" i="4"/>
  <c r="D21" i="3" s="1"/>
  <c r="G30" i="4"/>
  <c r="D20" i="3" s="1"/>
  <c r="F30" i="4"/>
  <c r="D19" i="3" s="1"/>
  <c r="E30" i="4"/>
  <c r="D18" i="3" s="1"/>
  <c r="D30" i="4"/>
  <c r="C30" i="4"/>
  <c r="D16" i="3" s="1"/>
  <c r="B18" i="19" l="1"/>
  <c r="K31" i="4"/>
  <c r="D17" i="3"/>
  <c r="Q782" i="3"/>
  <c r="S782" i="3" s="1"/>
  <c r="Q777" i="3"/>
  <c r="S777" i="3" s="1"/>
  <c r="Q780" i="3"/>
  <c r="S780" i="3" s="1"/>
  <c r="Q783" i="3"/>
  <c r="Q784" i="3"/>
  <c r="S784" i="3" s="1"/>
  <c r="Q785" i="3"/>
  <c r="Q778" i="3"/>
  <c r="S778" i="3" s="1"/>
  <c r="Q781" i="3"/>
  <c r="S781" i="3" s="1"/>
  <c r="Q779" i="3"/>
  <c r="S779" i="3" l="1"/>
  <c r="Q791" i="3"/>
  <c r="Q788" i="3"/>
  <c r="Q792" i="3"/>
  <c r="Q793" i="3"/>
  <c r="Q794" i="3"/>
  <c r="S785" i="3"/>
  <c r="Q790" i="3"/>
  <c r="Q789" i="3"/>
  <c r="Q795" i="3"/>
  <c r="Q796" i="3"/>
  <c r="S783" i="3"/>
  <c r="G3601" i="3"/>
  <c r="G3606" i="3"/>
  <c r="G3608" i="3"/>
  <c r="G3600" i="3"/>
  <c r="H3451" i="3"/>
  <c r="H3449" i="3"/>
  <c r="H3444" i="3"/>
  <c r="H3443" i="3"/>
  <c r="H3440" i="3"/>
  <c r="H3438" i="3"/>
  <c r="H3433" i="3"/>
  <c r="H3432" i="3"/>
  <c r="H3429" i="3"/>
  <c r="H3427" i="3"/>
  <c r="H3422" i="3"/>
  <c r="H3421" i="3"/>
  <c r="H3418" i="3"/>
  <c r="H3416" i="3"/>
  <c r="H3411" i="3"/>
  <c r="H3410" i="3"/>
  <c r="H3407" i="3"/>
  <c r="H3405" i="3"/>
  <c r="H3400" i="3"/>
  <c r="H3399" i="3"/>
  <c r="H3396" i="3"/>
  <c r="H3394" i="3"/>
  <c r="H3389" i="3"/>
  <c r="H3388" i="3"/>
  <c r="H3385" i="3"/>
  <c r="H3383" i="3"/>
  <c r="H3378" i="3"/>
  <c r="H3377" i="3"/>
  <c r="H3374" i="3"/>
  <c r="H3372" i="3"/>
  <c r="H3367" i="3"/>
  <c r="H3366" i="3"/>
  <c r="H3363" i="3"/>
  <c r="H3361" i="3"/>
  <c r="H3356" i="3"/>
  <c r="H3355" i="3"/>
  <c r="H3352" i="3"/>
  <c r="H3350" i="3"/>
  <c r="H3345" i="3"/>
  <c r="H3344" i="3"/>
  <c r="H3341" i="3"/>
  <c r="H3339" i="3"/>
  <c r="H3334" i="3"/>
  <c r="H3333" i="3"/>
  <c r="H3330" i="3"/>
  <c r="H3328" i="3"/>
  <c r="H3323" i="3"/>
  <c r="H3322" i="3"/>
  <c r="H3319" i="3"/>
  <c r="H3317" i="3"/>
  <c r="H3312" i="3"/>
  <c r="H3311" i="3"/>
  <c r="H3308" i="3"/>
  <c r="H3306" i="3"/>
  <c r="H3301" i="3"/>
  <c r="H3300" i="3"/>
  <c r="H3297" i="3"/>
  <c r="H3295" i="3"/>
  <c r="H3290" i="3"/>
  <c r="H3289" i="3"/>
  <c r="H3286" i="3"/>
  <c r="H3284" i="3"/>
  <c r="H3279" i="3"/>
  <c r="H3278" i="3"/>
  <c r="H3275" i="3"/>
  <c r="H3273" i="3"/>
  <c r="H3268" i="3"/>
  <c r="H3267" i="3"/>
  <c r="H3264" i="3"/>
  <c r="H3262" i="3"/>
  <c r="H3257" i="3"/>
  <c r="H3256" i="3"/>
  <c r="H3253" i="3"/>
  <c r="H3251" i="3"/>
  <c r="H3246" i="3"/>
  <c r="H3245" i="3"/>
  <c r="H3242" i="3"/>
  <c r="H3240" i="3"/>
  <c r="H3235" i="3"/>
  <c r="H3234" i="3"/>
  <c r="H3231" i="3"/>
  <c r="H3229" i="3"/>
  <c r="H3224" i="3"/>
  <c r="H3223" i="3"/>
  <c r="H3220" i="3"/>
  <c r="H3218" i="3"/>
  <c r="H3213" i="3"/>
  <c r="H3212" i="3"/>
  <c r="H3209" i="3"/>
  <c r="H3207" i="3"/>
  <c r="H3202" i="3"/>
  <c r="H3201" i="3"/>
  <c r="H3198" i="3"/>
  <c r="H3196" i="3"/>
  <c r="H3191" i="3"/>
  <c r="H3190" i="3"/>
  <c r="H3187" i="3"/>
  <c r="H3185" i="3"/>
  <c r="H3180" i="3"/>
  <c r="H3179" i="3"/>
  <c r="H3176" i="3"/>
  <c r="H3174" i="3"/>
  <c r="H3169" i="3"/>
  <c r="H3168" i="3"/>
  <c r="H3165" i="3"/>
  <c r="H3163" i="3"/>
  <c r="H3158" i="3"/>
  <c r="H3157" i="3"/>
  <c r="H3154" i="3"/>
  <c r="H3152" i="3"/>
  <c r="H3147" i="3"/>
  <c r="H3146" i="3"/>
  <c r="H3143" i="3"/>
  <c r="H3141" i="3"/>
  <c r="H3136" i="3"/>
  <c r="H3135" i="3"/>
  <c r="H3132" i="3"/>
  <c r="H3130" i="3"/>
  <c r="H3125" i="3"/>
  <c r="H3124" i="3"/>
  <c r="H3121" i="3"/>
  <c r="H3119" i="3"/>
  <c r="H3114" i="3"/>
  <c r="H3113" i="3"/>
  <c r="H3110" i="3"/>
  <c r="H3108" i="3"/>
  <c r="H3103" i="3"/>
  <c r="H3102" i="3"/>
  <c r="H3099" i="3"/>
  <c r="H3097" i="3"/>
  <c r="H3092" i="3"/>
  <c r="H3091" i="3"/>
  <c r="H3088" i="3"/>
  <c r="H3086" i="3"/>
  <c r="H3081" i="3"/>
  <c r="H3080" i="3"/>
  <c r="H3077" i="3"/>
  <c r="H3075" i="3"/>
  <c r="H3070" i="3"/>
  <c r="H3069" i="3"/>
  <c r="H3066" i="3"/>
  <c r="H3064" i="3"/>
  <c r="H3059" i="3"/>
  <c r="H3058" i="3"/>
  <c r="H3055" i="3"/>
  <c r="H3053" i="3"/>
  <c r="H3048" i="3"/>
  <c r="H3047" i="3"/>
  <c r="H3044" i="3"/>
  <c r="H3042" i="3"/>
  <c r="H3037" i="3"/>
  <c r="H3036" i="3"/>
  <c r="H3033" i="3"/>
  <c r="H3031" i="3"/>
  <c r="H3026" i="3"/>
  <c r="H3025" i="3"/>
  <c r="H3022" i="3"/>
  <c r="H3020" i="3"/>
  <c r="H3015" i="3"/>
  <c r="H3014" i="3"/>
  <c r="H3011" i="3"/>
  <c r="H3009" i="3"/>
  <c r="H3004" i="3"/>
  <c r="H3003" i="3"/>
  <c r="H3000" i="3"/>
  <c r="H2998" i="3"/>
  <c r="H2993" i="3"/>
  <c r="H2992" i="3"/>
  <c r="H2989" i="3"/>
  <c r="H2987" i="3"/>
  <c r="H2982" i="3"/>
  <c r="H2981" i="3"/>
  <c r="H2978" i="3"/>
  <c r="H2976" i="3"/>
  <c r="H2971" i="3"/>
  <c r="H2970" i="3"/>
  <c r="H2967" i="3"/>
  <c r="H2965" i="3"/>
  <c r="H2960" i="3"/>
  <c r="H2959" i="3"/>
  <c r="H2956" i="3"/>
  <c r="H2954" i="3"/>
  <c r="H2949" i="3"/>
  <c r="H2948" i="3"/>
  <c r="H2945" i="3"/>
  <c r="H2943" i="3"/>
  <c r="H2938" i="3"/>
  <c r="H2937" i="3"/>
  <c r="H2934" i="3"/>
  <c r="H2932" i="3"/>
  <c r="H2927" i="3"/>
  <c r="H2926" i="3"/>
  <c r="H2923" i="3"/>
  <c r="H2921" i="3"/>
  <c r="H2916" i="3"/>
  <c r="H2915" i="3"/>
  <c r="H2912" i="3"/>
  <c r="H2910" i="3"/>
  <c r="H2905" i="3"/>
  <c r="H2904" i="3"/>
  <c r="H2901" i="3"/>
  <c r="H2899" i="3"/>
  <c r="H2894" i="3"/>
  <c r="H2893" i="3"/>
  <c r="H2890" i="3"/>
  <c r="H2888" i="3"/>
  <c r="H2883" i="3"/>
  <c r="H2882" i="3"/>
  <c r="H2879" i="3"/>
  <c r="H2877" i="3"/>
  <c r="H2872" i="3"/>
  <c r="H2871" i="3"/>
  <c r="H2868" i="3"/>
  <c r="H2866" i="3"/>
  <c r="H2861" i="3"/>
  <c r="H2860" i="3"/>
  <c r="H2857" i="3"/>
  <c r="H2855" i="3"/>
  <c r="H2850" i="3"/>
  <c r="H2849" i="3"/>
  <c r="H1720" i="3"/>
  <c r="H1718" i="3"/>
  <c r="H1713" i="3"/>
  <c r="H1712" i="3"/>
  <c r="H1709" i="3"/>
  <c r="H1707" i="3"/>
  <c r="H1702" i="3"/>
  <c r="H1701" i="3"/>
  <c r="H1698" i="3"/>
  <c r="H1696" i="3"/>
  <c r="H1691" i="3"/>
  <c r="H1690" i="3"/>
  <c r="H1687" i="3"/>
  <c r="H1685" i="3"/>
  <c r="H1680" i="3"/>
  <c r="H1679" i="3"/>
  <c r="H1676" i="3"/>
  <c r="H1674" i="3"/>
  <c r="H1669" i="3"/>
  <c r="H1668" i="3"/>
  <c r="H1665" i="3"/>
  <c r="H1663" i="3"/>
  <c r="H1658" i="3"/>
  <c r="H1657" i="3"/>
  <c r="H1654" i="3"/>
  <c r="H1652" i="3"/>
  <c r="H1647" i="3"/>
  <c r="H1646" i="3"/>
  <c r="H1643" i="3"/>
  <c r="H1641" i="3"/>
  <c r="H1636" i="3"/>
  <c r="H1635" i="3"/>
  <c r="H1632" i="3"/>
  <c r="H1630" i="3"/>
  <c r="H1625" i="3"/>
  <c r="H1624" i="3"/>
  <c r="H1621" i="3"/>
  <c r="H1619" i="3"/>
  <c r="H1614" i="3"/>
  <c r="H1613" i="3"/>
  <c r="H1610" i="3"/>
  <c r="H1608" i="3"/>
  <c r="H1603" i="3"/>
  <c r="H1602" i="3"/>
  <c r="H1599" i="3"/>
  <c r="H1597" i="3"/>
  <c r="H1592" i="3"/>
  <c r="H1591" i="3"/>
  <c r="H1588" i="3"/>
  <c r="H1586" i="3"/>
  <c r="H1581" i="3"/>
  <c r="H1580" i="3"/>
  <c r="H1577" i="3"/>
  <c r="H1575" i="3"/>
  <c r="H1570" i="3"/>
  <c r="H1569" i="3"/>
  <c r="H1566" i="3"/>
  <c r="H1564" i="3"/>
  <c r="H1559" i="3"/>
  <c r="H1558" i="3"/>
  <c r="H1555" i="3"/>
  <c r="H1553" i="3"/>
  <c r="H1548" i="3"/>
  <c r="H1547" i="3"/>
  <c r="H1544" i="3"/>
  <c r="H1542" i="3"/>
  <c r="H1537" i="3"/>
  <c r="H1536" i="3"/>
  <c r="H1533" i="3"/>
  <c r="H1531" i="3"/>
  <c r="H1526" i="3"/>
  <c r="H1525" i="3"/>
  <c r="H1522" i="3"/>
  <c r="H1520" i="3"/>
  <c r="H1515" i="3"/>
  <c r="H1514" i="3"/>
  <c r="H1511" i="3"/>
  <c r="H1509" i="3"/>
  <c r="H1504" i="3"/>
  <c r="H1503" i="3"/>
  <c r="H1500" i="3"/>
  <c r="H1498" i="3"/>
  <c r="H1493" i="3"/>
  <c r="H1492" i="3"/>
  <c r="H1489" i="3"/>
  <c r="H1487" i="3"/>
  <c r="H1482" i="3"/>
  <c r="H1481" i="3"/>
  <c r="H1478" i="3"/>
  <c r="H1476" i="3"/>
  <c r="H1471" i="3"/>
  <c r="H1470" i="3"/>
  <c r="H1467" i="3"/>
  <c r="H1465" i="3"/>
  <c r="H1460" i="3"/>
  <c r="H1459" i="3"/>
  <c r="H1456" i="3"/>
  <c r="H1454" i="3"/>
  <c r="H1449" i="3"/>
  <c r="H1448" i="3"/>
  <c r="H1445" i="3"/>
  <c r="H1443" i="3"/>
  <c r="H1438" i="3"/>
  <c r="H1437" i="3"/>
  <c r="H1434" i="3"/>
  <c r="H1432" i="3"/>
  <c r="H1427" i="3"/>
  <c r="H1426" i="3"/>
  <c r="H1423" i="3"/>
  <c r="H1421" i="3"/>
  <c r="H1416" i="3"/>
  <c r="H1415" i="3"/>
  <c r="H1412" i="3"/>
  <c r="H1410" i="3"/>
  <c r="H1405" i="3"/>
  <c r="H1404" i="3"/>
  <c r="H1401" i="3"/>
  <c r="H1399" i="3"/>
  <c r="H1394" i="3"/>
  <c r="H1393" i="3"/>
  <c r="H1390" i="3"/>
  <c r="H1388" i="3"/>
  <c r="H1383" i="3"/>
  <c r="H1382" i="3"/>
  <c r="H1379" i="3"/>
  <c r="H1377" i="3"/>
  <c r="H1372" i="3"/>
  <c r="H1371" i="3"/>
  <c r="H1368" i="3"/>
  <c r="H1366" i="3"/>
  <c r="H1361" i="3"/>
  <c r="H1360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S792" i="3" l="1"/>
  <c r="S788" i="3"/>
  <c r="S791" i="3"/>
  <c r="S794" i="3"/>
  <c r="Q800" i="3"/>
  <c r="Q802" i="3"/>
  <c r="Q803" i="3"/>
  <c r="Q801" i="3"/>
  <c r="Q804" i="3"/>
  <c r="S796" i="3"/>
  <c r="Q799" i="3"/>
  <c r="Q805" i="3"/>
  <c r="Q806" i="3"/>
  <c r="Q807" i="3"/>
  <c r="S795" i="3"/>
  <c r="S793" i="3"/>
  <c r="S789" i="3"/>
  <c r="S790" i="3"/>
  <c r="D59" i="3"/>
  <c r="D58" i="3"/>
  <c r="F1037" i="3"/>
  <c r="F1036" i="3"/>
  <c r="F1035" i="3"/>
  <c r="F1034" i="3"/>
  <c r="F1033" i="3"/>
  <c r="F1032" i="3"/>
  <c r="F1031" i="3"/>
  <c r="F1030" i="3"/>
  <c r="F1038" i="3"/>
  <c r="F1477" i="3"/>
  <c r="F1476" i="3"/>
  <c r="F1475" i="3"/>
  <c r="F1474" i="3"/>
  <c r="F1473" i="3"/>
  <c r="F1472" i="3"/>
  <c r="F1471" i="3"/>
  <c r="F1470" i="3"/>
  <c r="F1478" i="3"/>
  <c r="F1488" i="3"/>
  <c r="F1487" i="3"/>
  <c r="F1486" i="3"/>
  <c r="F1485" i="3"/>
  <c r="F1484" i="3"/>
  <c r="F1483" i="3"/>
  <c r="F1482" i="3"/>
  <c r="F1481" i="3"/>
  <c r="F1489" i="3"/>
  <c r="F1499" i="3"/>
  <c r="F1498" i="3"/>
  <c r="F1497" i="3"/>
  <c r="F1496" i="3"/>
  <c r="F1495" i="3"/>
  <c r="F1494" i="3"/>
  <c r="F1493" i="3"/>
  <c r="F1492" i="3"/>
  <c r="F1500" i="3"/>
  <c r="F1510" i="3"/>
  <c r="F1509" i="3"/>
  <c r="F1508" i="3"/>
  <c r="F1507" i="3"/>
  <c r="F1506" i="3"/>
  <c r="F1505" i="3"/>
  <c r="F1504" i="3"/>
  <c r="F1503" i="3"/>
  <c r="F1511" i="3"/>
  <c r="F1521" i="3"/>
  <c r="F1520" i="3"/>
  <c r="F1519" i="3"/>
  <c r="F1518" i="3"/>
  <c r="F1517" i="3"/>
  <c r="F1516" i="3"/>
  <c r="F1515" i="3"/>
  <c r="F1514" i="3"/>
  <c r="F1522" i="3"/>
  <c r="F1532" i="3"/>
  <c r="F1531" i="3"/>
  <c r="F1530" i="3"/>
  <c r="F1529" i="3"/>
  <c r="F1528" i="3"/>
  <c r="F1527" i="3"/>
  <c r="F1526" i="3"/>
  <c r="F1525" i="3"/>
  <c r="F1533" i="3"/>
  <c r="F1653" i="3"/>
  <c r="F1652" i="3"/>
  <c r="F1651" i="3"/>
  <c r="F1650" i="3"/>
  <c r="F1649" i="3"/>
  <c r="F1648" i="3"/>
  <c r="F1647" i="3"/>
  <c r="F1646" i="3"/>
  <c r="F1654" i="3"/>
  <c r="F1664" i="3"/>
  <c r="F1663" i="3"/>
  <c r="F1662" i="3"/>
  <c r="F1661" i="3"/>
  <c r="F1660" i="3"/>
  <c r="F1659" i="3"/>
  <c r="F1658" i="3"/>
  <c r="F1657" i="3"/>
  <c r="F1665" i="3"/>
  <c r="F1675" i="3"/>
  <c r="F1674" i="3"/>
  <c r="F1673" i="3"/>
  <c r="F1672" i="3"/>
  <c r="F1671" i="3"/>
  <c r="F1670" i="3"/>
  <c r="F1669" i="3"/>
  <c r="F1668" i="3"/>
  <c r="F1676" i="3"/>
  <c r="F1686" i="3"/>
  <c r="F1685" i="3"/>
  <c r="F1684" i="3"/>
  <c r="F1683" i="3"/>
  <c r="F1682" i="3"/>
  <c r="F1681" i="3"/>
  <c r="F1680" i="3"/>
  <c r="F1679" i="3"/>
  <c r="F1687" i="3"/>
  <c r="F1697" i="3"/>
  <c r="F1696" i="3"/>
  <c r="F1695" i="3"/>
  <c r="F1694" i="3"/>
  <c r="F1693" i="3"/>
  <c r="F1692" i="3"/>
  <c r="F1691" i="3"/>
  <c r="F1690" i="3"/>
  <c r="F1698" i="3"/>
  <c r="F1708" i="3"/>
  <c r="F1707" i="3"/>
  <c r="F1706" i="3"/>
  <c r="F1705" i="3"/>
  <c r="F1704" i="3"/>
  <c r="F1703" i="3"/>
  <c r="F1702" i="3"/>
  <c r="F1701" i="3"/>
  <c r="F1709" i="3"/>
  <c r="F1719" i="3"/>
  <c r="F1718" i="3"/>
  <c r="F1717" i="3"/>
  <c r="F1716" i="3"/>
  <c r="F1715" i="3"/>
  <c r="F1714" i="3"/>
  <c r="F1713" i="3"/>
  <c r="F1712" i="3"/>
  <c r="F1720" i="3"/>
  <c r="F1027" i="3"/>
  <c r="F1026" i="3"/>
  <c r="F1025" i="3"/>
  <c r="F1024" i="3"/>
  <c r="F1023" i="3"/>
  <c r="F1022" i="3"/>
  <c r="F1021" i="3"/>
  <c r="F1020" i="3"/>
  <c r="F1019" i="3"/>
  <c r="F1016" i="3"/>
  <c r="F1015" i="3"/>
  <c r="F1014" i="3"/>
  <c r="F1013" i="3"/>
  <c r="F1012" i="3"/>
  <c r="F1011" i="3"/>
  <c r="F1010" i="3"/>
  <c r="F1009" i="3"/>
  <c r="F1008" i="3"/>
  <c r="F763" i="3"/>
  <c r="F762" i="3"/>
  <c r="F761" i="3"/>
  <c r="F760" i="3"/>
  <c r="F759" i="3"/>
  <c r="F758" i="3"/>
  <c r="F757" i="3"/>
  <c r="F756" i="3"/>
  <c r="F755" i="3"/>
  <c r="F1621" i="3"/>
  <c r="F1599" i="3"/>
  <c r="Q1701" i="3"/>
  <c r="Q1679" i="3"/>
  <c r="Q1617" i="3"/>
  <c r="Q1036" i="3"/>
  <c r="S741" i="3"/>
  <c r="S740" i="3"/>
  <c r="S739" i="3"/>
  <c r="S738" i="3"/>
  <c r="S737" i="3"/>
  <c r="S736" i="3"/>
  <c r="S735" i="3"/>
  <c r="S734" i="3"/>
  <c r="S733" i="3"/>
  <c r="Q645" i="3"/>
  <c r="D1544" i="3"/>
  <c r="D1543" i="3"/>
  <c r="D1542" i="3"/>
  <c r="D1541" i="3"/>
  <c r="D1540" i="3"/>
  <c r="D1539" i="3"/>
  <c r="D1538" i="3"/>
  <c r="D1537" i="3"/>
  <c r="D1536" i="3"/>
  <c r="D1368" i="3"/>
  <c r="D1367" i="3"/>
  <c r="D1366" i="3"/>
  <c r="D1365" i="3"/>
  <c r="D1364" i="3"/>
  <c r="D1363" i="3"/>
  <c r="D1362" i="3"/>
  <c r="D1361" i="3"/>
  <c r="D1360" i="3"/>
  <c r="D906" i="3"/>
  <c r="D905" i="3"/>
  <c r="D904" i="3"/>
  <c r="D903" i="3"/>
  <c r="D902" i="3"/>
  <c r="D901" i="3"/>
  <c r="D900" i="3"/>
  <c r="D899" i="3"/>
  <c r="D898" i="3"/>
  <c r="D653" i="3"/>
  <c r="D652" i="3"/>
  <c r="D651" i="3"/>
  <c r="D650" i="3"/>
  <c r="D649" i="3"/>
  <c r="D648" i="3"/>
  <c r="D647" i="3"/>
  <c r="D646" i="3"/>
  <c r="D645" i="3"/>
  <c r="Q1720" i="3"/>
  <c r="Q1719" i="3"/>
  <c r="Q1715" i="3"/>
  <c r="Q1709" i="3"/>
  <c r="Q1705" i="3"/>
  <c r="Q1703" i="3"/>
  <c r="Q1702" i="3"/>
  <c r="Q1698" i="3"/>
  <c r="Q1694" i="3"/>
  <c r="Q1685" i="3"/>
  <c r="Q1682" i="3"/>
  <c r="Q1670" i="3"/>
  <c r="Q1665" i="3"/>
  <c r="Q1664" i="3"/>
  <c r="Q1661" i="3"/>
  <c r="Q1660" i="3"/>
  <c r="Q1659" i="3"/>
  <c r="Q1653" i="3"/>
  <c r="Q1649" i="3"/>
  <c r="Q1516" i="3"/>
  <c r="Q1509" i="3"/>
  <c r="Q1505" i="3"/>
  <c r="Q1496" i="3"/>
  <c r="Q1495" i="3"/>
  <c r="Q1489" i="3"/>
  <c r="Q1487" i="3"/>
  <c r="Q1485" i="3"/>
  <c r="Q1483" i="3"/>
  <c r="Q1481" i="3"/>
  <c r="Q1013" i="3"/>
  <c r="Q763" i="3"/>
  <c r="Q762" i="3"/>
  <c r="F1643" i="3"/>
  <c r="F1640" i="3"/>
  <c r="F1639" i="3"/>
  <c r="F1636" i="3"/>
  <c r="F1635" i="3"/>
  <c r="F1632" i="3"/>
  <c r="F1631" i="3"/>
  <c r="F1630" i="3"/>
  <c r="F1629" i="3"/>
  <c r="F1628" i="3"/>
  <c r="Q1627" i="3"/>
  <c r="F1627" i="3"/>
  <c r="F1626" i="3"/>
  <c r="F1625" i="3"/>
  <c r="F1624" i="3"/>
  <c r="F1618" i="3"/>
  <c r="F1614" i="3"/>
  <c r="F1608" i="3"/>
  <c r="Q1607" i="3"/>
  <c r="F1607" i="3"/>
  <c r="F1603" i="3"/>
  <c r="S1599" i="3"/>
  <c r="S1598" i="3"/>
  <c r="S1597" i="3"/>
  <c r="S1596" i="3"/>
  <c r="S1595" i="3"/>
  <c r="S1594" i="3"/>
  <c r="S1593" i="3"/>
  <c r="S1592" i="3"/>
  <c r="S1591" i="3"/>
  <c r="S1588" i="3"/>
  <c r="F1588" i="3"/>
  <c r="S1587" i="3"/>
  <c r="Q1587" i="3" s="1"/>
  <c r="F1587" i="3"/>
  <c r="S1586" i="3"/>
  <c r="F1586" i="3"/>
  <c r="S1585" i="3"/>
  <c r="F1585" i="3"/>
  <c r="S1584" i="3"/>
  <c r="F1584" i="3"/>
  <c r="S1583" i="3"/>
  <c r="F1583" i="3"/>
  <c r="S1582" i="3"/>
  <c r="F1582" i="3"/>
  <c r="S1581" i="3"/>
  <c r="F1581" i="3"/>
  <c r="S1580" i="3"/>
  <c r="F1580" i="3"/>
  <c r="S1577" i="3"/>
  <c r="F1577" i="3"/>
  <c r="S1576" i="3"/>
  <c r="F1576" i="3"/>
  <c r="S1575" i="3"/>
  <c r="F1575" i="3"/>
  <c r="S1574" i="3"/>
  <c r="F1574" i="3"/>
  <c r="S1573" i="3"/>
  <c r="F1573" i="3"/>
  <c r="S1572" i="3"/>
  <c r="F1572" i="3"/>
  <c r="S1571" i="3"/>
  <c r="F1571" i="3"/>
  <c r="S1570" i="3"/>
  <c r="F1570" i="3"/>
  <c r="S1569" i="3"/>
  <c r="F1569" i="3"/>
  <c r="S1566" i="3"/>
  <c r="F1566" i="3"/>
  <c r="S1565" i="3"/>
  <c r="F1565" i="3"/>
  <c r="S1564" i="3"/>
  <c r="F1564" i="3"/>
  <c r="S1563" i="3"/>
  <c r="F1563" i="3"/>
  <c r="S1562" i="3"/>
  <c r="F1562" i="3"/>
  <c r="S1561" i="3"/>
  <c r="F1561" i="3"/>
  <c r="S1560" i="3"/>
  <c r="F1560" i="3"/>
  <c r="S1559" i="3"/>
  <c r="F1559" i="3"/>
  <c r="S1558" i="3"/>
  <c r="F1558" i="3"/>
  <c r="S1555" i="3"/>
  <c r="F1555" i="3"/>
  <c r="S1554" i="3"/>
  <c r="F1554" i="3"/>
  <c r="S1553" i="3"/>
  <c r="F1553" i="3"/>
  <c r="S1552" i="3"/>
  <c r="F1552" i="3"/>
  <c r="S1551" i="3"/>
  <c r="F1551" i="3"/>
  <c r="S1550" i="3"/>
  <c r="F1550" i="3"/>
  <c r="S1549" i="3"/>
  <c r="F1549" i="3"/>
  <c r="S1548" i="3"/>
  <c r="F1548" i="3"/>
  <c r="S1547" i="3"/>
  <c r="F1547" i="3"/>
  <c r="F1544" i="3"/>
  <c r="Q1543" i="3"/>
  <c r="F1543" i="3"/>
  <c r="Q1542" i="3"/>
  <c r="F1542" i="3"/>
  <c r="F1541" i="3"/>
  <c r="F1540" i="3"/>
  <c r="Q1539" i="3"/>
  <c r="F1539" i="3"/>
  <c r="Q1538" i="3"/>
  <c r="F1538" i="3"/>
  <c r="F1537" i="3"/>
  <c r="F1536" i="3"/>
  <c r="F1467" i="3"/>
  <c r="F1466" i="3"/>
  <c r="F1463" i="3"/>
  <c r="F1462" i="3"/>
  <c r="F1459" i="3"/>
  <c r="F1456" i="3"/>
  <c r="F1455" i="3"/>
  <c r="F1454" i="3"/>
  <c r="F1453" i="3"/>
  <c r="F1452" i="3"/>
  <c r="F1451" i="3"/>
  <c r="F1450" i="3"/>
  <c r="F1449" i="3"/>
  <c r="F1448" i="3"/>
  <c r="F1442" i="3"/>
  <c r="Q1441" i="3"/>
  <c r="F1441" i="3"/>
  <c r="F1437" i="3"/>
  <c r="F1431" i="3"/>
  <c r="F1427" i="3"/>
  <c r="S1423" i="3"/>
  <c r="S1422" i="3"/>
  <c r="S1421" i="3"/>
  <c r="Q1421" i="3" s="1"/>
  <c r="F1421" i="3"/>
  <c r="S1420" i="3"/>
  <c r="F1420" i="3"/>
  <c r="S1419" i="3"/>
  <c r="F1419" i="3"/>
  <c r="S1418" i="3"/>
  <c r="F1418" i="3"/>
  <c r="S1417" i="3"/>
  <c r="F1417" i="3"/>
  <c r="S1416" i="3"/>
  <c r="F1416" i="3"/>
  <c r="S1415" i="3"/>
  <c r="F1415" i="3"/>
  <c r="S1412" i="3"/>
  <c r="F1412" i="3"/>
  <c r="S1411" i="3"/>
  <c r="F1411" i="3"/>
  <c r="S1410" i="3"/>
  <c r="F1410" i="3"/>
  <c r="S1409" i="3"/>
  <c r="F1409" i="3"/>
  <c r="S1408" i="3"/>
  <c r="F1408" i="3"/>
  <c r="S1407" i="3"/>
  <c r="Q1407" i="3" s="1"/>
  <c r="F1407" i="3"/>
  <c r="S1406" i="3"/>
  <c r="F1406" i="3"/>
  <c r="S1405" i="3"/>
  <c r="F1405" i="3"/>
  <c r="S1404" i="3"/>
  <c r="Q1404" i="3" s="1"/>
  <c r="F1404" i="3"/>
  <c r="S1401" i="3"/>
  <c r="Q1401" i="3" s="1"/>
  <c r="F1401" i="3"/>
  <c r="S1400" i="3"/>
  <c r="F1400" i="3"/>
  <c r="S1399" i="3"/>
  <c r="F1399" i="3"/>
  <c r="S1398" i="3"/>
  <c r="F1398" i="3"/>
  <c r="S1397" i="3"/>
  <c r="F1397" i="3"/>
  <c r="S1396" i="3"/>
  <c r="F1396" i="3"/>
  <c r="S1395" i="3"/>
  <c r="F1395" i="3"/>
  <c r="S1394" i="3"/>
  <c r="F1394" i="3"/>
  <c r="S1393" i="3"/>
  <c r="F1393" i="3"/>
  <c r="S1390" i="3"/>
  <c r="F1390" i="3"/>
  <c r="S1389" i="3"/>
  <c r="F1389" i="3"/>
  <c r="S1388" i="3"/>
  <c r="F1388" i="3"/>
  <c r="S1387" i="3"/>
  <c r="F1387" i="3"/>
  <c r="S1386" i="3"/>
  <c r="F1386" i="3"/>
  <c r="S1385" i="3"/>
  <c r="F1385" i="3"/>
  <c r="S1384" i="3"/>
  <c r="F1384" i="3"/>
  <c r="S1383" i="3"/>
  <c r="F1383" i="3"/>
  <c r="S1382" i="3"/>
  <c r="F1382" i="3"/>
  <c r="S1379" i="3"/>
  <c r="F1379" i="3"/>
  <c r="S1378" i="3"/>
  <c r="F1378" i="3"/>
  <c r="S1377" i="3"/>
  <c r="F1377" i="3"/>
  <c r="S1376" i="3"/>
  <c r="F1376" i="3"/>
  <c r="S1375" i="3"/>
  <c r="F1375" i="3"/>
  <c r="S1374" i="3"/>
  <c r="F1374" i="3"/>
  <c r="S1373" i="3"/>
  <c r="F1373" i="3"/>
  <c r="S1372" i="3"/>
  <c r="F1372" i="3"/>
  <c r="S1371" i="3"/>
  <c r="F1371" i="3"/>
  <c r="F1368" i="3"/>
  <c r="Q1367" i="3"/>
  <c r="F1367" i="3"/>
  <c r="Q1366" i="3"/>
  <c r="F1366" i="3"/>
  <c r="F1365" i="3"/>
  <c r="F1364" i="3"/>
  <c r="Q1363" i="3"/>
  <c r="F1363" i="3"/>
  <c r="Q1362" i="3"/>
  <c r="F1362" i="3"/>
  <c r="F1361" i="3"/>
  <c r="F1360" i="3"/>
  <c r="Q1005" i="3"/>
  <c r="F1005" i="3"/>
  <c r="F1004" i="3"/>
  <c r="F1001" i="3"/>
  <c r="F1000" i="3"/>
  <c r="F997" i="3"/>
  <c r="F994" i="3"/>
  <c r="F993" i="3"/>
  <c r="F992" i="3"/>
  <c r="F991" i="3"/>
  <c r="F990" i="3"/>
  <c r="F989" i="3"/>
  <c r="F988" i="3"/>
  <c r="Q987" i="3"/>
  <c r="F987" i="3"/>
  <c r="F986" i="3"/>
  <c r="F983" i="3"/>
  <c r="F979" i="3"/>
  <c r="Q977" i="3"/>
  <c r="F972" i="3"/>
  <c r="Q969" i="3"/>
  <c r="Q967" i="3"/>
  <c r="F966" i="3"/>
  <c r="S961" i="3"/>
  <c r="S960" i="3"/>
  <c r="S959" i="3"/>
  <c r="S958" i="3"/>
  <c r="S957" i="3"/>
  <c r="S956" i="3"/>
  <c r="S955" i="3"/>
  <c r="S954" i="3"/>
  <c r="S953" i="3"/>
  <c r="Q953" i="3" s="1"/>
  <c r="S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S917" i="3"/>
  <c r="F917" i="3"/>
  <c r="S916" i="3"/>
  <c r="F916" i="3"/>
  <c r="S915" i="3"/>
  <c r="F915" i="3"/>
  <c r="S914" i="3"/>
  <c r="F914" i="3"/>
  <c r="S913" i="3"/>
  <c r="F913" i="3"/>
  <c r="S912" i="3"/>
  <c r="F912" i="3"/>
  <c r="S911" i="3"/>
  <c r="F911" i="3"/>
  <c r="S910" i="3"/>
  <c r="F910" i="3"/>
  <c r="S909" i="3"/>
  <c r="F909" i="3"/>
  <c r="Q906" i="3"/>
  <c r="F906" i="3"/>
  <c r="Q905" i="3"/>
  <c r="F905" i="3"/>
  <c r="Q904" i="3"/>
  <c r="F904" i="3"/>
  <c r="Q903" i="3"/>
  <c r="F903" i="3"/>
  <c r="Q902" i="3"/>
  <c r="F902" i="3"/>
  <c r="Q901" i="3"/>
  <c r="F901" i="3"/>
  <c r="Q900" i="3"/>
  <c r="F900" i="3"/>
  <c r="Q899" i="3"/>
  <c r="F899" i="3"/>
  <c r="Q898" i="3"/>
  <c r="F898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3253" i="3"/>
  <c r="D3252" i="3"/>
  <c r="D3251" i="3"/>
  <c r="D3250" i="3"/>
  <c r="D3249" i="3"/>
  <c r="D3248" i="3"/>
  <c r="D3247" i="3"/>
  <c r="D3246" i="3"/>
  <c r="D3245" i="3"/>
  <c r="D3165" i="3"/>
  <c r="D3164" i="3"/>
  <c r="D3163" i="3"/>
  <c r="D3162" i="3"/>
  <c r="D3161" i="3"/>
  <c r="D3160" i="3"/>
  <c r="D3159" i="3"/>
  <c r="D3158" i="3"/>
  <c r="D3157" i="3"/>
  <c r="B22" i="19" l="1"/>
  <c r="B19" i="19"/>
  <c r="B23" i="19"/>
  <c r="B17" i="19"/>
  <c r="S805" i="3"/>
  <c r="S799" i="3"/>
  <c r="S804" i="3"/>
  <c r="S801" i="3"/>
  <c r="S803" i="3"/>
  <c r="S802" i="3"/>
  <c r="S800" i="3"/>
  <c r="Q810" i="3"/>
  <c r="Q815" i="3"/>
  <c r="Q818" i="3"/>
  <c r="Q813" i="3"/>
  <c r="Q811" i="3"/>
  <c r="Q812" i="3"/>
  <c r="Q814" i="3"/>
  <c r="Q817" i="3"/>
  <c r="Q816" i="3"/>
  <c r="S807" i="3"/>
  <c r="S806" i="3"/>
  <c r="F714" i="3"/>
  <c r="F718" i="3"/>
  <c r="F728" i="3"/>
  <c r="F968" i="3"/>
  <c r="F1428" i="3"/>
  <c r="F1432" i="3"/>
  <c r="F1604" i="3"/>
  <c r="F1609" i="3"/>
  <c r="F1619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953" i="3"/>
  <c r="F954" i="3"/>
  <c r="F955" i="3"/>
  <c r="F956" i="3"/>
  <c r="F957" i="3"/>
  <c r="F958" i="3"/>
  <c r="F959" i="3"/>
  <c r="F960" i="3"/>
  <c r="F961" i="3"/>
  <c r="F964" i="3"/>
  <c r="F969" i="3"/>
  <c r="F970" i="3"/>
  <c r="F976" i="3"/>
  <c r="F981" i="3"/>
  <c r="F998" i="3"/>
  <c r="F1002" i="3"/>
  <c r="F1429" i="3"/>
  <c r="F1433" i="3"/>
  <c r="F1439" i="3"/>
  <c r="F1444" i="3"/>
  <c r="F1460" i="3"/>
  <c r="F1464" i="3"/>
  <c r="F1605" i="3"/>
  <c r="F1610" i="3"/>
  <c r="F1616" i="3"/>
  <c r="F1620" i="3"/>
  <c r="F1637" i="3"/>
  <c r="F1641" i="3"/>
  <c r="F724" i="3"/>
  <c r="F967" i="3"/>
  <c r="F975" i="3"/>
  <c r="F980" i="3"/>
  <c r="F1438" i="3"/>
  <c r="F1443" i="3"/>
  <c r="F1615" i="3"/>
  <c r="F712" i="3"/>
  <c r="F716" i="3"/>
  <c r="F722" i="3"/>
  <c r="F726" i="3"/>
  <c r="F730" i="3"/>
  <c r="F746" i="3"/>
  <c r="F750" i="3"/>
  <c r="F965" i="3"/>
  <c r="F971" i="3"/>
  <c r="F977" i="3"/>
  <c r="F978" i="3"/>
  <c r="F982" i="3"/>
  <c r="F999" i="3"/>
  <c r="F1003" i="3"/>
  <c r="F1422" i="3"/>
  <c r="F1423" i="3"/>
  <c r="F1426" i="3"/>
  <c r="F1430" i="3"/>
  <c r="F1434" i="3"/>
  <c r="F1440" i="3"/>
  <c r="F1445" i="3"/>
  <c r="F1461" i="3"/>
  <c r="F1465" i="3"/>
  <c r="F1591" i="3"/>
  <c r="F1592" i="3"/>
  <c r="F1593" i="3"/>
  <c r="F1594" i="3"/>
  <c r="F1595" i="3"/>
  <c r="F1596" i="3"/>
  <c r="F1597" i="3"/>
  <c r="F1598" i="3"/>
  <c r="F1602" i="3"/>
  <c r="F1606" i="3"/>
  <c r="F1613" i="3"/>
  <c r="F1617" i="3"/>
  <c r="F1638" i="3"/>
  <c r="F1642" i="3"/>
  <c r="Q1648" i="3"/>
  <c r="Q1652" i="3"/>
  <c r="Q1674" i="3"/>
  <c r="Q1704" i="3"/>
  <c r="Q1713" i="3"/>
  <c r="Q1606" i="3"/>
  <c r="Q1626" i="3"/>
  <c r="Q1651" i="3"/>
  <c r="Q1687" i="3"/>
  <c r="Q1693" i="3"/>
  <c r="Q1696" i="3"/>
  <c r="Q1697" i="3"/>
  <c r="Q1712" i="3"/>
  <c r="Q1716" i="3"/>
  <c r="Q1549" i="3"/>
  <c r="Q1569" i="3"/>
  <c r="Q664" i="3"/>
  <c r="Q674" i="3"/>
  <c r="Q684" i="3"/>
  <c r="Q915" i="3"/>
  <c r="Q949" i="3"/>
  <c r="Q950" i="3"/>
  <c r="Q1570" i="3"/>
  <c r="Q761" i="3"/>
  <c r="Q1525" i="3"/>
  <c r="Q1663" i="3"/>
  <c r="Q1669" i="3"/>
  <c r="Q1671" i="3"/>
  <c r="Q1681" i="3"/>
  <c r="Q912" i="3"/>
  <c r="Q921" i="3"/>
  <c r="Q1383" i="3"/>
  <c r="Q1440" i="3"/>
  <c r="Q1022" i="3"/>
  <c r="Q1032" i="3"/>
  <c r="Q1488" i="3"/>
  <c r="Q1498" i="3"/>
  <c r="Q1675" i="3"/>
  <c r="Q718" i="3"/>
  <c r="Q752" i="3"/>
  <c r="Q948" i="3"/>
  <c r="Q1624" i="3"/>
  <c r="Q1015" i="3"/>
  <c r="Q1035" i="3"/>
  <c r="Q1473" i="3"/>
  <c r="Q1477" i="3"/>
  <c r="Q1520" i="3"/>
  <c r="Q1529" i="3"/>
  <c r="Q1533" i="3"/>
  <c r="Q1673" i="3"/>
  <c r="Q1686" i="3"/>
  <c r="Q1707" i="3"/>
  <c r="Q1708" i="3"/>
  <c r="Q1484" i="3"/>
  <c r="Q1521" i="3"/>
  <c r="Q1604" i="3"/>
  <c r="Q1631" i="3"/>
  <c r="Q1637" i="3"/>
  <c r="Q1011" i="3"/>
  <c r="Q1021" i="3"/>
  <c r="Q1025" i="3"/>
  <c r="Q663" i="3"/>
  <c r="Q913" i="3"/>
  <c r="Q914" i="3"/>
  <c r="Q923" i="3"/>
  <c r="Q933" i="3"/>
  <c r="Q986" i="3"/>
  <c r="Q989" i="3"/>
  <c r="Q999" i="3"/>
  <c r="Q1004" i="3"/>
  <c r="Q1384" i="3"/>
  <c r="Q1411" i="3"/>
  <c r="Q1438" i="3"/>
  <c r="Q1461" i="3"/>
  <c r="Q1564" i="3"/>
  <c r="Q1573" i="3"/>
  <c r="Q1577" i="3"/>
  <c r="Q1023" i="3"/>
  <c r="Q1472" i="3"/>
  <c r="Q1476" i="3"/>
  <c r="Q1482" i="3"/>
  <c r="Q1486" i="3"/>
  <c r="Q1492" i="3"/>
  <c r="Q1500" i="3"/>
  <c r="Q1506" i="3"/>
  <c r="Q1510" i="3"/>
  <c r="Q1532" i="3"/>
  <c r="Q1657" i="3"/>
  <c r="Q1683" i="3"/>
  <c r="Q1690" i="3"/>
  <c r="Q1692" i="3"/>
  <c r="Q1706" i="3"/>
  <c r="Q1717" i="3"/>
  <c r="Q1714" i="3"/>
  <c r="Q1718" i="3"/>
  <c r="Q1691" i="3"/>
  <c r="Q1695" i="3"/>
  <c r="Q1680" i="3"/>
  <c r="Q1684" i="3"/>
  <c r="Q1668" i="3"/>
  <c r="Q1672" i="3"/>
  <c r="Q1676" i="3"/>
  <c r="Q1658" i="3"/>
  <c r="Q1662" i="3"/>
  <c r="Q1647" i="3"/>
  <c r="Q1646" i="3"/>
  <c r="Q1650" i="3"/>
  <c r="Q1654" i="3"/>
  <c r="Q1009" i="3"/>
  <c r="Q1528" i="3"/>
  <c r="Q669" i="3"/>
  <c r="Q673" i="3"/>
  <c r="Q704" i="3"/>
  <c r="Q714" i="3"/>
  <c r="Q928" i="3"/>
  <c r="Q937" i="3"/>
  <c r="Q943" i="3"/>
  <c r="Q959" i="3"/>
  <c r="Q966" i="3"/>
  <c r="Q975" i="3"/>
  <c r="Q979" i="3"/>
  <c r="Q1373" i="3"/>
  <c r="Q1378" i="3"/>
  <c r="Q1387" i="3"/>
  <c r="Q1393" i="3"/>
  <c r="Q1420" i="3"/>
  <c r="Q1451" i="3"/>
  <c r="Q1456" i="3"/>
  <c r="Q1465" i="3"/>
  <c r="Q1553" i="3"/>
  <c r="Q1559" i="3"/>
  <c r="Q1586" i="3"/>
  <c r="Q1632" i="3"/>
  <c r="Q1642" i="3"/>
  <c r="Q1008" i="3"/>
  <c r="Q1012" i="3"/>
  <c r="Q1471" i="3"/>
  <c r="Q1493" i="3"/>
  <c r="Q1499" i="3"/>
  <c r="Q1517" i="3"/>
  <c r="Q1526" i="3"/>
  <c r="Q707" i="3"/>
  <c r="Q713" i="3"/>
  <c r="Q931" i="3"/>
  <c r="Q1427" i="3"/>
  <c r="Q1431" i="3"/>
  <c r="Q1584" i="3"/>
  <c r="Q1593" i="3"/>
  <c r="Q1597" i="3"/>
  <c r="Q755" i="3"/>
  <c r="Q759" i="3"/>
  <c r="Q1010" i="3"/>
  <c r="Q1497" i="3"/>
  <c r="Q1530" i="3"/>
  <c r="Q1527" i="3"/>
  <c r="Q1531" i="3"/>
  <c r="Q1515" i="3"/>
  <c r="Q1519" i="3"/>
  <c r="Q1514" i="3"/>
  <c r="Q1518" i="3"/>
  <c r="Q1522" i="3"/>
  <c r="Q1504" i="3"/>
  <c r="Q1508" i="3"/>
  <c r="Q1503" i="3"/>
  <c r="Q1507" i="3"/>
  <c r="Q1511" i="3"/>
  <c r="Q1494" i="3"/>
  <c r="Q1475" i="3"/>
  <c r="Q1470" i="3"/>
  <c r="Q1474" i="3"/>
  <c r="Q1478" i="3"/>
  <c r="Q689" i="3"/>
  <c r="Q724" i="3"/>
  <c r="Q728" i="3"/>
  <c r="Q734" i="3"/>
  <c r="Q738" i="3"/>
  <c r="Q744" i="3"/>
  <c r="Q748" i="3"/>
  <c r="Q955" i="3"/>
  <c r="Q993" i="3"/>
  <c r="Q1445" i="3"/>
  <c r="Q1613" i="3"/>
  <c r="Q1019" i="3"/>
  <c r="Q1027" i="3"/>
  <c r="Q1033" i="3"/>
  <c r="Q656" i="3"/>
  <c r="Q679" i="3"/>
  <c r="Q694" i="3"/>
  <c r="Q717" i="3"/>
  <c r="Q723" i="3"/>
  <c r="Q727" i="3"/>
  <c r="Q733" i="3"/>
  <c r="Q737" i="3"/>
  <c r="Q741" i="3"/>
  <c r="Q747" i="3"/>
  <c r="Q751" i="3"/>
  <c r="Q911" i="3"/>
  <c r="Q927" i="3"/>
  <c r="Q939" i="3"/>
  <c r="Q942" i="3"/>
  <c r="Q957" i="3"/>
  <c r="Q976" i="3"/>
  <c r="Q983" i="3"/>
  <c r="Q997" i="3"/>
  <c r="Q1397" i="3"/>
  <c r="Q1412" i="3"/>
  <c r="Q1428" i="3"/>
  <c r="Q1437" i="3"/>
  <c r="Q1450" i="3"/>
  <c r="Q1466" i="3"/>
  <c r="Q1554" i="3"/>
  <c r="Q1563" i="3"/>
  <c r="Q1580" i="3"/>
  <c r="Q1594" i="3"/>
  <c r="Q1603" i="3"/>
  <c r="Q1641" i="3"/>
  <c r="Q1026" i="3"/>
  <c r="Q1037" i="3"/>
  <c r="Q659" i="3"/>
  <c r="Q697" i="3"/>
  <c r="Q719" i="3"/>
  <c r="Q725" i="3"/>
  <c r="Q729" i="3"/>
  <c r="Q735" i="3"/>
  <c r="Q739" i="3"/>
  <c r="Q745" i="3"/>
  <c r="Q749" i="3"/>
  <c r="Q922" i="3"/>
  <c r="Q938" i="3"/>
  <c r="Q947" i="3"/>
  <c r="Q956" i="3"/>
  <c r="Q965" i="3"/>
  <c r="Q994" i="3"/>
  <c r="Q1003" i="3"/>
  <c r="Q1377" i="3"/>
  <c r="Q1394" i="3"/>
  <c r="Q1417" i="3"/>
  <c r="Q1448" i="3"/>
  <c r="Q1455" i="3"/>
  <c r="Q1583" i="3"/>
  <c r="Q1596" i="3"/>
  <c r="Q1614" i="3"/>
  <c r="Q1621" i="3"/>
  <c r="Q1636" i="3"/>
  <c r="Q1016" i="3"/>
  <c r="Q1031" i="3"/>
  <c r="Q1030" i="3"/>
  <c r="Q1034" i="3"/>
  <c r="Q1038" i="3"/>
  <c r="Q1020" i="3"/>
  <c r="Q1024" i="3"/>
  <c r="Q1014" i="3"/>
  <c r="Q757" i="3"/>
  <c r="Q758" i="3"/>
  <c r="Q670" i="3"/>
  <c r="Q690" i="3"/>
  <c r="Q708" i="3"/>
  <c r="Q909" i="3"/>
  <c r="Q910" i="3"/>
  <c r="Q916" i="3"/>
  <c r="Q924" i="3"/>
  <c r="Q935" i="3"/>
  <c r="Q944" i="3"/>
  <c r="Q961" i="3"/>
  <c r="Q970" i="3"/>
  <c r="Q981" i="3"/>
  <c r="Q990" i="3"/>
  <c r="Q1001" i="3"/>
  <c r="Q1374" i="3"/>
  <c r="Q1388" i="3"/>
  <c r="Q1408" i="3"/>
  <c r="Q1426" i="3"/>
  <c r="Q1432" i="3"/>
  <c r="Q1452" i="3"/>
  <c r="Q1464" i="3"/>
  <c r="Q1550" i="3"/>
  <c r="Q1588" i="3"/>
  <c r="Q1602" i="3"/>
  <c r="Q1608" i="3"/>
  <c r="Q1628" i="3"/>
  <c r="Q1640" i="3"/>
  <c r="Q756" i="3"/>
  <c r="Q660" i="3"/>
  <c r="Q680" i="3"/>
  <c r="Q700" i="3"/>
  <c r="Q917" i="3"/>
  <c r="Q920" i="3"/>
  <c r="Q925" i="3"/>
  <c r="Q934" i="3"/>
  <c r="Q945" i="3"/>
  <c r="Q946" i="3"/>
  <c r="Q960" i="3"/>
  <c r="Q971" i="3"/>
  <c r="Q980" i="3"/>
  <c r="Q991" i="3"/>
  <c r="Q1000" i="3"/>
  <c r="Q1398" i="3"/>
  <c r="Q1416" i="3"/>
  <c r="Q1418" i="3"/>
  <c r="Q1422" i="3"/>
  <c r="Q1442" i="3"/>
  <c r="Q1454" i="3"/>
  <c r="Q1462" i="3"/>
  <c r="Q1560" i="3"/>
  <c r="Q1574" i="3"/>
  <c r="Q1592" i="3"/>
  <c r="Q1598" i="3"/>
  <c r="Q1618" i="3"/>
  <c r="Q1638" i="3"/>
  <c r="Q760" i="3"/>
  <c r="Q1552" i="3"/>
  <c r="Q1572" i="3"/>
  <c r="Q1576" i="3"/>
  <c r="Q1537" i="3"/>
  <c r="Q1541" i="3"/>
  <c r="Q1548" i="3"/>
  <c r="Q1558" i="3"/>
  <c r="Q1562" i="3"/>
  <c r="Q1566" i="3"/>
  <c r="Q1582" i="3"/>
  <c r="Q1610" i="3"/>
  <c r="Q1616" i="3"/>
  <c r="Q1620" i="3"/>
  <c r="Q1630" i="3"/>
  <c r="Q1536" i="3"/>
  <c r="Q1540" i="3"/>
  <c r="Q1544" i="3"/>
  <c r="Q1547" i="3"/>
  <c r="Q1551" i="3"/>
  <c r="Q1555" i="3"/>
  <c r="Q1561" i="3"/>
  <c r="Q1565" i="3"/>
  <c r="Q1571" i="3"/>
  <c r="Q1575" i="3"/>
  <c r="Q1581" i="3"/>
  <c r="Q1585" i="3"/>
  <c r="Q1591" i="3"/>
  <c r="Q1595" i="3"/>
  <c r="Q1599" i="3"/>
  <c r="Q1605" i="3"/>
  <c r="Q1609" i="3"/>
  <c r="Q1615" i="3"/>
  <c r="Q1619" i="3"/>
  <c r="Q1625" i="3"/>
  <c r="Q1629" i="3"/>
  <c r="Q1635" i="3"/>
  <c r="Q1639" i="3"/>
  <c r="Q1643" i="3"/>
  <c r="Q1361" i="3"/>
  <c r="Q1365" i="3"/>
  <c r="Q1372" i="3"/>
  <c r="Q1376" i="3"/>
  <c r="Q1382" i="3"/>
  <c r="Q1386" i="3"/>
  <c r="Q1390" i="3"/>
  <c r="Q1396" i="3"/>
  <c r="Q1400" i="3"/>
  <c r="Q1406" i="3"/>
  <c r="Q1410" i="3"/>
  <c r="Q1430" i="3"/>
  <c r="Q1434" i="3"/>
  <c r="Q1444" i="3"/>
  <c r="Q1460" i="3"/>
  <c r="Q1360" i="3"/>
  <c r="Q1364" i="3"/>
  <c r="Q1368" i="3"/>
  <c r="Q1371" i="3"/>
  <c r="Q1375" i="3"/>
  <c r="Q1379" i="3"/>
  <c r="Q1385" i="3"/>
  <c r="Q1389" i="3"/>
  <c r="Q1395" i="3"/>
  <c r="Q1399" i="3"/>
  <c r="Q1405" i="3"/>
  <c r="Q1409" i="3"/>
  <c r="Q1415" i="3"/>
  <c r="Q1419" i="3"/>
  <c r="Q1423" i="3"/>
  <c r="Q1429" i="3"/>
  <c r="Q1433" i="3"/>
  <c r="Q1439" i="3"/>
  <c r="Q1443" i="3"/>
  <c r="Q1449" i="3"/>
  <c r="Q1453" i="3"/>
  <c r="Q1459" i="3"/>
  <c r="Q1463" i="3"/>
  <c r="Q1467" i="3"/>
  <c r="Q936" i="3"/>
  <c r="Q926" i="3"/>
  <c r="Q932" i="3"/>
  <c r="Q954" i="3"/>
  <c r="Q958" i="3"/>
  <c r="Q964" i="3"/>
  <c r="Q968" i="3"/>
  <c r="Q972" i="3"/>
  <c r="Q978" i="3"/>
  <c r="Q982" i="3"/>
  <c r="Q988" i="3"/>
  <c r="Q992" i="3"/>
  <c r="Q998" i="3"/>
  <c r="Q1002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3088" i="3"/>
  <c r="D3087" i="3"/>
  <c r="D3086" i="3"/>
  <c r="D3085" i="3"/>
  <c r="D3084" i="3"/>
  <c r="D3083" i="3"/>
  <c r="D3082" i="3"/>
  <c r="D3081" i="3"/>
  <c r="D3080" i="3"/>
  <c r="D3022" i="3"/>
  <c r="D3021" i="3"/>
  <c r="D3020" i="3"/>
  <c r="D3019" i="3"/>
  <c r="D3018" i="3"/>
  <c r="D3017" i="3"/>
  <c r="D3016" i="3"/>
  <c r="D3015" i="3"/>
  <c r="D3014" i="3"/>
  <c r="D2967" i="3"/>
  <c r="D2966" i="3"/>
  <c r="D2965" i="3"/>
  <c r="D2964" i="3"/>
  <c r="D2963" i="3"/>
  <c r="D2962" i="3"/>
  <c r="D2961" i="3"/>
  <c r="D2960" i="3"/>
  <c r="D2959" i="3"/>
  <c r="D2923" i="3"/>
  <c r="D2922" i="3"/>
  <c r="D2921" i="3"/>
  <c r="D2920" i="3"/>
  <c r="D2919" i="3"/>
  <c r="D2918" i="3"/>
  <c r="D2917" i="3"/>
  <c r="D2916" i="3"/>
  <c r="D2915" i="3"/>
  <c r="D2890" i="3"/>
  <c r="D2889" i="3"/>
  <c r="D2888" i="3"/>
  <c r="D2887" i="3"/>
  <c r="D2886" i="3"/>
  <c r="D2885" i="3"/>
  <c r="D2884" i="3"/>
  <c r="D2883" i="3"/>
  <c r="D2882" i="3"/>
  <c r="D2868" i="3"/>
  <c r="D2867" i="3"/>
  <c r="D2866" i="3"/>
  <c r="D2865" i="3"/>
  <c r="D2864" i="3"/>
  <c r="D2863" i="3"/>
  <c r="D2862" i="3"/>
  <c r="D2861" i="3"/>
  <c r="D2860" i="3"/>
  <c r="D2857" i="3"/>
  <c r="D2856" i="3"/>
  <c r="D2855" i="3"/>
  <c r="D2854" i="3"/>
  <c r="D2853" i="3"/>
  <c r="D2852" i="3"/>
  <c r="D2851" i="3"/>
  <c r="D2850" i="3"/>
  <c r="D2849" i="3"/>
  <c r="D48" i="3"/>
  <c r="D47" i="3"/>
  <c r="D46" i="3"/>
  <c r="D45" i="3"/>
  <c r="D44" i="3"/>
  <c r="D43" i="3"/>
  <c r="D42" i="3"/>
  <c r="D41" i="3"/>
  <c r="D3595" i="3" l="1"/>
  <c r="Q829" i="3"/>
  <c r="Q823" i="3"/>
  <c r="Q824" i="3"/>
  <c r="Q821" i="3"/>
  <c r="Q822" i="3"/>
  <c r="Q825" i="3"/>
  <c r="Q827" i="3"/>
  <c r="Q828" i="3"/>
  <c r="Q826" i="3"/>
  <c r="D40" i="3"/>
  <c r="B7" i="19" l="1"/>
  <c r="Q839" i="3"/>
  <c r="Q832" i="3"/>
  <c r="Q840" i="3"/>
  <c r="Q835" i="3"/>
  <c r="Q837" i="3"/>
  <c r="Q838" i="3"/>
  <c r="Q834" i="3"/>
  <c r="Q833" i="3"/>
  <c r="Q836" i="3"/>
  <c r="D543" i="3"/>
  <c r="D542" i="3"/>
  <c r="D541" i="3"/>
  <c r="D540" i="3"/>
  <c r="D539" i="3"/>
  <c r="D538" i="3"/>
  <c r="D537" i="3"/>
  <c r="D536" i="3"/>
  <c r="D535" i="3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F3451" i="3"/>
  <c r="F3450" i="3"/>
  <c r="F3449" i="3"/>
  <c r="F3448" i="3"/>
  <c r="F3447" i="3"/>
  <c r="F3446" i="3"/>
  <c r="F3445" i="3"/>
  <c r="F3444" i="3"/>
  <c r="F3443" i="3"/>
  <c r="F3440" i="3"/>
  <c r="F3439" i="3"/>
  <c r="F3438" i="3"/>
  <c r="F3437" i="3"/>
  <c r="F3436" i="3"/>
  <c r="F3435" i="3"/>
  <c r="F3434" i="3"/>
  <c r="F3433" i="3"/>
  <c r="F3432" i="3"/>
  <c r="F3429" i="3"/>
  <c r="F3428" i="3"/>
  <c r="F3427" i="3"/>
  <c r="F3426" i="3"/>
  <c r="F3425" i="3"/>
  <c r="F3424" i="3"/>
  <c r="F3423" i="3"/>
  <c r="F3422" i="3"/>
  <c r="F3421" i="3"/>
  <c r="F3418" i="3"/>
  <c r="F3417" i="3"/>
  <c r="F3416" i="3"/>
  <c r="F3415" i="3"/>
  <c r="F3414" i="3"/>
  <c r="F3413" i="3"/>
  <c r="F3412" i="3"/>
  <c r="F3411" i="3"/>
  <c r="F3410" i="3"/>
  <c r="F3407" i="3"/>
  <c r="F3406" i="3"/>
  <c r="F3405" i="3"/>
  <c r="F3404" i="3"/>
  <c r="F3403" i="3"/>
  <c r="F3402" i="3"/>
  <c r="F3401" i="3"/>
  <c r="F3400" i="3"/>
  <c r="F3399" i="3"/>
  <c r="F3396" i="3"/>
  <c r="F3395" i="3"/>
  <c r="F3394" i="3"/>
  <c r="F3393" i="3"/>
  <c r="F3392" i="3"/>
  <c r="F3391" i="3"/>
  <c r="F3390" i="3"/>
  <c r="F3389" i="3"/>
  <c r="F3388" i="3"/>
  <c r="F3385" i="3"/>
  <c r="F3384" i="3"/>
  <c r="F3383" i="3"/>
  <c r="F3382" i="3"/>
  <c r="F3381" i="3"/>
  <c r="F3380" i="3"/>
  <c r="F3379" i="3"/>
  <c r="F3378" i="3"/>
  <c r="F3377" i="3"/>
  <c r="F3374" i="3"/>
  <c r="F3373" i="3"/>
  <c r="F3372" i="3"/>
  <c r="F3371" i="3"/>
  <c r="F3370" i="3"/>
  <c r="F3369" i="3"/>
  <c r="F3368" i="3"/>
  <c r="F3367" i="3"/>
  <c r="F3366" i="3"/>
  <c r="F3363" i="3"/>
  <c r="F3362" i="3"/>
  <c r="F3361" i="3"/>
  <c r="F3360" i="3"/>
  <c r="F3359" i="3"/>
  <c r="F3358" i="3"/>
  <c r="F3357" i="3"/>
  <c r="F3356" i="3"/>
  <c r="F3355" i="3"/>
  <c r="F3352" i="3"/>
  <c r="F3351" i="3"/>
  <c r="F3350" i="3"/>
  <c r="F3349" i="3"/>
  <c r="F3348" i="3"/>
  <c r="F3347" i="3"/>
  <c r="F3346" i="3"/>
  <c r="F3345" i="3"/>
  <c r="F3344" i="3"/>
  <c r="F3341" i="3"/>
  <c r="F3340" i="3"/>
  <c r="F3339" i="3"/>
  <c r="F3338" i="3"/>
  <c r="F3337" i="3"/>
  <c r="F3336" i="3"/>
  <c r="F3335" i="3"/>
  <c r="F3334" i="3"/>
  <c r="F3333" i="3"/>
  <c r="F3330" i="3"/>
  <c r="F3329" i="3"/>
  <c r="F3328" i="3"/>
  <c r="F3327" i="3"/>
  <c r="F3326" i="3"/>
  <c r="F3325" i="3"/>
  <c r="F3324" i="3"/>
  <c r="F3323" i="3"/>
  <c r="F3322" i="3"/>
  <c r="F3319" i="3"/>
  <c r="F3318" i="3"/>
  <c r="F3317" i="3"/>
  <c r="F3316" i="3"/>
  <c r="F3315" i="3"/>
  <c r="F3314" i="3"/>
  <c r="F3313" i="3"/>
  <c r="F3312" i="3"/>
  <c r="F3311" i="3"/>
  <c r="F3308" i="3"/>
  <c r="F3307" i="3"/>
  <c r="F3306" i="3"/>
  <c r="F3305" i="3"/>
  <c r="F3304" i="3"/>
  <c r="F3303" i="3"/>
  <c r="F3302" i="3"/>
  <c r="F3301" i="3"/>
  <c r="F3300" i="3"/>
  <c r="F3297" i="3"/>
  <c r="F3296" i="3"/>
  <c r="F3295" i="3"/>
  <c r="F3294" i="3"/>
  <c r="F3293" i="3"/>
  <c r="F3292" i="3"/>
  <c r="F3291" i="3"/>
  <c r="F3290" i="3"/>
  <c r="F3289" i="3"/>
  <c r="F3286" i="3"/>
  <c r="F3285" i="3"/>
  <c r="F3284" i="3"/>
  <c r="F3283" i="3"/>
  <c r="F3282" i="3"/>
  <c r="F3281" i="3"/>
  <c r="F3280" i="3"/>
  <c r="F3279" i="3"/>
  <c r="F3278" i="3"/>
  <c r="F3275" i="3"/>
  <c r="F3274" i="3"/>
  <c r="F3273" i="3"/>
  <c r="F3272" i="3"/>
  <c r="F3271" i="3"/>
  <c r="F3270" i="3"/>
  <c r="F3269" i="3"/>
  <c r="F3268" i="3"/>
  <c r="F3267" i="3"/>
  <c r="F3264" i="3"/>
  <c r="F3263" i="3"/>
  <c r="F3262" i="3"/>
  <c r="F3261" i="3"/>
  <c r="F3260" i="3"/>
  <c r="F3259" i="3"/>
  <c r="F3258" i="3"/>
  <c r="F3257" i="3"/>
  <c r="F3256" i="3"/>
  <c r="F3253" i="3"/>
  <c r="F3252" i="3"/>
  <c r="F3251" i="3"/>
  <c r="F3250" i="3"/>
  <c r="F3249" i="3"/>
  <c r="F3248" i="3"/>
  <c r="F3247" i="3"/>
  <c r="F3246" i="3"/>
  <c r="F3245" i="3"/>
  <c r="F3242" i="3"/>
  <c r="F3241" i="3"/>
  <c r="F3240" i="3"/>
  <c r="F3239" i="3"/>
  <c r="F3238" i="3"/>
  <c r="F3237" i="3"/>
  <c r="F3236" i="3"/>
  <c r="F3235" i="3"/>
  <c r="F3234" i="3"/>
  <c r="F3231" i="3"/>
  <c r="F3230" i="3"/>
  <c r="F3229" i="3"/>
  <c r="F3228" i="3"/>
  <c r="F3227" i="3"/>
  <c r="F3226" i="3"/>
  <c r="F3225" i="3"/>
  <c r="F3224" i="3"/>
  <c r="F3223" i="3"/>
  <c r="F3220" i="3"/>
  <c r="F3219" i="3"/>
  <c r="F3218" i="3"/>
  <c r="F3217" i="3"/>
  <c r="F3216" i="3"/>
  <c r="F3215" i="3"/>
  <c r="F3214" i="3"/>
  <c r="F3213" i="3"/>
  <c r="F3212" i="3"/>
  <c r="F3209" i="3"/>
  <c r="F3208" i="3"/>
  <c r="F3207" i="3"/>
  <c r="F3206" i="3"/>
  <c r="F3205" i="3"/>
  <c r="F3204" i="3"/>
  <c r="F3203" i="3"/>
  <c r="F3202" i="3"/>
  <c r="F3201" i="3"/>
  <c r="F3198" i="3"/>
  <c r="F3197" i="3"/>
  <c r="F3196" i="3"/>
  <c r="F3195" i="3"/>
  <c r="F3194" i="3"/>
  <c r="F3193" i="3"/>
  <c r="F3192" i="3"/>
  <c r="F3191" i="3"/>
  <c r="F3190" i="3"/>
  <c r="F3187" i="3"/>
  <c r="F3186" i="3"/>
  <c r="F3185" i="3"/>
  <c r="F3184" i="3"/>
  <c r="F3183" i="3"/>
  <c r="F3182" i="3"/>
  <c r="F3181" i="3"/>
  <c r="F3180" i="3"/>
  <c r="F3179" i="3"/>
  <c r="F3176" i="3"/>
  <c r="F3175" i="3"/>
  <c r="F3174" i="3"/>
  <c r="F3173" i="3"/>
  <c r="F3172" i="3"/>
  <c r="F3171" i="3"/>
  <c r="F3170" i="3"/>
  <c r="F3169" i="3"/>
  <c r="F3168" i="3"/>
  <c r="F3165" i="3"/>
  <c r="F3164" i="3"/>
  <c r="F3163" i="3"/>
  <c r="F3162" i="3"/>
  <c r="F3161" i="3"/>
  <c r="F3160" i="3"/>
  <c r="F3159" i="3"/>
  <c r="F3158" i="3"/>
  <c r="F3157" i="3"/>
  <c r="F3154" i="3"/>
  <c r="F3153" i="3"/>
  <c r="F3152" i="3"/>
  <c r="F3151" i="3"/>
  <c r="F3150" i="3"/>
  <c r="F3149" i="3"/>
  <c r="F3148" i="3"/>
  <c r="F3147" i="3"/>
  <c r="F3146" i="3"/>
  <c r="F3143" i="3"/>
  <c r="F3142" i="3"/>
  <c r="F3141" i="3"/>
  <c r="F3140" i="3"/>
  <c r="F3139" i="3"/>
  <c r="F3138" i="3"/>
  <c r="F3137" i="3"/>
  <c r="F3136" i="3"/>
  <c r="F3135" i="3"/>
  <c r="F3132" i="3"/>
  <c r="F3131" i="3"/>
  <c r="F3130" i="3"/>
  <c r="F3129" i="3"/>
  <c r="F3128" i="3"/>
  <c r="F3127" i="3"/>
  <c r="F3126" i="3"/>
  <c r="F3125" i="3"/>
  <c r="F3124" i="3"/>
  <c r="F3121" i="3"/>
  <c r="F3120" i="3"/>
  <c r="F3119" i="3"/>
  <c r="F3118" i="3"/>
  <c r="F3117" i="3"/>
  <c r="F3116" i="3"/>
  <c r="F3115" i="3"/>
  <c r="F3114" i="3"/>
  <c r="F3113" i="3"/>
  <c r="F3110" i="3"/>
  <c r="F3109" i="3"/>
  <c r="F3108" i="3"/>
  <c r="F3107" i="3"/>
  <c r="F3106" i="3"/>
  <c r="F3105" i="3"/>
  <c r="F3104" i="3"/>
  <c r="F3103" i="3"/>
  <c r="F3102" i="3"/>
  <c r="F3099" i="3"/>
  <c r="F3098" i="3"/>
  <c r="F3097" i="3"/>
  <c r="F3096" i="3"/>
  <c r="F3095" i="3"/>
  <c r="F3094" i="3"/>
  <c r="F3093" i="3"/>
  <c r="F3092" i="3"/>
  <c r="F3091" i="3"/>
  <c r="F3088" i="3"/>
  <c r="F3087" i="3"/>
  <c r="F3086" i="3"/>
  <c r="F3085" i="3"/>
  <c r="F3084" i="3"/>
  <c r="F3083" i="3"/>
  <c r="F3082" i="3"/>
  <c r="F3081" i="3"/>
  <c r="F3080" i="3"/>
  <c r="F3077" i="3"/>
  <c r="F3076" i="3"/>
  <c r="F3075" i="3"/>
  <c r="F3074" i="3"/>
  <c r="F3073" i="3"/>
  <c r="F3072" i="3"/>
  <c r="F3071" i="3"/>
  <c r="F3070" i="3"/>
  <c r="F3069" i="3"/>
  <c r="F3066" i="3"/>
  <c r="F3065" i="3"/>
  <c r="F3064" i="3"/>
  <c r="F3063" i="3"/>
  <c r="F3062" i="3"/>
  <c r="F3061" i="3"/>
  <c r="F3060" i="3"/>
  <c r="F3059" i="3"/>
  <c r="F3058" i="3"/>
  <c r="F3055" i="3"/>
  <c r="F3054" i="3"/>
  <c r="F3053" i="3"/>
  <c r="F3052" i="3"/>
  <c r="F3051" i="3"/>
  <c r="F3050" i="3"/>
  <c r="F3049" i="3"/>
  <c r="F3048" i="3"/>
  <c r="F3047" i="3"/>
  <c r="F3044" i="3"/>
  <c r="F3043" i="3"/>
  <c r="F3042" i="3"/>
  <c r="F3041" i="3"/>
  <c r="F3040" i="3"/>
  <c r="F3039" i="3"/>
  <c r="F3038" i="3"/>
  <c r="F3037" i="3"/>
  <c r="F3036" i="3"/>
  <c r="F3033" i="3"/>
  <c r="F3032" i="3"/>
  <c r="F3031" i="3"/>
  <c r="F3030" i="3"/>
  <c r="F3029" i="3"/>
  <c r="F3028" i="3"/>
  <c r="F3027" i="3"/>
  <c r="F3026" i="3"/>
  <c r="F3025" i="3"/>
  <c r="F3022" i="3"/>
  <c r="F3021" i="3"/>
  <c r="F3020" i="3"/>
  <c r="F3019" i="3"/>
  <c r="F3018" i="3"/>
  <c r="F3017" i="3"/>
  <c r="F3016" i="3"/>
  <c r="F3015" i="3"/>
  <c r="F3014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3407" i="3"/>
  <c r="S3406" i="3"/>
  <c r="S3405" i="3"/>
  <c r="S3404" i="3"/>
  <c r="S3403" i="3"/>
  <c r="S3402" i="3"/>
  <c r="S3401" i="3"/>
  <c r="S3400" i="3"/>
  <c r="S3399" i="3"/>
  <c r="S3396" i="3"/>
  <c r="S3395" i="3"/>
  <c r="S3394" i="3"/>
  <c r="S3393" i="3"/>
  <c r="S3392" i="3"/>
  <c r="S3391" i="3"/>
  <c r="S3390" i="3"/>
  <c r="S3389" i="3"/>
  <c r="S3388" i="3"/>
  <c r="S3385" i="3"/>
  <c r="S3384" i="3"/>
  <c r="S3383" i="3"/>
  <c r="S3382" i="3"/>
  <c r="S3381" i="3"/>
  <c r="S3380" i="3"/>
  <c r="S3379" i="3"/>
  <c r="S3378" i="3"/>
  <c r="S3377" i="3"/>
  <c r="S3374" i="3"/>
  <c r="S3373" i="3"/>
  <c r="S3372" i="3"/>
  <c r="S3371" i="3"/>
  <c r="S3370" i="3"/>
  <c r="S3369" i="3"/>
  <c r="S3368" i="3"/>
  <c r="S3367" i="3"/>
  <c r="S3366" i="3"/>
  <c r="S3363" i="3"/>
  <c r="S3362" i="3"/>
  <c r="S3361" i="3"/>
  <c r="S3360" i="3"/>
  <c r="S3359" i="3"/>
  <c r="S3358" i="3"/>
  <c r="S3357" i="3"/>
  <c r="S3356" i="3"/>
  <c r="S3355" i="3"/>
  <c r="Q3351" i="3"/>
  <c r="Q3350" i="3"/>
  <c r="Q3349" i="3"/>
  <c r="Q3347" i="3"/>
  <c r="Q3346" i="3"/>
  <c r="D3617" i="3"/>
  <c r="S3308" i="3"/>
  <c r="S3307" i="3"/>
  <c r="S3306" i="3"/>
  <c r="S3305" i="3"/>
  <c r="S3304" i="3"/>
  <c r="S3303" i="3"/>
  <c r="S3302" i="3"/>
  <c r="S3301" i="3"/>
  <c r="S3300" i="3"/>
  <c r="S3297" i="3"/>
  <c r="S3296" i="3"/>
  <c r="S3295" i="3"/>
  <c r="S3294" i="3"/>
  <c r="S3293" i="3"/>
  <c r="S3292" i="3"/>
  <c r="S3291" i="3"/>
  <c r="Q3291" i="3" s="1"/>
  <c r="S3290" i="3"/>
  <c r="S3289" i="3"/>
  <c r="S3286" i="3"/>
  <c r="S3285" i="3"/>
  <c r="S3284" i="3"/>
  <c r="S3283" i="3"/>
  <c r="S3282" i="3"/>
  <c r="S3281" i="3"/>
  <c r="S3280" i="3"/>
  <c r="S3279" i="3"/>
  <c r="S3278" i="3"/>
  <c r="S3275" i="3"/>
  <c r="S3274" i="3"/>
  <c r="S3273" i="3"/>
  <c r="S3272" i="3"/>
  <c r="S3271" i="3"/>
  <c r="Q3271" i="3" s="1"/>
  <c r="S3270" i="3"/>
  <c r="S3269" i="3"/>
  <c r="S3268" i="3"/>
  <c r="S3267" i="3"/>
  <c r="S3264" i="3"/>
  <c r="S3263" i="3"/>
  <c r="S3262" i="3"/>
  <c r="S3261" i="3"/>
  <c r="S3260" i="3"/>
  <c r="S3259" i="3"/>
  <c r="S3258" i="3"/>
  <c r="S3257" i="3"/>
  <c r="S3256" i="3"/>
  <c r="Q3253" i="3"/>
  <c r="Q3252" i="3"/>
  <c r="Q3251" i="3"/>
  <c r="Q3250" i="3"/>
  <c r="Q3248" i="3"/>
  <c r="Q3246" i="3"/>
  <c r="Q3245" i="3"/>
  <c r="S3220" i="3"/>
  <c r="S3219" i="3"/>
  <c r="S3218" i="3"/>
  <c r="S3217" i="3"/>
  <c r="S3216" i="3"/>
  <c r="S3215" i="3"/>
  <c r="S3214" i="3"/>
  <c r="S3213" i="3"/>
  <c r="S3212" i="3"/>
  <c r="S3209" i="3"/>
  <c r="S3208" i="3"/>
  <c r="S3207" i="3"/>
  <c r="S3206" i="3"/>
  <c r="S3205" i="3"/>
  <c r="S3204" i="3"/>
  <c r="S3203" i="3"/>
  <c r="S3202" i="3"/>
  <c r="S3201" i="3"/>
  <c r="S3198" i="3"/>
  <c r="S3197" i="3"/>
  <c r="S3196" i="3"/>
  <c r="S3195" i="3"/>
  <c r="S3194" i="3"/>
  <c r="S3193" i="3"/>
  <c r="S3192" i="3"/>
  <c r="S3191" i="3"/>
  <c r="S3190" i="3"/>
  <c r="S3187" i="3"/>
  <c r="S3186" i="3"/>
  <c r="S3185" i="3"/>
  <c r="S3184" i="3"/>
  <c r="S3183" i="3"/>
  <c r="S3182" i="3"/>
  <c r="S3181" i="3"/>
  <c r="S3180" i="3"/>
  <c r="S3179" i="3"/>
  <c r="S3176" i="3"/>
  <c r="S3175" i="3"/>
  <c r="S3174" i="3"/>
  <c r="S3173" i="3"/>
  <c r="S3172" i="3"/>
  <c r="S3171" i="3"/>
  <c r="S3170" i="3"/>
  <c r="S3169" i="3"/>
  <c r="S3168" i="3"/>
  <c r="Q3165" i="3"/>
  <c r="Q3162" i="3"/>
  <c r="Q3161" i="3"/>
  <c r="Q3160" i="3"/>
  <c r="Q3158" i="3"/>
  <c r="Q3157" i="3"/>
  <c r="S3143" i="3"/>
  <c r="S3142" i="3"/>
  <c r="S3141" i="3"/>
  <c r="S3140" i="3"/>
  <c r="S3139" i="3"/>
  <c r="S3138" i="3"/>
  <c r="S3137" i="3"/>
  <c r="S3136" i="3"/>
  <c r="S3135" i="3"/>
  <c r="S3132" i="3"/>
  <c r="S3131" i="3"/>
  <c r="S3130" i="3"/>
  <c r="S3129" i="3"/>
  <c r="S3128" i="3"/>
  <c r="S3127" i="3"/>
  <c r="S3126" i="3"/>
  <c r="S3125" i="3"/>
  <c r="S3124" i="3"/>
  <c r="S3121" i="3"/>
  <c r="S3120" i="3"/>
  <c r="S3119" i="3"/>
  <c r="S3118" i="3"/>
  <c r="S3117" i="3"/>
  <c r="S3116" i="3"/>
  <c r="S3115" i="3"/>
  <c r="S3114" i="3"/>
  <c r="S3113" i="3"/>
  <c r="S3110" i="3"/>
  <c r="S3109" i="3"/>
  <c r="S3108" i="3"/>
  <c r="S3107" i="3"/>
  <c r="S3106" i="3"/>
  <c r="S3105" i="3"/>
  <c r="S3104" i="3"/>
  <c r="S3103" i="3"/>
  <c r="S3102" i="3"/>
  <c r="S3099" i="3"/>
  <c r="S3098" i="3"/>
  <c r="S3097" i="3"/>
  <c r="S3096" i="3"/>
  <c r="S3095" i="3"/>
  <c r="S3094" i="3"/>
  <c r="S3093" i="3"/>
  <c r="S3092" i="3"/>
  <c r="S3091" i="3"/>
  <c r="Q3088" i="3"/>
  <c r="Q3087" i="3"/>
  <c r="Q3084" i="3"/>
  <c r="Q3083" i="3"/>
  <c r="Q3082" i="3"/>
  <c r="Q3080" i="3"/>
  <c r="S3077" i="3"/>
  <c r="S3076" i="3"/>
  <c r="S3075" i="3"/>
  <c r="S3074" i="3"/>
  <c r="S3073" i="3"/>
  <c r="S3072" i="3"/>
  <c r="S3071" i="3"/>
  <c r="S3070" i="3"/>
  <c r="S3069" i="3"/>
  <c r="S3066" i="3"/>
  <c r="S3065" i="3"/>
  <c r="S3064" i="3"/>
  <c r="S3063" i="3"/>
  <c r="S3062" i="3"/>
  <c r="S3061" i="3"/>
  <c r="S3060" i="3"/>
  <c r="S3059" i="3"/>
  <c r="S3058" i="3"/>
  <c r="S3055" i="3"/>
  <c r="S3054" i="3"/>
  <c r="S3053" i="3"/>
  <c r="S3052" i="3"/>
  <c r="S3051" i="3"/>
  <c r="S3050" i="3"/>
  <c r="S3049" i="3"/>
  <c r="S3048" i="3"/>
  <c r="S3047" i="3"/>
  <c r="S3044" i="3"/>
  <c r="S3043" i="3"/>
  <c r="S3042" i="3"/>
  <c r="S3041" i="3"/>
  <c r="S3040" i="3"/>
  <c r="S3039" i="3"/>
  <c r="S3038" i="3"/>
  <c r="S3037" i="3"/>
  <c r="S3036" i="3"/>
  <c r="S3033" i="3"/>
  <c r="S3032" i="3"/>
  <c r="S3031" i="3"/>
  <c r="S3030" i="3"/>
  <c r="S3029" i="3"/>
  <c r="S3028" i="3"/>
  <c r="S3027" i="3"/>
  <c r="S3026" i="3"/>
  <c r="S3025" i="3"/>
  <c r="Q3022" i="3"/>
  <c r="Q3020" i="3"/>
  <c r="Q3019" i="3"/>
  <c r="Q3016" i="3"/>
  <c r="Q3015" i="3"/>
  <c r="Q3014" i="3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B13" i="19" l="1"/>
  <c r="B15" i="19"/>
  <c r="B14" i="19"/>
  <c r="B16" i="19"/>
  <c r="Q849" i="3"/>
  <c r="Q851" i="3"/>
  <c r="Q845" i="3"/>
  <c r="Q850" i="3"/>
  <c r="Q844" i="3"/>
  <c r="Q847" i="3"/>
  <c r="Q843" i="3"/>
  <c r="Q846" i="3"/>
  <c r="Q848" i="3"/>
  <c r="Q3025" i="3"/>
  <c r="Q3033" i="3"/>
  <c r="Q3053" i="3"/>
  <c r="Q3063" i="3"/>
  <c r="Q3382" i="3"/>
  <c r="Q3392" i="3"/>
  <c r="Q3279" i="3"/>
  <c r="Q3289" i="3"/>
  <c r="Q3323" i="3"/>
  <c r="Q3026" i="3"/>
  <c r="Q3030" i="3"/>
  <c r="Q3044" i="3"/>
  <c r="Q3054" i="3"/>
  <c r="Q3074" i="3"/>
  <c r="Q3107" i="3"/>
  <c r="Q3147" i="3"/>
  <c r="Q3262" i="3"/>
  <c r="Q3268" i="3"/>
  <c r="Q3278" i="3"/>
  <c r="Q3322" i="3"/>
  <c r="Q3104" i="3"/>
  <c r="Q3118" i="3"/>
  <c r="Q3124" i="3"/>
  <c r="Q3128" i="3"/>
  <c r="Q3152" i="3"/>
  <c r="Q3181" i="3"/>
  <c r="Q3229" i="3"/>
  <c r="Q3380" i="3"/>
  <c r="Q3448" i="3"/>
  <c r="Q3284" i="3"/>
  <c r="Q3300" i="3"/>
  <c r="Q3304" i="3"/>
  <c r="Q3308" i="3"/>
  <c r="Q3314" i="3"/>
  <c r="Q3334" i="3"/>
  <c r="Q3338" i="3"/>
  <c r="Q3357" i="3"/>
  <c r="Q3361" i="3"/>
  <c r="Q3367" i="3"/>
  <c r="Q3405" i="3"/>
  <c r="Q3411" i="3"/>
  <c r="Q3449" i="3"/>
  <c r="Q3095" i="3"/>
  <c r="Q3132" i="3"/>
  <c r="Q3168" i="3"/>
  <c r="Q3176" i="3"/>
  <c r="Q3182" i="3"/>
  <c r="Q3186" i="3"/>
  <c r="Q3192" i="3"/>
  <c r="Q3196" i="3"/>
  <c r="Q3202" i="3"/>
  <c r="Q3206" i="3"/>
  <c r="Q3212" i="3"/>
  <c r="Q3216" i="3"/>
  <c r="Q3236" i="3"/>
  <c r="Q3259" i="3"/>
  <c r="Q3297" i="3"/>
  <c r="Q3303" i="3"/>
  <c r="Q3307" i="3"/>
  <c r="Q3313" i="3"/>
  <c r="Q3317" i="3"/>
  <c r="Q3370" i="3"/>
  <c r="Q3410" i="3"/>
  <c r="Q3428" i="3"/>
  <c r="Q3438" i="3"/>
  <c r="Q3043" i="3"/>
  <c r="Q3073" i="3"/>
  <c r="Q3117" i="3"/>
  <c r="Q3295" i="3"/>
  <c r="Q3040" i="3"/>
  <c r="Q3060" i="3"/>
  <c r="Q3114" i="3"/>
  <c r="Q3257" i="3"/>
  <c r="Q3371" i="3"/>
  <c r="Q3445" i="3"/>
  <c r="Q3064" i="3"/>
  <c r="Q3070" i="3"/>
  <c r="Q3135" i="3"/>
  <c r="Q3184" i="3"/>
  <c r="Q3190" i="3"/>
  <c r="Q3198" i="3"/>
  <c r="Q3204" i="3"/>
  <c r="Q3214" i="3"/>
  <c r="Q3238" i="3"/>
  <c r="Q3385" i="3"/>
  <c r="Q3422" i="3"/>
  <c r="Q3036" i="3"/>
  <c r="Q3108" i="3"/>
  <c r="Q3138" i="3"/>
  <c r="Q3142" i="3"/>
  <c r="Q3173" i="3"/>
  <c r="Q3183" i="3"/>
  <c r="Q3187" i="3"/>
  <c r="Q3193" i="3"/>
  <c r="Q3197" i="3"/>
  <c r="Q3203" i="3"/>
  <c r="Q3207" i="3"/>
  <c r="Q3213" i="3"/>
  <c r="Q3217" i="3"/>
  <c r="Q3223" i="3"/>
  <c r="Q3227" i="3"/>
  <c r="Q3256" i="3"/>
  <c r="Q3264" i="3"/>
  <c r="Q3269" i="3"/>
  <c r="Q3270" i="3"/>
  <c r="Q3282" i="3"/>
  <c r="Q3286" i="3"/>
  <c r="Q3330" i="3"/>
  <c r="Q3340" i="3"/>
  <c r="Q3390" i="3"/>
  <c r="Q3400" i="3"/>
  <c r="Q3418" i="3"/>
  <c r="Q3421" i="3"/>
  <c r="Q3425" i="3"/>
  <c r="Q3429" i="3"/>
  <c r="Q3435" i="3"/>
  <c r="Q3439" i="3"/>
  <c r="Q3148" i="3"/>
  <c r="Q3194" i="3"/>
  <c r="Q3208" i="3"/>
  <c r="Q3218" i="3"/>
  <c r="Q3224" i="3"/>
  <c r="Q3242" i="3"/>
  <c r="Q3274" i="3"/>
  <c r="Q3302" i="3"/>
  <c r="Q3312" i="3"/>
  <c r="Q3327" i="3"/>
  <c r="Q3333" i="3"/>
  <c r="Q3337" i="3"/>
  <c r="Q3341" i="3"/>
  <c r="Q3360" i="3"/>
  <c r="Q3377" i="3"/>
  <c r="Q3391" i="3"/>
  <c r="Q3395" i="3"/>
  <c r="Q3401" i="3"/>
  <c r="Q3432" i="3"/>
  <c r="Q3094" i="3"/>
  <c r="Q3098" i="3"/>
  <c r="Q3127" i="3"/>
  <c r="Q3171" i="3"/>
  <c r="Q3219" i="3"/>
  <c r="Q3235" i="3"/>
  <c r="Q3275" i="3"/>
  <c r="Q3234" i="3"/>
  <c r="Q3050" i="3"/>
  <c r="Q3172" i="3"/>
  <c r="Q3381" i="3"/>
  <c r="Q3097" i="3"/>
  <c r="Q3415" i="3"/>
  <c r="Q3137" i="3"/>
  <c r="Q3241" i="3"/>
  <c r="Q3293" i="3"/>
  <c r="Q3041" i="3"/>
  <c r="Q3125" i="3"/>
  <c r="Q3220" i="3"/>
  <c r="Q3225" i="3"/>
  <c r="Q3226" i="3"/>
  <c r="Q3239" i="3"/>
  <c r="Q3240" i="3"/>
  <c r="Q3280" i="3"/>
  <c r="Q3283" i="3"/>
  <c r="Q3318" i="3"/>
  <c r="Q3324" i="3"/>
  <c r="Q3372" i="3"/>
  <c r="Q3412" i="3"/>
  <c r="Q3450" i="3"/>
  <c r="Q3273" i="3"/>
  <c r="Q3031" i="3"/>
  <c r="Q3071" i="3"/>
  <c r="Q3231" i="3"/>
  <c r="Q3263" i="3"/>
  <c r="Q3272" i="3"/>
  <c r="Q3362" i="3"/>
  <c r="Q3402" i="3"/>
  <c r="Q3440" i="3"/>
  <c r="Q3120" i="3"/>
  <c r="Q3163" i="3"/>
  <c r="Q3228" i="3"/>
  <c r="Q3058" i="3"/>
  <c r="Q3086" i="3"/>
  <c r="Q3093" i="3"/>
  <c r="Q3131" i="3"/>
  <c r="Q3150" i="3"/>
  <c r="Q3174" i="3"/>
  <c r="Q3018" i="3"/>
  <c r="Q3038" i="3"/>
  <c r="Q3059" i="3"/>
  <c r="Q3076" i="3"/>
  <c r="Q3092" i="3"/>
  <c r="Q3113" i="3"/>
  <c r="Q3130" i="3"/>
  <c r="Q3151" i="3"/>
  <c r="Q3247" i="3"/>
  <c r="Q3051" i="3"/>
  <c r="Q3105" i="3"/>
  <c r="Q3143" i="3"/>
  <c r="Q3028" i="3"/>
  <c r="Q3049" i="3"/>
  <c r="Q3066" i="3"/>
  <c r="Q3085" i="3"/>
  <c r="Q3103" i="3"/>
  <c r="Q3141" i="3"/>
  <c r="Q3017" i="3"/>
  <c r="Q3039" i="3"/>
  <c r="Q3077" i="3"/>
  <c r="Q3110" i="3"/>
  <c r="Q3249" i="3"/>
  <c r="Q3029" i="3"/>
  <c r="Q3048" i="3"/>
  <c r="Q3069" i="3"/>
  <c r="Q3102" i="3"/>
  <c r="Q3121" i="3"/>
  <c r="Q3140" i="3"/>
  <c r="Q3164" i="3"/>
  <c r="Q3175" i="3"/>
  <c r="Q3230" i="3"/>
  <c r="Q3061" i="3"/>
  <c r="Q3115" i="3"/>
  <c r="Q3153" i="3"/>
  <c r="Q3267" i="3"/>
  <c r="Q3292" i="3"/>
  <c r="Q3081" i="3"/>
  <c r="Q3170" i="3"/>
  <c r="Q3180" i="3"/>
  <c r="Q3237" i="3"/>
  <c r="Q3285" i="3"/>
  <c r="Q3305" i="3"/>
  <c r="Q3326" i="3"/>
  <c r="Q3027" i="3"/>
  <c r="Q3037" i="3"/>
  <c r="Q3047" i="3"/>
  <c r="Q3055" i="3"/>
  <c r="Q3065" i="3"/>
  <c r="Q3075" i="3"/>
  <c r="Q3091" i="3"/>
  <c r="Q3099" i="3"/>
  <c r="Q3109" i="3"/>
  <c r="Q3119" i="3"/>
  <c r="Q3129" i="3"/>
  <c r="Q3139" i="3"/>
  <c r="Q3149" i="3"/>
  <c r="Q3021" i="3"/>
  <c r="Q3032" i="3"/>
  <c r="Q3042" i="3"/>
  <c r="Q3052" i="3"/>
  <c r="Q3062" i="3"/>
  <c r="Q3072" i="3"/>
  <c r="Q3096" i="3"/>
  <c r="Q3106" i="3"/>
  <c r="Q3116" i="3"/>
  <c r="Q3126" i="3"/>
  <c r="Q3136" i="3"/>
  <c r="Q3146" i="3"/>
  <c r="Q3154" i="3"/>
  <c r="Q3159" i="3"/>
  <c r="Q3185" i="3"/>
  <c r="Q3191" i="3"/>
  <c r="Q3195" i="3"/>
  <c r="Q3201" i="3"/>
  <c r="Q3205" i="3"/>
  <c r="Q3209" i="3"/>
  <c r="Q3215" i="3"/>
  <c r="Q3258" i="3"/>
  <c r="Q3260" i="3"/>
  <c r="Q3169" i="3"/>
  <c r="Q3179" i="3"/>
  <c r="Q3316" i="3"/>
  <c r="Q3344" i="3"/>
  <c r="Q3352" i="3"/>
  <c r="Q3290" i="3"/>
  <c r="Q3296" i="3"/>
  <c r="Q3315" i="3"/>
  <c r="Q3336" i="3"/>
  <c r="Q3356" i="3"/>
  <c r="Q3366" i="3"/>
  <c r="Q3374" i="3"/>
  <c r="Q3384" i="3"/>
  <c r="Q3394" i="3"/>
  <c r="Q3404" i="3"/>
  <c r="Q3414" i="3"/>
  <c r="Q3424" i="3"/>
  <c r="Q3434" i="3"/>
  <c r="Q3444" i="3"/>
  <c r="Q3261" i="3"/>
  <c r="Q3328" i="3"/>
  <c r="Q3281" i="3"/>
  <c r="Q3335" i="3"/>
  <c r="Q3294" i="3"/>
  <c r="Q3306" i="3"/>
  <c r="Q3325" i="3"/>
  <c r="Q3345" i="3"/>
  <c r="Q3355" i="3"/>
  <c r="Q3363" i="3"/>
  <c r="Q3373" i="3"/>
  <c r="Q3383" i="3"/>
  <c r="Q3393" i="3"/>
  <c r="Q3403" i="3"/>
  <c r="Q3413" i="3"/>
  <c r="Q3423" i="3"/>
  <c r="Q3433" i="3"/>
  <c r="Q3443" i="3"/>
  <c r="Q3451" i="3"/>
  <c r="Q3301" i="3"/>
  <c r="Q3311" i="3"/>
  <c r="Q3319" i="3"/>
  <c r="Q3329" i="3"/>
  <c r="Q3339" i="3"/>
  <c r="Q3358" i="3"/>
  <c r="Q3368" i="3"/>
  <c r="Q3378" i="3"/>
  <c r="Q3388" i="3"/>
  <c r="Q3396" i="3"/>
  <c r="Q3406" i="3"/>
  <c r="Q3416" i="3"/>
  <c r="Q3426" i="3"/>
  <c r="Q3436" i="3"/>
  <c r="Q3446" i="3"/>
  <c r="Q3348" i="3"/>
  <c r="Q3359" i="3"/>
  <c r="Q3369" i="3"/>
  <c r="Q3379" i="3"/>
  <c r="Q3389" i="3"/>
  <c r="Q3399" i="3"/>
  <c r="Q3407" i="3"/>
  <c r="Q3417" i="3"/>
  <c r="Q3427" i="3"/>
  <c r="Q3437" i="3"/>
  <c r="Q3447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Q859" i="3" l="1"/>
  <c r="Q861" i="3"/>
  <c r="Q857" i="3"/>
  <c r="Q860" i="3"/>
  <c r="Q854" i="3"/>
  <c r="Q855" i="3"/>
  <c r="Q862" i="3"/>
  <c r="Q858" i="3"/>
  <c r="Q856" i="3"/>
  <c r="S261" i="3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Q869" i="3" l="1"/>
  <c r="Q873" i="3"/>
  <c r="Q870" i="3"/>
  <c r="Q871" i="3"/>
  <c r="Q868" i="3"/>
  <c r="Q872" i="3"/>
  <c r="Q865" i="3"/>
  <c r="Q867" i="3"/>
  <c r="Q866" i="3"/>
  <c r="Q879" i="3" l="1"/>
  <c r="Q881" i="3"/>
  <c r="Q884" i="3"/>
  <c r="Q878" i="3"/>
  <c r="Q880" i="3"/>
  <c r="Q883" i="3"/>
  <c r="Q882" i="3"/>
  <c r="Q876" i="3"/>
  <c r="Q877" i="3"/>
  <c r="Q889" i="3" l="1"/>
  <c r="Q895" i="3"/>
  <c r="Q890" i="3"/>
  <c r="Q893" i="3"/>
  <c r="Q888" i="3"/>
  <c r="Q891" i="3"/>
  <c r="Q894" i="3"/>
  <c r="Q892" i="3"/>
  <c r="Q887" i="3"/>
  <c r="D213" i="3"/>
  <c r="D209" i="3"/>
  <c r="D205" i="3"/>
  <c r="Q268" i="3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55" i="3"/>
  <c r="D151" i="3"/>
  <c r="D109" i="3"/>
  <c r="D108" i="3"/>
  <c r="D81" i="3"/>
  <c r="D80" i="3"/>
  <c r="D77" i="3"/>
  <c r="D76" i="3"/>
  <c r="D73" i="3"/>
  <c r="D51" i="3"/>
  <c r="D212" i="3"/>
  <c r="D211" i="3"/>
  <c r="D210" i="3"/>
  <c r="D208" i="3"/>
  <c r="D207" i="3"/>
  <c r="D206" i="3"/>
  <c r="D158" i="3"/>
  <c r="D157" i="3"/>
  <c r="D156" i="3"/>
  <c r="D154" i="3"/>
  <c r="D153" i="3"/>
  <c r="D152" i="3"/>
  <c r="D150" i="3"/>
  <c r="D114" i="3"/>
  <c r="D113" i="3"/>
  <c r="D112" i="3"/>
  <c r="D111" i="3"/>
  <c r="D110" i="3"/>
  <c r="D107" i="3"/>
  <c r="D106" i="3"/>
  <c r="D79" i="3"/>
  <c r="D78" i="3"/>
  <c r="D75" i="3"/>
  <c r="D74" i="3"/>
  <c r="D57" i="3"/>
  <c r="D56" i="3"/>
  <c r="D55" i="3"/>
  <c r="D54" i="3"/>
  <c r="D53" i="3"/>
  <c r="D52" i="3"/>
  <c r="D2844" i="3" l="1"/>
  <c r="D3616" i="3" s="1"/>
  <c r="B10" i="19"/>
  <c r="B8" i="19"/>
  <c r="B11" i="19"/>
  <c r="B12" i="19"/>
  <c r="B9" i="19"/>
  <c r="Q209" i="3"/>
  <c r="Q213" i="3"/>
  <c r="B34" i="19" l="1"/>
  <c r="B35" i="19"/>
  <c r="D31" i="3"/>
  <c r="D35" i="3"/>
  <c r="D30" i="3"/>
  <c r="D34" i="3"/>
  <c r="D27" i="3"/>
  <c r="D29" i="3"/>
  <c r="D33" i="3"/>
  <c r="D28" i="3"/>
  <c r="D32" i="3"/>
  <c r="B36" i="19" l="1"/>
  <c r="K38" i="14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3583" i="3" l="1"/>
  <c r="P3583" i="3" s="1"/>
  <c r="R3583" i="3" s="1"/>
  <c r="O3575" i="3"/>
  <c r="O3560" i="3"/>
  <c r="J3536" i="3"/>
  <c r="O3526" i="3"/>
  <c r="P3526" i="3" s="1"/>
  <c r="R3526" i="3" s="1"/>
  <c r="E3526" i="3" s="1"/>
  <c r="I3526" i="3" s="1"/>
  <c r="O3513" i="3"/>
  <c r="O3490" i="3"/>
  <c r="P3490" i="3" s="1"/>
  <c r="R3490" i="3" s="1"/>
  <c r="E3490" i="3" s="1"/>
  <c r="I3490" i="3" s="1"/>
  <c r="J3569" i="3"/>
  <c r="O3539" i="3"/>
  <c r="P3539" i="3" s="1"/>
  <c r="R3539" i="3" s="1"/>
  <c r="O3470" i="3"/>
  <c r="P3470" i="3" s="1"/>
  <c r="R3470" i="3" s="1"/>
  <c r="O3484" i="3"/>
  <c r="P3484" i="3" s="1"/>
  <c r="R3484" i="3" s="1"/>
  <c r="E3484" i="3" s="1"/>
  <c r="I3484" i="3" s="1"/>
  <c r="O3549" i="3"/>
  <c r="O3500" i="3"/>
  <c r="P3500" i="3" s="1"/>
  <c r="R3500" i="3" s="1"/>
  <c r="E3500" i="3" s="1"/>
  <c r="I3500" i="3" s="1"/>
  <c r="O3477" i="3"/>
  <c r="O3555" i="3"/>
  <c r="P3555" i="3" s="1"/>
  <c r="R3555" i="3" s="1"/>
  <c r="O3534" i="3"/>
  <c r="O3489" i="3"/>
  <c r="O3472" i="3"/>
  <c r="O3591" i="3"/>
  <c r="O3587" i="3"/>
  <c r="O3483" i="3"/>
  <c r="O3570" i="3"/>
  <c r="J3533" i="3"/>
  <c r="O3523" i="3"/>
  <c r="P3523" i="3" s="1"/>
  <c r="R3523" i="3" s="1"/>
  <c r="E3523" i="3" s="1"/>
  <c r="I3523" i="3" s="1"/>
  <c r="O3455" i="3"/>
  <c r="P3455" i="3" s="1"/>
  <c r="R3455" i="3" s="1"/>
  <c r="E3455" i="3" s="1"/>
  <c r="I3455" i="3" s="1"/>
  <c r="O3566" i="3"/>
  <c r="O3517" i="3"/>
  <c r="O3542" i="3"/>
  <c r="O3593" i="3"/>
  <c r="P3593" i="3" s="1"/>
  <c r="R3593" i="3" s="1"/>
  <c r="O3589" i="3"/>
  <c r="J3583" i="3"/>
  <c r="O3579" i="3"/>
  <c r="P3579" i="3" s="1"/>
  <c r="R3579" i="3" s="1"/>
  <c r="O3550" i="3"/>
  <c r="O3532" i="3"/>
  <c r="O3522" i="3"/>
  <c r="O3498" i="3"/>
  <c r="O3493" i="3"/>
  <c r="J3490" i="3"/>
  <c r="O3478" i="3"/>
  <c r="P3478" i="3" s="1"/>
  <c r="R3478" i="3" s="1"/>
  <c r="E3478" i="3" s="1"/>
  <c r="I3478" i="3" s="1"/>
  <c r="O3462" i="3"/>
  <c r="O3458" i="3"/>
  <c r="P3458" i="3" s="1"/>
  <c r="R3458" i="3" s="1"/>
  <c r="E3458" i="3" s="1"/>
  <c r="I3458" i="3" s="1"/>
  <c r="O3454" i="3"/>
  <c r="P3454" i="3" s="1"/>
  <c r="R3454" i="3" s="1"/>
  <c r="E3454" i="3" s="1"/>
  <c r="O3565" i="3"/>
  <c r="O3556" i="3"/>
  <c r="O3535" i="3"/>
  <c r="P3535" i="3" s="1"/>
  <c r="R3535" i="3" s="1"/>
  <c r="O3559" i="3"/>
  <c r="P3559" i="3" s="1"/>
  <c r="R3559" i="3" s="1"/>
  <c r="J3470" i="3"/>
  <c r="J3559" i="3"/>
  <c r="O3521" i="3"/>
  <c r="O3495" i="3"/>
  <c r="P3495" i="3" s="1"/>
  <c r="R3495" i="3" s="1"/>
  <c r="E3495" i="3" s="1"/>
  <c r="I3495" i="3" s="1"/>
  <c r="O3480" i="3"/>
  <c r="P3480" i="3" s="1"/>
  <c r="R3480" i="3" s="1"/>
  <c r="E3480" i="3" s="1"/>
  <c r="I3480" i="3" s="1"/>
  <c r="O3581" i="3"/>
  <c r="O3571" i="3"/>
  <c r="P3571" i="3" s="1"/>
  <c r="R3571" i="3" s="1"/>
  <c r="O3553" i="3"/>
  <c r="P3553" i="3" s="1"/>
  <c r="R3553" i="3" s="1"/>
  <c r="O3502" i="3"/>
  <c r="P3502" i="3" s="1"/>
  <c r="R3502" i="3" s="1"/>
  <c r="E3502" i="3" s="1"/>
  <c r="I3502" i="3" s="1"/>
  <c r="O3468" i="3"/>
  <c r="J3570" i="3"/>
  <c r="O3547" i="3"/>
  <c r="P3547" i="3" s="1"/>
  <c r="R3547" i="3" s="1"/>
  <c r="O3569" i="3"/>
  <c r="P3569" i="3" s="1"/>
  <c r="R3569" i="3" s="1"/>
  <c r="O3546" i="3"/>
  <c r="O3516" i="3"/>
  <c r="O3509" i="3"/>
  <c r="O3504" i="3"/>
  <c r="P3504" i="3" s="1"/>
  <c r="R3504" i="3" s="1"/>
  <c r="E3504" i="3" s="1"/>
  <c r="I3504" i="3" s="1"/>
  <c r="O3501" i="3"/>
  <c r="P3501" i="3" s="1"/>
  <c r="R3501" i="3" s="1"/>
  <c r="E3501" i="3" s="1"/>
  <c r="I3501" i="3" s="1"/>
  <c r="O3481" i="3"/>
  <c r="P3481" i="3" s="1"/>
  <c r="R3481" i="3" s="1"/>
  <c r="E3481" i="3" s="1"/>
  <c r="I3481" i="3" s="1"/>
  <c r="O3473" i="3"/>
  <c r="O3467" i="3"/>
  <c r="P3467" i="3" s="1"/>
  <c r="R3467" i="3" s="1"/>
  <c r="J3556" i="3"/>
  <c r="O3531" i="3"/>
  <c r="O3525" i="3"/>
  <c r="O3512" i="3"/>
  <c r="P3512" i="3" s="1"/>
  <c r="R3512" i="3" s="1"/>
  <c r="E3512" i="3" s="1"/>
  <c r="I3512" i="3" s="1"/>
  <c r="O3461" i="3"/>
  <c r="P3461" i="3" s="1"/>
  <c r="R3461" i="3" s="1"/>
  <c r="E3461" i="3" s="1"/>
  <c r="I3461" i="3" s="1"/>
  <c r="O3564" i="3"/>
  <c r="O3545" i="3"/>
  <c r="J3525" i="3"/>
  <c r="O3492" i="3"/>
  <c r="P3492" i="3" s="1"/>
  <c r="R3492" i="3" s="1"/>
  <c r="E3492" i="3" s="1"/>
  <c r="I3492" i="3" s="1"/>
  <c r="O3457" i="3"/>
  <c r="O3568" i="3"/>
  <c r="P3568" i="3" s="1"/>
  <c r="R3568" i="3" s="1"/>
  <c r="O3538" i="3"/>
  <c r="P3538" i="3" s="1"/>
  <c r="R3538" i="3" s="1"/>
  <c r="O3515" i="3"/>
  <c r="P3515" i="3" s="1"/>
  <c r="R3515" i="3" s="1"/>
  <c r="E3515" i="3" s="1"/>
  <c r="I3515" i="3" s="1"/>
  <c r="O3506" i="3"/>
  <c r="P3506" i="3" s="1"/>
  <c r="R3506" i="3" s="1"/>
  <c r="E3506" i="3" s="1"/>
  <c r="I3506" i="3" s="1"/>
  <c r="J3492" i="3"/>
  <c r="O3528" i="3"/>
  <c r="O3503" i="3"/>
  <c r="P3503" i="3" s="1"/>
  <c r="R3503" i="3" s="1"/>
  <c r="E3503" i="3" s="1"/>
  <c r="I3503" i="3" s="1"/>
  <c r="O3558" i="3"/>
  <c r="P3558" i="3" s="1"/>
  <c r="R3558" i="3" s="1"/>
  <c r="O3544" i="3"/>
  <c r="P3544" i="3" s="1"/>
  <c r="R3544" i="3" s="1"/>
  <c r="O3524" i="3"/>
  <c r="O3520" i="3"/>
  <c r="P3520" i="3" s="1"/>
  <c r="R3520" i="3" s="1"/>
  <c r="E3520" i="3" s="1"/>
  <c r="I3520" i="3" s="1"/>
  <c r="O3460" i="3"/>
  <c r="O3459" i="3"/>
  <c r="P3459" i="3" s="1"/>
  <c r="R3459" i="3" s="1"/>
  <c r="E3459" i="3" s="1"/>
  <c r="I3459" i="3" s="1"/>
  <c r="O3557" i="3"/>
  <c r="O3510" i="3"/>
  <c r="P3510" i="3" s="1"/>
  <c r="R3510" i="3" s="1"/>
  <c r="E3510" i="3" s="1"/>
  <c r="I3510" i="3" s="1"/>
  <c r="J3471" i="3"/>
  <c r="O3466" i="3"/>
  <c r="P3466" i="3" s="1"/>
  <c r="R3466" i="3" s="1"/>
  <c r="O3588" i="3"/>
  <c r="P3588" i="3" s="1"/>
  <c r="R3588" i="3" s="1"/>
  <c r="O3578" i="3"/>
  <c r="P3578" i="3" s="1"/>
  <c r="R3578" i="3" s="1"/>
  <c r="O3572" i="3"/>
  <c r="O3577" i="3"/>
  <c r="O3469" i="3"/>
  <c r="O3592" i="3"/>
  <c r="O3582" i="3"/>
  <c r="J3572" i="3"/>
  <c r="O3536" i="3"/>
  <c r="P3536" i="3" s="1"/>
  <c r="R3536" i="3" s="1"/>
  <c r="O3487" i="3"/>
  <c r="O3471" i="3"/>
  <c r="P3471" i="3" s="1"/>
  <c r="R3471" i="3" s="1"/>
  <c r="O3567" i="3"/>
  <c r="O3561" i="3"/>
  <c r="P3561" i="3" s="1"/>
  <c r="R3561" i="3" s="1"/>
  <c r="J3558" i="3"/>
  <c r="O3554" i="3"/>
  <c r="P3554" i="3" s="1"/>
  <c r="R3554" i="3" s="1"/>
  <c r="O3548" i="3"/>
  <c r="O3511" i="3"/>
  <c r="P3511" i="3" s="1"/>
  <c r="R3511" i="3" s="1"/>
  <c r="E3511" i="3" s="1"/>
  <c r="I3511" i="3" s="1"/>
  <c r="O3456" i="3"/>
  <c r="P3456" i="3" s="1"/>
  <c r="R3456" i="3" s="1"/>
  <c r="E3456" i="3" s="1"/>
  <c r="I3456" i="3" s="1"/>
  <c r="J3561" i="3"/>
  <c r="O3537" i="3"/>
  <c r="P3537" i="3" s="1"/>
  <c r="R3537" i="3" s="1"/>
  <c r="O3514" i="3"/>
  <c r="P3514" i="3" s="1"/>
  <c r="R3514" i="3" s="1"/>
  <c r="E3514" i="3" s="1"/>
  <c r="I3514" i="3" s="1"/>
  <c r="O3494" i="3"/>
  <c r="P3494" i="3" s="1"/>
  <c r="R3494" i="3" s="1"/>
  <c r="E3494" i="3" s="1"/>
  <c r="I3494" i="3" s="1"/>
  <c r="O3491" i="3"/>
  <c r="P3491" i="3" s="1"/>
  <c r="R3491" i="3" s="1"/>
  <c r="E3491" i="3" s="1"/>
  <c r="I3491" i="3" s="1"/>
  <c r="O3488" i="3"/>
  <c r="O3476" i="3"/>
  <c r="P3476" i="3" s="1"/>
  <c r="R3476" i="3" s="1"/>
  <c r="E3476" i="3" s="1"/>
  <c r="I3476" i="3" s="1"/>
  <c r="K3476" i="3" s="1"/>
  <c r="O3594" i="3"/>
  <c r="P3594" i="3" s="1"/>
  <c r="R3594" i="3" s="1"/>
  <c r="O3590" i="3"/>
  <c r="P3590" i="3" s="1"/>
  <c r="R3590" i="3" s="1"/>
  <c r="O3586" i="3"/>
  <c r="O3580" i="3"/>
  <c r="P3580" i="3" s="1"/>
  <c r="R3580" i="3" s="1"/>
  <c r="O3576" i="3"/>
  <c r="O3543" i="3"/>
  <c r="P3543" i="3" s="1"/>
  <c r="R3543" i="3" s="1"/>
  <c r="O3533" i="3"/>
  <c r="O3527" i="3"/>
  <c r="O3505" i="3"/>
  <c r="P3505" i="3" s="1"/>
  <c r="R3505" i="3" s="1"/>
  <c r="E3505" i="3" s="1"/>
  <c r="I3505" i="3" s="1"/>
  <c r="K3505" i="3" s="1"/>
  <c r="O3499" i="3"/>
  <c r="J3476" i="3"/>
  <c r="O3465" i="3"/>
  <c r="J3594" i="3"/>
  <c r="J3580" i="3"/>
  <c r="J3505" i="3"/>
  <c r="O3479" i="3"/>
  <c r="O3482" i="3"/>
  <c r="J3593" i="3"/>
  <c r="J3568" i="3"/>
  <c r="J3547" i="3"/>
  <c r="J3522" i="3"/>
  <c r="J3589" i="3"/>
  <c r="J3483" i="3"/>
  <c r="J3480" i="3"/>
  <c r="J3515" i="3"/>
  <c r="J3498" i="3"/>
  <c r="J3553" i="3"/>
  <c r="J3495" i="3"/>
  <c r="J3481" i="3"/>
  <c r="J3546" i="3"/>
  <c r="J3504" i="3"/>
  <c r="J3499" i="3"/>
  <c r="J3479" i="3"/>
  <c r="J3488" i="3"/>
  <c r="J3587" i="3"/>
  <c r="J3503" i="3"/>
  <c r="J3531" i="3"/>
  <c r="J3477" i="3"/>
  <c r="J3542" i="3"/>
  <c r="J3535" i="3"/>
  <c r="J3466" i="3"/>
  <c r="J3458" i="3"/>
  <c r="J3538" i="3"/>
  <c r="J3588" i="3"/>
  <c r="J3513" i="3"/>
  <c r="J3549" i="3"/>
  <c r="J3526" i="3"/>
  <c r="J3550" i="3"/>
  <c r="J3592" i="3"/>
  <c r="J3557" i="3"/>
  <c r="J3460" i="3"/>
  <c r="J3534" i="3"/>
  <c r="J3524" i="3"/>
  <c r="J3532" i="3"/>
  <c r="J3461" i="3"/>
  <c r="J3544" i="3"/>
  <c r="J3473" i="3"/>
  <c r="J3543" i="3"/>
  <c r="J3576" i="3"/>
  <c r="J3501" i="3"/>
  <c r="J3523" i="3"/>
  <c r="J3462" i="3"/>
  <c r="J3489" i="3"/>
  <c r="J3554" i="3"/>
  <c r="J3590" i="3"/>
  <c r="J3575" i="3"/>
  <c r="J3527" i="3"/>
  <c r="J3555" i="3"/>
  <c r="J3578" i="3"/>
  <c r="J3467" i="3"/>
  <c r="J3456" i="3"/>
  <c r="J3565" i="3"/>
  <c r="J3465" i="3"/>
  <c r="J3487" i="3"/>
  <c r="J3516" i="3"/>
  <c r="J3494" i="3"/>
  <c r="J3457" i="3"/>
  <c r="J3582" i="3"/>
  <c r="J3459" i="3"/>
  <c r="J3502" i="3"/>
  <c r="J3539" i="3"/>
  <c r="J3491" i="3"/>
  <c r="J3545" i="3"/>
  <c r="J3537" i="3"/>
  <c r="J3478" i="3"/>
  <c r="J3506" i="3"/>
  <c r="J3511" i="3"/>
  <c r="J3521" i="3"/>
  <c r="J3571" i="3"/>
  <c r="J3493" i="3"/>
  <c r="J3548" i="3"/>
  <c r="J3579" i="3"/>
  <c r="J3512" i="3"/>
  <c r="J3482" i="3"/>
  <c r="J3528" i="3"/>
  <c r="J3560" i="3"/>
  <c r="J3567" i="3"/>
  <c r="J3472" i="3"/>
  <c r="J3517" i="3"/>
  <c r="J3455" i="3"/>
  <c r="J3484" i="3"/>
  <c r="J3454" i="3"/>
  <c r="J3469" i="3"/>
  <c r="J3564" i="3"/>
  <c r="J3514" i="3"/>
  <c r="J3581" i="3"/>
  <c r="J3586" i="3"/>
  <c r="J3520" i="3"/>
  <c r="J3468" i="3"/>
  <c r="J3577" i="3"/>
  <c r="J3510" i="3"/>
  <c r="J3566" i="3"/>
  <c r="J3500" i="3"/>
  <c r="J3591" i="3"/>
  <c r="J3509" i="3"/>
  <c r="O2586" i="3"/>
  <c r="P2586" i="3" s="1"/>
  <c r="R2586" i="3" s="1"/>
  <c r="E2586" i="3" s="1"/>
  <c r="I2586" i="3" s="1"/>
  <c r="O2582" i="3"/>
  <c r="P2582" i="3" s="1"/>
  <c r="R2582" i="3" s="1"/>
  <c r="E2582" i="3" s="1"/>
  <c r="I2582" i="3" s="1"/>
  <c r="O2576" i="3"/>
  <c r="P2576" i="3" s="1"/>
  <c r="R2576" i="3" s="1"/>
  <c r="E2576" i="3" s="1"/>
  <c r="I2576" i="3" s="1"/>
  <c r="O2572" i="3"/>
  <c r="P2572" i="3" s="1"/>
  <c r="R2572" i="3" s="1"/>
  <c r="E2572" i="3" s="1"/>
  <c r="I2572" i="3" s="1"/>
  <c r="O2566" i="3"/>
  <c r="P2566" i="3" s="1"/>
  <c r="R2566" i="3" s="1"/>
  <c r="E2566" i="3" s="1"/>
  <c r="I2566" i="3" s="1"/>
  <c r="J2565" i="3"/>
  <c r="O2564" i="3"/>
  <c r="O2561" i="3"/>
  <c r="J2560" i="3"/>
  <c r="J2555" i="3"/>
  <c r="O2554" i="3"/>
  <c r="O2549" i="3"/>
  <c r="O2545" i="3"/>
  <c r="O2542" i="3"/>
  <c r="O2540" i="3"/>
  <c r="O2538" i="3"/>
  <c r="J2537" i="3"/>
  <c r="O2534" i="3"/>
  <c r="O2530" i="3"/>
  <c r="J2529" i="3"/>
  <c r="O2520" i="3"/>
  <c r="P2520" i="3" s="1"/>
  <c r="R2520" i="3" s="1"/>
  <c r="E2520" i="3" s="1"/>
  <c r="I2520" i="3" s="1"/>
  <c r="O2517" i="3"/>
  <c r="O2515" i="3"/>
  <c r="O2510" i="3"/>
  <c r="P2510" i="3" s="1"/>
  <c r="R2510" i="3" s="1"/>
  <c r="E2510" i="3" s="1"/>
  <c r="I2510" i="3" s="1"/>
  <c r="J2505" i="3"/>
  <c r="J2501" i="3"/>
  <c r="O2500" i="3"/>
  <c r="P2500" i="3" s="1"/>
  <c r="R2500" i="3" s="1"/>
  <c r="E2500" i="3" s="1"/>
  <c r="I2500" i="3" s="1"/>
  <c r="O2496" i="3"/>
  <c r="P2496" i="3" s="1"/>
  <c r="R2496" i="3" s="1"/>
  <c r="E2496" i="3" s="1"/>
  <c r="I2496" i="3" s="1"/>
  <c r="O2490" i="3"/>
  <c r="P2490" i="3" s="1"/>
  <c r="R2490" i="3" s="1"/>
  <c r="E2490" i="3" s="1"/>
  <c r="I2490" i="3" s="1"/>
  <c r="O2486" i="3"/>
  <c r="P2486" i="3" s="1"/>
  <c r="R2486" i="3" s="1"/>
  <c r="E2486" i="3" s="1"/>
  <c r="I2486" i="3" s="1"/>
  <c r="O2482" i="3"/>
  <c r="P2482" i="3" s="1"/>
  <c r="R2482" i="3" s="1"/>
  <c r="E2482" i="3" s="1"/>
  <c r="I2482" i="3" s="1"/>
  <c r="O2476" i="3"/>
  <c r="P2476" i="3" s="1"/>
  <c r="R2476" i="3" s="1"/>
  <c r="E2476" i="3" s="1"/>
  <c r="I2476" i="3" s="1"/>
  <c r="O2472" i="3"/>
  <c r="P2472" i="3" s="1"/>
  <c r="R2472" i="3" s="1"/>
  <c r="E2472" i="3" s="1"/>
  <c r="I2472" i="3" s="1"/>
  <c r="O2466" i="3"/>
  <c r="P2466" i="3" s="1"/>
  <c r="R2466" i="3" s="1"/>
  <c r="E2466" i="3" s="1"/>
  <c r="I2466" i="3" s="1"/>
  <c r="O2462" i="3"/>
  <c r="P2462" i="3" s="1"/>
  <c r="R2462" i="3" s="1"/>
  <c r="E2462" i="3" s="1"/>
  <c r="I2462" i="3" s="1"/>
  <c r="O2456" i="3"/>
  <c r="P2456" i="3" s="1"/>
  <c r="R2456" i="3" s="1"/>
  <c r="E2456" i="3" s="1"/>
  <c r="I2456" i="3" s="1"/>
  <c r="O2452" i="3"/>
  <c r="P2452" i="3" s="1"/>
  <c r="R2452" i="3" s="1"/>
  <c r="E2452" i="3" s="1"/>
  <c r="I2452" i="3" s="1"/>
  <c r="O2446" i="3"/>
  <c r="P2446" i="3" s="1"/>
  <c r="R2446" i="3" s="1"/>
  <c r="E2446" i="3" s="1"/>
  <c r="I2446" i="3" s="1"/>
  <c r="O2442" i="3"/>
  <c r="O2589" i="3"/>
  <c r="O2585" i="3"/>
  <c r="O2581" i="3"/>
  <c r="O2575" i="3"/>
  <c r="O2571" i="3"/>
  <c r="J2563" i="3"/>
  <c r="O2562" i="3"/>
  <c r="O2559" i="3"/>
  <c r="J2556" i="3"/>
  <c r="O2553" i="3"/>
  <c r="J2551" i="3"/>
  <c r="O2541" i="3"/>
  <c r="O2533" i="3"/>
  <c r="O2528" i="3"/>
  <c r="O2526" i="3"/>
  <c r="O2522" i="3"/>
  <c r="O2516" i="3"/>
  <c r="J2509" i="3"/>
  <c r="O2508" i="3"/>
  <c r="J2506" i="3"/>
  <c r="O2504" i="3"/>
  <c r="O2499" i="3"/>
  <c r="P2499" i="3" s="1"/>
  <c r="R2499" i="3" s="1"/>
  <c r="E2499" i="3" s="1"/>
  <c r="I2499" i="3" s="1"/>
  <c r="O2495" i="3"/>
  <c r="P2495" i="3" s="1"/>
  <c r="R2495" i="3" s="1"/>
  <c r="E2495" i="3" s="1"/>
  <c r="I2495" i="3" s="1"/>
  <c r="O2489" i="3"/>
  <c r="P2489" i="3" s="1"/>
  <c r="R2489" i="3" s="1"/>
  <c r="E2489" i="3" s="1"/>
  <c r="I2489" i="3" s="1"/>
  <c r="O2485" i="3"/>
  <c r="P2485" i="3" s="1"/>
  <c r="R2485" i="3" s="1"/>
  <c r="E2485" i="3" s="1"/>
  <c r="I2485" i="3" s="1"/>
  <c r="O2479" i="3"/>
  <c r="P2479" i="3" s="1"/>
  <c r="R2479" i="3" s="1"/>
  <c r="E2479" i="3" s="1"/>
  <c r="I2479" i="3" s="1"/>
  <c r="O2475" i="3"/>
  <c r="P2475" i="3" s="1"/>
  <c r="R2475" i="3" s="1"/>
  <c r="E2475" i="3" s="1"/>
  <c r="I2475" i="3" s="1"/>
  <c r="O2471" i="3"/>
  <c r="P2471" i="3" s="1"/>
  <c r="R2471" i="3" s="1"/>
  <c r="E2471" i="3" s="1"/>
  <c r="I2471" i="3" s="1"/>
  <c r="O2465" i="3"/>
  <c r="P2465" i="3" s="1"/>
  <c r="R2465" i="3" s="1"/>
  <c r="E2465" i="3" s="1"/>
  <c r="I2465" i="3" s="1"/>
  <c r="O2461" i="3"/>
  <c r="P2461" i="3" s="1"/>
  <c r="R2461" i="3" s="1"/>
  <c r="E2461" i="3" s="1"/>
  <c r="I2461" i="3" s="1"/>
  <c r="O2455" i="3"/>
  <c r="P2455" i="3" s="1"/>
  <c r="R2455" i="3" s="1"/>
  <c r="E2455" i="3" s="1"/>
  <c r="I2455" i="3" s="1"/>
  <c r="O2451" i="3"/>
  <c r="P2451" i="3" s="1"/>
  <c r="R2451" i="3" s="1"/>
  <c r="E2451" i="3" s="1"/>
  <c r="I2451" i="3" s="1"/>
  <c r="O2445" i="3"/>
  <c r="P2445" i="3" s="1"/>
  <c r="R2445" i="3" s="1"/>
  <c r="E2445" i="3" s="1"/>
  <c r="I2445" i="3" s="1"/>
  <c r="O2588" i="3"/>
  <c r="P2588" i="3" s="1"/>
  <c r="R2588" i="3" s="1"/>
  <c r="E2588" i="3" s="1"/>
  <c r="I2588" i="3" s="1"/>
  <c r="O2584" i="3"/>
  <c r="P2584" i="3" s="1"/>
  <c r="R2584" i="3" s="1"/>
  <c r="E2584" i="3" s="1"/>
  <c r="I2584" i="3" s="1"/>
  <c r="O2578" i="3"/>
  <c r="P2578" i="3" s="1"/>
  <c r="R2578" i="3" s="1"/>
  <c r="E2578" i="3" s="1"/>
  <c r="I2578" i="3" s="1"/>
  <c r="O2574" i="3"/>
  <c r="P2574" i="3" s="1"/>
  <c r="R2574" i="3" s="1"/>
  <c r="E2574" i="3" s="1"/>
  <c r="I2574" i="3" s="1"/>
  <c r="O2570" i="3"/>
  <c r="P2570" i="3" s="1"/>
  <c r="R2570" i="3" s="1"/>
  <c r="E2570" i="3" s="1"/>
  <c r="I2570" i="3" s="1"/>
  <c r="O2565" i="3"/>
  <c r="J2564" i="3"/>
  <c r="J2561" i="3"/>
  <c r="O2560" i="3"/>
  <c r="O2555" i="3"/>
  <c r="O2552" i="3"/>
  <c r="P2552" i="3" s="1"/>
  <c r="R2552" i="3" s="1"/>
  <c r="E2552" i="3" s="1"/>
  <c r="I2552" i="3" s="1"/>
  <c r="O2550" i="3"/>
  <c r="O2548" i="3"/>
  <c r="J2545" i="3"/>
  <c r="O2544" i="3"/>
  <c r="O2539" i="3"/>
  <c r="O2537" i="3"/>
  <c r="O2532" i="3"/>
  <c r="P2532" i="3" s="1"/>
  <c r="R2532" i="3" s="1"/>
  <c r="E2532" i="3" s="1"/>
  <c r="I2532" i="3" s="1"/>
  <c r="J2530" i="3"/>
  <c r="O2529" i="3"/>
  <c r="P2529" i="3" s="1"/>
  <c r="R2529" i="3" s="1"/>
  <c r="E2529" i="3" s="1"/>
  <c r="I2529" i="3" s="1"/>
  <c r="J2520" i="3"/>
  <c r="O2519" i="3"/>
  <c r="P2519" i="3" s="1"/>
  <c r="R2519" i="3" s="1"/>
  <c r="E2519" i="3" s="1"/>
  <c r="I2519" i="3" s="1"/>
  <c r="J2515" i="3"/>
  <c r="O2512" i="3"/>
  <c r="J2510" i="3"/>
  <c r="O2507" i="3"/>
  <c r="P2507" i="3" s="1"/>
  <c r="R2507" i="3" s="1"/>
  <c r="E2507" i="3" s="1"/>
  <c r="I2507" i="3" s="1"/>
  <c r="O2505" i="3"/>
  <c r="O2501" i="3"/>
  <c r="P2501" i="3" s="1"/>
  <c r="R2501" i="3" s="1"/>
  <c r="E2501" i="3" s="1"/>
  <c r="I2501" i="3" s="1"/>
  <c r="O2498" i="3"/>
  <c r="P2498" i="3" s="1"/>
  <c r="R2498" i="3" s="1"/>
  <c r="E2498" i="3" s="1"/>
  <c r="I2498" i="3" s="1"/>
  <c r="O2494" i="3"/>
  <c r="P2494" i="3" s="1"/>
  <c r="R2494" i="3" s="1"/>
  <c r="E2494" i="3" s="1"/>
  <c r="I2494" i="3" s="1"/>
  <c r="O2488" i="3"/>
  <c r="P2488" i="3" s="1"/>
  <c r="R2488" i="3" s="1"/>
  <c r="E2488" i="3" s="1"/>
  <c r="I2488" i="3" s="1"/>
  <c r="O2484" i="3"/>
  <c r="P2484" i="3" s="1"/>
  <c r="R2484" i="3" s="1"/>
  <c r="E2484" i="3" s="1"/>
  <c r="I2484" i="3" s="1"/>
  <c r="O2478" i="3"/>
  <c r="P2478" i="3" s="1"/>
  <c r="R2478" i="3" s="1"/>
  <c r="E2478" i="3" s="1"/>
  <c r="I2478" i="3" s="1"/>
  <c r="O2474" i="3"/>
  <c r="P2474" i="3" s="1"/>
  <c r="R2474" i="3" s="1"/>
  <c r="E2474" i="3" s="1"/>
  <c r="I2474" i="3" s="1"/>
  <c r="O2468" i="3"/>
  <c r="P2468" i="3" s="1"/>
  <c r="R2468" i="3" s="1"/>
  <c r="E2468" i="3" s="1"/>
  <c r="I2468" i="3" s="1"/>
  <c r="O2464" i="3"/>
  <c r="P2464" i="3" s="1"/>
  <c r="R2464" i="3" s="1"/>
  <c r="E2464" i="3" s="1"/>
  <c r="I2464" i="3" s="1"/>
  <c r="O2460" i="3"/>
  <c r="P2460" i="3" s="1"/>
  <c r="R2460" i="3" s="1"/>
  <c r="E2460" i="3" s="1"/>
  <c r="I2460" i="3" s="1"/>
  <c r="O2454" i="3"/>
  <c r="P2454" i="3" s="1"/>
  <c r="R2454" i="3" s="1"/>
  <c r="E2454" i="3" s="1"/>
  <c r="I2454" i="3" s="1"/>
  <c r="O2450" i="3"/>
  <c r="O2587" i="3"/>
  <c r="P2587" i="3" s="1"/>
  <c r="R2587" i="3" s="1"/>
  <c r="E2587" i="3" s="1"/>
  <c r="I2587" i="3" s="1"/>
  <c r="O2583" i="3"/>
  <c r="P2583" i="3" s="1"/>
  <c r="R2583" i="3" s="1"/>
  <c r="E2583" i="3" s="1"/>
  <c r="I2583" i="3" s="1"/>
  <c r="O2577" i="3"/>
  <c r="P2577" i="3" s="1"/>
  <c r="R2577" i="3" s="1"/>
  <c r="E2577" i="3" s="1"/>
  <c r="I2577" i="3" s="1"/>
  <c r="O2573" i="3"/>
  <c r="P2573" i="3" s="1"/>
  <c r="R2573" i="3" s="1"/>
  <c r="E2573" i="3" s="1"/>
  <c r="I2573" i="3" s="1"/>
  <c r="O2567" i="3"/>
  <c r="P2567" i="3" s="1"/>
  <c r="R2567" i="3" s="1"/>
  <c r="E2567" i="3" s="1"/>
  <c r="I2567" i="3" s="1"/>
  <c r="O2563" i="3"/>
  <c r="J2562" i="3"/>
  <c r="J2559" i="3"/>
  <c r="O2556" i="3"/>
  <c r="O2551" i="3"/>
  <c r="O2543" i="3"/>
  <c r="J2541" i="3"/>
  <c r="O2531" i="3"/>
  <c r="O2527" i="3"/>
  <c r="J2526" i="3"/>
  <c r="O2523" i="3"/>
  <c r="O2521" i="3"/>
  <c r="O2518" i="3"/>
  <c r="J2516" i="3"/>
  <c r="O2511" i="3"/>
  <c r="O2509" i="3"/>
  <c r="O2506" i="3"/>
  <c r="O2497" i="3"/>
  <c r="P2497" i="3" s="1"/>
  <c r="R2497" i="3" s="1"/>
  <c r="E2497" i="3" s="1"/>
  <c r="I2497" i="3" s="1"/>
  <c r="O2493" i="3"/>
  <c r="P2493" i="3" s="1"/>
  <c r="R2493" i="3" s="1"/>
  <c r="E2493" i="3" s="1"/>
  <c r="I2493" i="3" s="1"/>
  <c r="O2487" i="3"/>
  <c r="P2487" i="3" s="1"/>
  <c r="R2487" i="3" s="1"/>
  <c r="E2487" i="3" s="1"/>
  <c r="I2487" i="3" s="1"/>
  <c r="O2483" i="3"/>
  <c r="P2483" i="3" s="1"/>
  <c r="R2483" i="3" s="1"/>
  <c r="E2483" i="3" s="1"/>
  <c r="I2483" i="3" s="1"/>
  <c r="O2477" i="3"/>
  <c r="P2477" i="3" s="1"/>
  <c r="R2477" i="3" s="1"/>
  <c r="E2477" i="3" s="1"/>
  <c r="I2477" i="3" s="1"/>
  <c r="O2473" i="3"/>
  <c r="P2473" i="3" s="1"/>
  <c r="R2473" i="3" s="1"/>
  <c r="E2473" i="3" s="1"/>
  <c r="I2473" i="3" s="1"/>
  <c r="O2467" i="3"/>
  <c r="P2467" i="3" s="1"/>
  <c r="R2467" i="3" s="1"/>
  <c r="E2467" i="3" s="1"/>
  <c r="I2467" i="3" s="1"/>
  <c r="O2463" i="3"/>
  <c r="P2463" i="3" s="1"/>
  <c r="R2463" i="3" s="1"/>
  <c r="E2463" i="3" s="1"/>
  <c r="I2463" i="3" s="1"/>
  <c r="O2457" i="3"/>
  <c r="O2453" i="3"/>
  <c r="O2449" i="3"/>
  <c r="O2443" i="3"/>
  <c r="P2443" i="3" s="1"/>
  <c r="R2443" i="3" s="1"/>
  <c r="E2443" i="3" s="1"/>
  <c r="I2443" i="3" s="1"/>
  <c r="J2413" i="3"/>
  <c r="O2408" i="3"/>
  <c r="O2406" i="3"/>
  <c r="O2405" i="3"/>
  <c r="O2397" i="3"/>
  <c r="P2397" i="3" s="1"/>
  <c r="R2397" i="3" s="1"/>
  <c r="E2397" i="3" s="1"/>
  <c r="I2397" i="3" s="1"/>
  <c r="J2396" i="3"/>
  <c r="O2394" i="3"/>
  <c r="O2390" i="3"/>
  <c r="P2390" i="3" s="1"/>
  <c r="R2390" i="3" s="1"/>
  <c r="E2390" i="3" s="1"/>
  <c r="I2390" i="3" s="1"/>
  <c r="O2389" i="3"/>
  <c r="O2384" i="3"/>
  <c r="O2379" i="3"/>
  <c r="J2372" i="3"/>
  <c r="J2369" i="3"/>
  <c r="O2365" i="3"/>
  <c r="O2363" i="3"/>
  <c r="J2362" i="3"/>
  <c r="J2361" i="3"/>
  <c r="O2356" i="3"/>
  <c r="P2356" i="3" s="1"/>
  <c r="R2356" i="3" s="1"/>
  <c r="E2356" i="3" s="1"/>
  <c r="I2356" i="3" s="1"/>
  <c r="O2352" i="3"/>
  <c r="P2352" i="3" s="1"/>
  <c r="R2352" i="3" s="1"/>
  <c r="E2352" i="3" s="1"/>
  <c r="I2352" i="3" s="1"/>
  <c r="O2350" i="3"/>
  <c r="J2442" i="3"/>
  <c r="O2441" i="3"/>
  <c r="P2441" i="3" s="1"/>
  <c r="R2441" i="3" s="1"/>
  <c r="E2441" i="3" s="1"/>
  <c r="I2441" i="3" s="1"/>
  <c r="J2440" i="3"/>
  <c r="O2439" i="3"/>
  <c r="P2439" i="3" s="1"/>
  <c r="R2439" i="3" s="1"/>
  <c r="E2439" i="3" s="1"/>
  <c r="I2439" i="3" s="1"/>
  <c r="J2438" i="3"/>
  <c r="O2435" i="3"/>
  <c r="P2435" i="3" s="1"/>
  <c r="R2435" i="3" s="1"/>
  <c r="E2435" i="3" s="1"/>
  <c r="I2435" i="3" s="1"/>
  <c r="J2434" i="3"/>
  <c r="O2433" i="3"/>
  <c r="P2433" i="3" s="1"/>
  <c r="R2433" i="3" s="1"/>
  <c r="E2433" i="3" s="1"/>
  <c r="I2433" i="3" s="1"/>
  <c r="J2432" i="3"/>
  <c r="O2431" i="3"/>
  <c r="P2431" i="3" s="1"/>
  <c r="R2431" i="3" s="1"/>
  <c r="E2431" i="3" s="1"/>
  <c r="I2431" i="3" s="1"/>
  <c r="J2430" i="3"/>
  <c r="O2429" i="3"/>
  <c r="P2429" i="3" s="1"/>
  <c r="R2429" i="3" s="1"/>
  <c r="E2429" i="3" s="1"/>
  <c r="I2429" i="3" s="1"/>
  <c r="J2428" i="3"/>
  <c r="O2427" i="3"/>
  <c r="P2427" i="3" s="1"/>
  <c r="R2427" i="3" s="1"/>
  <c r="E2427" i="3" s="1"/>
  <c r="I2427" i="3" s="1"/>
  <c r="J2424" i="3"/>
  <c r="O2423" i="3"/>
  <c r="P2423" i="3" s="1"/>
  <c r="R2423" i="3" s="1"/>
  <c r="E2423" i="3" s="1"/>
  <c r="I2423" i="3" s="1"/>
  <c r="J2422" i="3"/>
  <c r="O2421" i="3"/>
  <c r="P2421" i="3" s="1"/>
  <c r="R2421" i="3" s="1"/>
  <c r="E2421" i="3" s="1"/>
  <c r="I2421" i="3" s="1"/>
  <c r="J2420" i="3"/>
  <c r="O2419" i="3"/>
  <c r="P2419" i="3" s="1"/>
  <c r="R2419" i="3" s="1"/>
  <c r="E2419" i="3" s="1"/>
  <c r="I2419" i="3" s="1"/>
  <c r="J2418" i="3"/>
  <c r="O2417" i="3"/>
  <c r="P2417" i="3" s="1"/>
  <c r="R2417" i="3" s="1"/>
  <c r="E2417" i="3" s="1"/>
  <c r="I2417" i="3" s="1"/>
  <c r="J2416" i="3"/>
  <c r="O2412" i="3"/>
  <c r="O2410" i="3"/>
  <c r="P2410" i="3" s="1"/>
  <c r="R2410" i="3" s="1"/>
  <c r="E2410" i="3" s="1"/>
  <c r="I2410" i="3" s="1"/>
  <c r="O2409" i="3"/>
  <c r="O2401" i="3"/>
  <c r="P2401" i="3" s="1"/>
  <c r="R2401" i="3" s="1"/>
  <c r="E2401" i="3" s="1"/>
  <c r="I2401" i="3" s="1"/>
  <c r="J2400" i="3"/>
  <c r="J2399" i="3"/>
  <c r="O2395" i="3"/>
  <c r="O2387" i="3"/>
  <c r="P2387" i="3" s="1"/>
  <c r="R2387" i="3" s="1"/>
  <c r="E2387" i="3" s="1"/>
  <c r="I2387" i="3" s="1"/>
  <c r="J2386" i="3"/>
  <c r="O2380" i="3"/>
  <c r="O2377" i="3"/>
  <c r="J2376" i="3"/>
  <c r="O2374" i="3"/>
  <c r="O2368" i="3"/>
  <c r="P2368" i="3" s="1"/>
  <c r="R2368" i="3" s="1"/>
  <c r="E2368" i="3" s="1"/>
  <c r="I2368" i="3" s="1"/>
  <c r="O2366" i="3"/>
  <c r="O2358" i="3"/>
  <c r="J2355" i="3"/>
  <c r="O2413" i="3"/>
  <c r="O2407" i="3"/>
  <c r="P2407" i="3" s="1"/>
  <c r="R2407" i="3" s="1"/>
  <c r="E2407" i="3" s="1"/>
  <c r="I2407" i="3" s="1"/>
  <c r="J2406" i="3"/>
  <c r="J2405" i="3"/>
  <c r="O2398" i="3"/>
  <c r="O2396" i="3"/>
  <c r="P2396" i="3" s="1"/>
  <c r="R2396" i="3" s="1"/>
  <c r="E2396" i="3" s="1"/>
  <c r="I2396" i="3" s="1"/>
  <c r="O2391" i="3"/>
  <c r="P2391" i="3" s="1"/>
  <c r="R2391" i="3" s="1"/>
  <c r="E2391" i="3" s="1"/>
  <c r="I2391" i="3" s="1"/>
  <c r="J2390" i="3"/>
  <c r="J2389" i="3"/>
  <c r="O2385" i="3"/>
  <c r="J2379" i="3"/>
  <c r="O2372" i="3"/>
  <c r="O2369" i="3"/>
  <c r="O2364" i="3"/>
  <c r="O2362" i="3"/>
  <c r="O2361" i="3"/>
  <c r="O2354" i="3"/>
  <c r="P2354" i="3" s="1"/>
  <c r="R2354" i="3" s="1"/>
  <c r="E2354" i="3" s="1"/>
  <c r="I2354" i="3" s="1"/>
  <c r="J2352" i="3"/>
  <c r="O2444" i="3"/>
  <c r="P2444" i="3" s="1"/>
  <c r="R2444" i="3" s="1"/>
  <c r="E2444" i="3" s="1"/>
  <c r="I2444" i="3" s="1"/>
  <c r="J2441" i="3"/>
  <c r="O2440" i="3"/>
  <c r="P2440" i="3" s="1"/>
  <c r="R2440" i="3" s="1"/>
  <c r="E2440" i="3" s="1"/>
  <c r="I2440" i="3" s="1"/>
  <c r="J2439" i="3"/>
  <c r="O2438" i="3"/>
  <c r="J2435" i="3"/>
  <c r="O2434" i="3"/>
  <c r="P2434" i="3" s="1"/>
  <c r="R2434" i="3" s="1"/>
  <c r="E2434" i="3" s="1"/>
  <c r="I2434" i="3" s="1"/>
  <c r="J2433" i="3"/>
  <c r="O2432" i="3"/>
  <c r="J2431" i="3"/>
  <c r="O2430" i="3"/>
  <c r="P2430" i="3" s="1"/>
  <c r="R2430" i="3" s="1"/>
  <c r="E2430" i="3" s="1"/>
  <c r="I2430" i="3" s="1"/>
  <c r="J2429" i="3"/>
  <c r="O2428" i="3"/>
  <c r="J2427" i="3"/>
  <c r="O2424" i="3"/>
  <c r="P2424" i="3" s="1"/>
  <c r="R2424" i="3" s="1"/>
  <c r="E2424" i="3" s="1"/>
  <c r="I2424" i="3" s="1"/>
  <c r="J2423" i="3"/>
  <c r="O2422" i="3"/>
  <c r="J2421" i="3"/>
  <c r="O2420" i="3"/>
  <c r="P2420" i="3" s="1"/>
  <c r="R2420" i="3" s="1"/>
  <c r="E2420" i="3" s="1"/>
  <c r="I2420" i="3" s="1"/>
  <c r="J2419" i="3"/>
  <c r="O2418" i="3"/>
  <c r="J2417" i="3"/>
  <c r="O2416" i="3"/>
  <c r="O2411" i="3"/>
  <c r="P2411" i="3" s="1"/>
  <c r="R2411" i="3" s="1"/>
  <c r="E2411" i="3" s="1"/>
  <c r="I2411" i="3" s="1"/>
  <c r="J2410" i="3"/>
  <c r="J2409" i="3"/>
  <c r="O2402" i="3"/>
  <c r="O2400" i="3"/>
  <c r="P2400" i="3" s="1"/>
  <c r="R2400" i="3" s="1"/>
  <c r="E2400" i="3" s="1"/>
  <c r="I2400" i="3" s="1"/>
  <c r="O2399" i="3"/>
  <c r="J2395" i="3"/>
  <c r="O2388" i="3"/>
  <c r="O2386" i="3"/>
  <c r="O2383" i="3"/>
  <c r="J2380" i="3"/>
  <c r="O2378" i="3"/>
  <c r="P2378" i="3" s="1"/>
  <c r="R2378" i="3" s="1"/>
  <c r="E2378" i="3" s="1"/>
  <c r="I2378" i="3" s="1"/>
  <c r="O2376" i="3"/>
  <c r="O2375" i="3"/>
  <c r="O2373" i="3"/>
  <c r="O2367" i="3"/>
  <c r="J2366" i="3"/>
  <c r="O2357" i="3"/>
  <c r="O2355" i="3"/>
  <c r="O2353" i="3"/>
  <c r="O2351" i="3"/>
  <c r="J2354" i="3"/>
  <c r="J2351" i="3"/>
  <c r="J2387" i="3"/>
  <c r="J2363" i="3"/>
  <c r="J2367" i="3"/>
  <c r="J2388" i="3"/>
  <c r="J2468" i="3"/>
  <c r="J2488" i="3"/>
  <c r="J2584" i="3"/>
  <c r="J2465" i="3"/>
  <c r="J2485" i="3"/>
  <c r="J2581" i="3"/>
  <c r="J2456" i="3"/>
  <c r="J2476" i="3"/>
  <c r="J2496" i="3"/>
  <c r="J2467" i="3"/>
  <c r="J2487" i="3"/>
  <c r="J2583" i="3"/>
  <c r="J2350" i="3"/>
  <c r="J2365" i="3"/>
  <c r="J2357" i="3"/>
  <c r="J2444" i="3"/>
  <c r="J2449" i="3"/>
  <c r="J2457" i="3"/>
  <c r="J2391" i="3"/>
  <c r="J2401" i="3"/>
  <c r="J2394" i="3"/>
  <c r="J2373" i="3"/>
  <c r="J2402" i="3"/>
  <c r="J2474" i="3"/>
  <c r="J2494" i="3"/>
  <c r="J2451" i="3"/>
  <c r="J2471" i="3"/>
  <c r="J2489" i="3"/>
  <c r="J2585" i="3"/>
  <c r="J2462" i="3"/>
  <c r="J2482" i="3"/>
  <c r="J2500" i="3"/>
  <c r="J2473" i="3"/>
  <c r="J2493" i="3"/>
  <c r="J2384" i="3"/>
  <c r="J2353" i="3"/>
  <c r="J2450" i="3"/>
  <c r="J2460" i="3"/>
  <c r="J2398" i="3"/>
  <c r="J2368" i="3"/>
  <c r="J2412" i="3"/>
  <c r="J2397" i="3"/>
  <c r="J2378" i="3"/>
  <c r="J2411" i="3"/>
  <c r="J2478" i="3"/>
  <c r="J2498" i="3"/>
  <c r="J2455" i="3"/>
  <c r="J2475" i="3"/>
  <c r="J2495" i="3"/>
  <c r="J2446" i="3"/>
  <c r="J2466" i="3"/>
  <c r="J2486" i="3"/>
  <c r="J2582" i="3"/>
  <c r="J2477" i="3"/>
  <c r="J2497" i="3"/>
  <c r="J2374" i="3"/>
  <c r="J2385" i="3"/>
  <c r="J2358" i="3"/>
  <c r="J2445" i="3"/>
  <c r="J2453" i="3"/>
  <c r="J2407" i="3"/>
  <c r="J2377" i="3"/>
  <c r="J2408" i="3"/>
  <c r="J2383" i="3"/>
  <c r="J2464" i="3"/>
  <c r="J2484" i="3"/>
  <c r="J2570" i="3"/>
  <c r="J2461" i="3"/>
  <c r="J2479" i="3"/>
  <c r="J2499" i="3"/>
  <c r="J2452" i="3"/>
  <c r="J2472" i="3"/>
  <c r="J2490" i="3"/>
  <c r="J2463" i="3"/>
  <c r="J2483" i="3"/>
  <c r="J2567" i="3"/>
  <c r="J2364" i="3"/>
  <c r="J2375" i="3"/>
  <c r="J2454" i="3"/>
  <c r="J2443" i="3"/>
  <c r="J2356" i="3"/>
  <c r="J2511" i="3"/>
  <c r="J2512" i="3"/>
  <c r="J2507" i="3"/>
  <c r="J2504" i="3"/>
  <c r="J2508" i="3"/>
  <c r="J2519" i="3"/>
  <c r="J2518" i="3"/>
  <c r="J2517" i="3"/>
  <c r="J2523" i="3"/>
  <c r="J2521" i="3"/>
  <c r="J2522" i="3"/>
  <c r="J2528" i="3"/>
  <c r="J2532" i="3"/>
  <c r="J2527" i="3"/>
  <c r="J2531" i="3"/>
  <c r="J2533" i="3"/>
  <c r="J2534" i="3"/>
  <c r="J2543" i="3"/>
  <c r="J2544" i="3"/>
  <c r="J2539" i="3"/>
  <c r="J2542" i="3"/>
  <c r="J2540" i="3"/>
  <c r="J2538" i="3"/>
  <c r="J2552" i="3"/>
  <c r="J2550" i="3"/>
  <c r="J2549" i="3"/>
  <c r="J2553" i="3"/>
  <c r="J2548" i="3"/>
  <c r="J2554" i="3"/>
  <c r="J2566" i="3"/>
  <c r="J2573" i="3"/>
  <c r="J2574" i="3"/>
  <c r="J2578" i="3"/>
  <c r="J2572" i="3"/>
  <c r="J2577" i="3"/>
  <c r="J2575" i="3"/>
  <c r="J2571" i="3"/>
  <c r="J2576" i="3"/>
  <c r="J2586" i="3"/>
  <c r="J2588" i="3"/>
  <c r="J2587" i="3"/>
  <c r="J2589" i="3"/>
  <c r="O2843" i="3"/>
  <c r="O2842" i="3"/>
  <c r="O2838" i="3"/>
  <c r="O2831" i="3"/>
  <c r="O2821" i="3"/>
  <c r="O2817" i="3"/>
  <c r="O2782" i="3"/>
  <c r="O2774" i="3"/>
  <c r="O2773" i="3"/>
  <c r="O2772" i="3"/>
  <c r="O2771" i="3"/>
  <c r="O2770" i="3"/>
  <c r="O2762" i="3"/>
  <c r="O2761" i="3"/>
  <c r="O2740" i="3"/>
  <c r="O2739" i="3"/>
  <c r="O2720" i="3"/>
  <c r="O2719" i="3"/>
  <c r="O2718" i="3"/>
  <c r="O2717" i="3"/>
  <c r="O2716" i="3"/>
  <c r="O2715" i="3"/>
  <c r="O2714" i="3"/>
  <c r="O2689" i="3"/>
  <c r="O2688" i="3"/>
  <c r="O2687" i="3"/>
  <c r="O2686" i="3"/>
  <c r="O2685" i="3"/>
  <c r="O2684" i="3"/>
  <c r="O2683" i="3"/>
  <c r="O2662" i="3"/>
  <c r="O2655" i="3"/>
  <c r="O2651" i="3"/>
  <c r="O2648" i="3"/>
  <c r="O2642" i="3"/>
  <c r="O2639" i="3"/>
  <c r="O2633" i="3"/>
  <c r="O2630" i="3"/>
  <c r="O2626" i="3"/>
  <c r="O2620" i="3"/>
  <c r="O2617" i="3"/>
  <c r="O2611" i="3"/>
  <c r="O2607" i="3"/>
  <c r="O2596" i="3"/>
  <c r="J2594" i="3"/>
  <c r="O2593" i="3"/>
  <c r="O2829" i="3"/>
  <c r="O2820" i="3"/>
  <c r="O2815" i="3"/>
  <c r="O2785" i="3"/>
  <c r="O2776" i="3"/>
  <c r="O2748" i="3"/>
  <c r="O2743" i="3"/>
  <c r="O2727" i="3"/>
  <c r="O2721" i="3"/>
  <c r="O2696" i="3"/>
  <c r="O2839" i="3"/>
  <c r="O2832" i="3"/>
  <c r="O2824" i="3"/>
  <c r="O2818" i="3"/>
  <c r="O2810" i="3"/>
  <c r="O2809" i="3"/>
  <c r="O2808" i="3"/>
  <c r="O2807" i="3"/>
  <c r="O2806" i="3"/>
  <c r="O2805" i="3"/>
  <c r="O2804" i="3"/>
  <c r="O2803" i="3"/>
  <c r="O2802" i="3"/>
  <c r="O2799" i="3"/>
  <c r="O2781" i="3"/>
  <c r="O2769" i="3"/>
  <c r="O2760" i="3"/>
  <c r="O2759" i="3"/>
  <c r="O2758" i="3"/>
  <c r="O2755" i="3"/>
  <c r="O2754" i="3"/>
  <c r="O2753" i="3"/>
  <c r="O2738" i="3"/>
  <c r="O2737" i="3"/>
  <c r="O2736" i="3"/>
  <c r="O2711" i="3"/>
  <c r="O2710" i="3"/>
  <c r="O2709" i="3"/>
  <c r="O2708" i="3"/>
  <c r="O2707" i="3"/>
  <c r="O2706" i="3"/>
  <c r="O2705" i="3"/>
  <c r="O2682" i="3"/>
  <c r="O2681" i="3"/>
  <c r="O2678" i="3"/>
  <c r="O2677" i="3"/>
  <c r="O2676" i="3"/>
  <c r="O2675" i="3"/>
  <c r="O2674" i="3"/>
  <c r="O2661" i="3"/>
  <c r="O2660" i="3"/>
  <c r="O2659" i="3"/>
  <c r="O2654" i="3"/>
  <c r="O2645" i="3"/>
  <c r="O2638" i="3"/>
  <c r="O2632" i="3"/>
  <c r="O2629" i="3"/>
  <c r="O2623" i="3"/>
  <c r="O2619" i="3"/>
  <c r="O2616" i="3"/>
  <c r="O2610" i="3"/>
  <c r="O2606" i="3"/>
  <c r="O2600" i="3"/>
  <c r="P2600" i="3" s="1"/>
  <c r="R2600" i="3" s="1"/>
  <c r="E2600" i="3" s="1"/>
  <c r="O2599" i="3"/>
  <c r="O2841" i="3"/>
  <c r="O2837" i="3"/>
  <c r="O2814" i="3"/>
  <c r="O2786" i="3"/>
  <c r="O2783" i="3"/>
  <c r="O2777" i="3"/>
  <c r="O2775" i="3"/>
  <c r="O2763" i="3"/>
  <c r="O2747" i="3"/>
  <c r="O2742" i="3"/>
  <c r="O2730" i="3"/>
  <c r="O2728" i="3"/>
  <c r="O2725" i="3"/>
  <c r="O2699" i="3"/>
  <c r="O2697" i="3"/>
  <c r="O2694" i="3"/>
  <c r="O2840" i="3"/>
  <c r="O2835" i="3"/>
  <c r="O2828" i="3"/>
  <c r="O2827" i="3"/>
  <c r="O2826" i="3"/>
  <c r="O2825" i="3"/>
  <c r="O2819" i="3"/>
  <c r="O2813" i="3"/>
  <c r="O2798" i="3"/>
  <c r="O2797" i="3"/>
  <c r="O2796" i="3"/>
  <c r="O2795" i="3"/>
  <c r="O2794" i="3"/>
  <c r="O2793" i="3"/>
  <c r="O2792" i="3"/>
  <c r="O2791" i="3"/>
  <c r="O2788" i="3"/>
  <c r="O2780" i="3"/>
  <c r="O2766" i="3"/>
  <c r="O2765" i="3"/>
  <c r="O2764" i="3"/>
  <c r="O2752" i="3"/>
  <c r="O2751" i="3"/>
  <c r="O2750" i="3"/>
  <c r="O2733" i="3"/>
  <c r="O2732" i="3"/>
  <c r="O2731" i="3"/>
  <c r="O2704" i="3"/>
  <c r="O2703" i="3"/>
  <c r="O2673" i="3"/>
  <c r="O2672" i="3"/>
  <c r="O2671" i="3"/>
  <c r="O2670" i="3"/>
  <c r="O2667" i="3"/>
  <c r="O2666" i="3"/>
  <c r="O2665" i="3"/>
  <c r="O2664" i="3"/>
  <c r="O2653" i="3"/>
  <c r="O2650" i="3"/>
  <c r="O2644" i="3"/>
  <c r="O2641" i="3"/>
  <c r="O2637" i="3"/>
  <c r="O2631" i="3"/>
  <c r="O2628" i="3"/>
  <c r="O2622" i="3"/>
  <c r="O2618" i="3"/>
  <c r="O2615" i="3"/>
  <c r="O2609" i="3"/>
  <c r="O2605" i="3"/>
  <c r="O2598" i="3"/>
  <c r="P2598" i="3" s="1"/>
  <c r="R2598" i="3" s="1"/>
  <c r="E2598" i="3" s="1"/>
  <c r="O2597" i="3"/>
  <c r="P2597" i="3" s="1"/>
  <c r="R2597" i="3" s="1"/>
  <c r="E2597" i="3" s="1"/>
  <c r="O2595" i="3"/>
  <c r="O2594" i="3"/>
  <c r="P2594" i="3" s="1"/>
  <c r="R2594" i="3" s="1"/>
  <c r="E2594" i="3" s="1"/>
  <c r="J2593" i="3"/>
  <c r="O2836" i="3"/>
  <c r="O2830" i="3"/>
  <c r="O2816" i="3"/>
  <c r="O2787" i="3"/>
  <c r="O2784" i="3"/>
  <c r="O2749" i="3"/>
  <c r="O2744" i="3"/>
  <c r="O2741" i="3"/>
  <c r="O2729" i="3"/>
  <c r="O2726" i="3"/>
  <c r="O2722" i="3"/>
  <c r="O2700" i="3"/>
  <c r="O2698" i="3"/>
  <c r="O2695" i="3"/>
  <c r="O2663" i="3"/>
  <c r="O2649" i="3"/>
  <c r="O2612" i="3"/>
  <c r="O2693" i="3"/>
  <c r="O2692" i="3"/>
  <c r="O2643" i="3"/>
  <c r="O2627" i="3"/>
  <c r="O2608" i="3"/>
  <c r="O2652" i="3"/>
  <c r="O2634" i="3"/>
  <c r="O2656" i="3"/>
  <c r="O2640" i="3"/>
  <c r="O2621" i="3"/>
  <c r="O2604" i="3"/>
  <c r="O2601" i="3"/>
  <c r="P2601" i="3" s="1"/>
  <c r="R2601" i="3" s="1"/>
  <c r="E2601" i="3" s="1"/>
  <c r="J2597" i="3"/>
  <c r="J2600" i="3"/>
  <c r="J2595" i="3"/>
  <c r="J2601" i="3"/>
  <c r="J2596" i="3"/>
  <c r="J2598" i="3"/>
  <c r="J2599" i="3"/>
  <c r="J2606" i="3"/>
  <c r="J2605" i="3"/>
  <c r="J2604" i="3"/>
  <c r="J2610" i="3"/>
  <c r="J2607" i="3"/>
  <c r="J2609" i="3"/>
  <c r="J2611" i="3"/>
  <c r="J2612" i="3"/>
  <c r="J2608" i="3"/>
  <c r="J2623" i="3"/>
  <c r="J2621" i="3"/>
  <c r="J2622" i="3"/>
  <c r="J2617" i="3"/>
  <c r="J2618" i="3"/>
  <c r="J2616" i="3"/>
  <c r="J2620" i="3"/>
  <c r="J2619" i="3"/>
  <c r="J2615" i="3"/>
  <c r="J2627" i="3"/>
  <c r="J2630" i="3"/>
  <c r="J2628" i="3"/>
  <c r="J2629" i="3"/>
  <c r="J2632" i="3"/>
  <c r="J2626" i="3"/>
  <c r="J2631" i="3"/>
  <c r="J2633" i="3"/>
  <c r="J2634" i="3"/>
  <c r="J2644" i="3"/>
  <c r="J2640" i="3"/>
  <c r="J2639" i="3"/>
  <c r="J2643" i="3"/>
  <c r="J2642" i="3"/>
  <c r="J2637" i="3"/>
  <c r="J2645" i="3"/>
  <c r="J2638" i="3"/>
  <c r="J2641" i="3"/>
  <c r="J2653" i="3"/>
  <c r="J2649" i="3"/>
  <c r="J2652" i="3"/>
  <c r="J2656" i="3"/>
  <c r="J2655" i="3"/>
  <c r="J2648" i="3"/>
  <c r="J2654" i="3"/>
  <c r="J2650" i="3"/>
  <c r="J2651" i="3"/>
  <c r="J2659" i="3"/>
  <c r="J2663" i="3"/>
  <c r="J2662" i="3"/>
  <c r="J2665" i="3"/>
  <c r="J2661" i="3"/>
  <c r="J2664" i="3"/>
  <c r="J2666" i="3"/>
  <c r="J2660" i="3"/>
  <c r="J2667" i="3"/>
  <c r="J2675" i="3"/>
  <c r="J2678" i="3"/>
  <c r="J2672" i="3"/>
  <c r="J2674" i="3"/>
  <c r="J2673" i="3"/>
  <c r="J2676" i="3"/>
  <c r="J2677" i="3"/>
  <c r="J2671" i="3"/>
  <c r="J2670" i="3"/>
  <c r="J2688" i="3"/>
  <c r="J2689" i="3"/>
  <c r="J2681" i="3"/>
  <c r="J2682" i="3"/>
  <c r="J2683" i="3"/>
  <c r="J2684" i="3"/>
  <c r="J2686" i="3"/>
  <c r="J2685" i="3"/>
  <c r="J2687" i="3"/>
  <c r="J2699" i="3"/>
  <c r="J2692" i="3"/>
  <c r="J2694" i="3"/>
  <c r="J2695" i="3"/>
  <c r="J2700" i="3"/>
  <c r="J2698" i="3"/>
  <c r="J2693" i="3"/>
  <c r="J2697" i="3"/>
  <c r="J2696" i="3"/>
  <c r="J2705" i="3"/>
  <c r="J2709" i="3"/>
  <c r="J2707" i="3"/>
  <c r="J2711" i="3"/>
  <c r="J2703" i="3"/>
  <c r="J2708" i="3"/>
  <c r="J2704" i="3"/>
  <c r="J2710" i="3"/>
  <c r="J2706" i="3"/>
  <c r="J2721" i="3"/>
  <c r="J2717" i="3"/>
  <c r="J2718" i="3"/>
  <c r="J2714" i="3"/>
  <c r="J2719" i="3"/>
  <c r="J2715" i="3"/>
  <c r="J2722" i="3"/>
  <c r="J2716" i="3"/>
  <c r="J2720" i="3"/>
  <c r="J2733" i="3"/>
  <c r="J2726" i="3"/>
  <c r="J2729" i="3"/>
  <c r="J2731" i="3"/>
  <c r="J2732" i="3"/>
  <c r="J2727" i="3"/>
  <c r="J2730" i="3"/>
  <c r="J2725" i="3"/>
  <c r="J2728" i="3"/>
  <c r="J2743" i="3"/>
  <c r="J2741" i="3"/>
  <c r="J2739" i="3"/>
  <c r="J2737" i="3"/>
  <c r="J2740" i="3"/>
  <c r="J2736" i="3"/>
  <c r="J2738" i="3"/>
  <c r="J2742" i="3"/>
  <c r="J2744" i="3"/>
  <c r="J2753" i="3"/>
  <c r="J2751" i="3"/>
  <c r="J2750" i="3"/>
  <c r="J2747" i="3"/>
  <c r="J2755" i="3"/>
  <c r="J2748" i="3"/>
  <c r="J2752" i="3"/>
  <c r="J2754" i="3"/>
  <c r="J2749" i="3"/>
  <c r="J2759" i="3"/>
  <c r="J2764" i="3"/>
  <c r="J2766" i="3"/>
  <c r="J2760" i="3"/>
  <c r="J2762" i="3"/>
  <c r="J2761" i="3"/>
  <c r="J2758" i="3"/>
  <c r="J2765" i="3"/>
  <c r="J2763" i="3"/>
  <c r="J2774" i="3"/>
  <c r="J2771" i="3"/>
  <c r="J2776" i="3"/>
  <c r="J2775" i="3"/>
  <c r="J2769" i="3"/>
  <c r="J2777" i="3"/>
  <c r="J2773" i="3"/>
  <c r="J2770" i="3"/>
  <c r="J2772" i="3"/>
  <c r="J2782" i="3"/>
  <c r="J2783" i="3"/>
  <c r="J2788" i="3"/>
  <c r="J2781" i="3"/>
  <c r="J2786" i="3"/>
  <c r="J2785" i="3"/>
  <c r="J2780" i="3"/>
  <c r="J2784" i="3"/>
  <c r="J2787" i="3"/>
  <c r="J2796" i="3"/>
  <c r="J2797" i="3"/>
  <c r="J2799" i="3"/>
  <c r="J2792" i="3"/>
  <c r="J2793" i="3"/>
  <c r="J2791" i="3"/>
  <c r="J2795" i="3"/>
  <c r="J2798" i="3"/>
  <c r="J2794" i="3"/>
  <c r="J2803" i="3"/>
  <c r="J2806" i="3"/>
  <c r="J2804" i="3"/>
  <c r="J2814" i="3"/>
  <c r="J2828" i="3"/>
  <c r="J2837" i="3"/>
  <c r="J2824" i="3"/>
  <c r="J2840" i="3"/>
  <c r="J2839" i="3"/>
  <c r="J2809" i="3"/>
  <c r="J2816" i="3"/>
  <c r="J2825" i="3"/>
  <c r="J2805" i="3"/>
  <c r="J2807" i="3"/>
  <c r="J2808" i="3"/>
  <c r="J2838" i="3"/>
  <c r="J2817" i="3"/>
  <c r="J2815" i="3"/>
  <c r="J2810" i="3"/>
  <c r="J2836" i="3"/>
  <c r="J2827" i="3"/>
  <c r="J2821" i="3"/>
  <c r="J2830" i="3"/>
  <c r="J2841" i="3"/>
  <c r="J2818" i="3"/>
  <c r="J2813" i="3"/>
  <c r="J2820" i="3"/>
  <c r="J2826" i="3"/>
  <c r="J2832" i="3"/>
  <c r="J2835" i="3"/>
  <c r="J2829" i="3"/>
  <c r="J2802" i="3"/>
  <c r="J2819" i="3"/>
  <c r="J2831" i="3"/>
  <c r="J2842" i="3"/>
  <c r="J2843" i="3"/>
  <c r="J2345" i="3"/>
  <c r="O2340" i="3"/>
  <c r="P2340" i="3" s="1"/>
  <c r="R2340" i="3" s="1"/>
  <c r="O2322" i="3"/>
  <c r="O2306" i="3"/>
  <c r="P2306" i="3" s="1"/>
  <c r="R2306" i="3" s="1"/>
  <c r="J2302" i="3"/>
  <c r="O2297" i="3"/>
  <c r="P2297" i="3" s="1"/>
  <c r="R2297" i="3" s="1"/>
  <c r="O2270" i="3"/>
  <c r="P2270" i="3" s="1"/>
  <c r="R2270" i="3" s="1"/>
  <c r="O2265" i="3"/>
  <c r="O2256" i="3"/>
  <c r="O2247" i="3"/>
  <c r="O2231" i="3"/>
  <c r="O2213" i="3"/>
  <c r="J2211" i="3"/>
  <c r="J2200" i="3"/>
  <c r="O2187" i="3"/>
  <c r="P2187" i="3" s="1"/>
  <c r="R2187" i="3" s="1"/>
  <c r="O2164" i="3"/>
  <c r="P2164" i="3" s="1"/>
  <c r="R2164" i="3" s="1"/>
  <c r="O2160" i="3"/>
  <c r="P2160" i="3" s="1"/>
  <c r="R2160" i="3" s="1"/>
  <c r="J2156" i="3"/>
  <c r="O2143" i="3"/>
  <c r="O2240" i="3"/>
  <c r="O2215" i="3"/>
  <c r="P2215" i="3" s="1"/>
  <c r="R2215" i="3" s="1"/>
  <c r="O2166" i="3"/>
  <c r="P2166" i="3" s="1"/>
  <c r="R2166" i="3" s="1"/>
  <c r="O2145" i="3"/>
  <c r="J2141" i="3"/>
  <c r="O2134" i="3"/>
  <c r="P2134" i="3" s="1"/>
  <c r="R2134" i="3" s="1"/>
  <c r="E2134" i="3" s="1"/>
  <c r="O2242" i="3"/>
  <c r="P2242" i="3" s="1"/>
  <c r="R2242" i="3" s="1"/>
  <c r="J2231" i="3"/>
  <c r="O2224" i="3"/>
  <c r="O2204" i="3"/>
  <c r="O2189" i="3"/>
  <c r="O2168" i="3"/>
  <c r="J2164" i="3"/>
  <c r="O2147" i="3"/>
  <c r="J2143" i="3"/>
  <c r="O2136" i="3"/>
  <c r="O2269" i="3"/>
  <c r="O2221" i="3"/>
  <c r="O2210" i="3"/>
  <c r="O2180" i="3"/>
  <c r="O2339" i="3"/>
  <c r="P2339" i="3" s="1"/>
  <c r="R2339" i="3" s="1"/>
  <c r="O2312" i="3"/>
  <c r="P2312" i="3" s="1"/>
  <c r="R2312" i="3" s="1"/>
  <c r="O2287" i="3"/>
  <c r="O2347" i="3"/>
  <c r="P2347" i="3" s="1"/>
  <c r="R2347" i="3" s="1"/>
  <c r="J2336" i="3"/>
  <c r="O2331" i="3"/>
  <c r="P2331" i="3" s="1"/>
  <c r="R2331" i="3" s="1"/>
  <c r="J2313" i="3"/>
  <c r="O2299" i="3"/>
  <c r="P2299" i="3" s="1"/>
  <c r="R2299" i="3" s="1"/>
  <c r="O2290" i="3"/>
  <c r="P2290" i="3" s="1"/>
  <c r="R2290" i="3" s="1"/>
  <c r="J2288" i="3"/>
  <c r="J2279" i="3"/>
  <c r="O2251" i="3"/>
  <c r="J2236" i="3"/>
  <c r="O2335" i="3"/>
  <c r="P2335" i="3" s="1"/>
  <c r="R2335" i="3" s="1"/>
  <c r="J2340" i="3"/>
  <c r="O2333" i="3"/>
  <c r="P2333" i="3" s="1"/>
  <c r="R2333" i="3" s="1"/>
  <c r="O2324" i="3"/>
  <c r="P2324" i="3" s="1"/>
  <c r="R2324" i="3" s="1"/>
  <c r="J2322" i="3"/>
  <c r="O2308" i="3"/>
  <c r="P2308" i="3" s="1"/>
  <c r="R2308" i="3" s="1"/>
  <c r="O2281" i="3"/>
  <c r="P2281" i="3" s="1"/>
  <c r="R2281" i="3" s="1"/>
  <c r="O2258" i="3"/>
  <c r="O2303" i="3"/>
  <c r="P2303" i="3" s="1"/>
  <c r="R2303" i="3" s="1"/>
  <c r="O2296" i="3"/>
  <c r="P2296" i="3" s="1"/>
  <c r="R2296" i="3" s="1"/>
  <c r="O2255" i="3"/>
  <c r="P2255" i="3" s="1"/>
  <c r="R2255" i="3" s="1"/>
  <c r="O2235" i="3"/>
  <c r="P2235" i="3" s="1"/>
  <c r="R2235" i="3" s="1"/>
  <c r="O2212" i="3"/>
  <c r="J2208" i="3"/>
  <c r="O2330" i="3"/>
  <c r="O2289" i="3"/>
  <c r="P2289" i="3" s="1"/>
  <c r="R2289" i="3" s="1"/>
  <c r="J2244" i="3"/>
  <c r="O2186" i="3"/>
  <c r="P2186" i="3" s="1"/>
  <c r="R2186" i="3" s="1"/>
  <c r="J2176" i="3"/>
  <c r="O2159" i="3"/>
  <c r="J2157" i="3"/>
  <c r="O2133" i="3"/>
  <c r="J2347" i="3"/>
  <c r="O2342" i="3"/>
  <c r="P2342" i="3" s="1"/>
  <c r="R2342" i="3" s="1"/>
  <c r="O2317" i="3"/>
  <c r="P2317" i="3" s="1"/>
  <c r="R2317" i="3" s="1"/>
  <c r="J2299" i="3"/>
  <c r="O2285" i="3"/>
  <c r="P2285" i="3" s="1"/>
  <c r="R2285" i="3" s="1"/>
  <c r="O2274" i="3"/>
  <c r="P2274" i="3" s="1"/>
  <c r="R2274" i="3" s="1"/>
  <c r="J2251" i="3"/>
  <c r="J2240" i="3"/>
  <c r="J2215" i="3"/>
  <c r="O2197" i="3"/>
  <c r="P2197" i="3" s="1"/>
  <c r="R2197" i="3" s="1"/>
  <c r="O2191" i="3"/>
  <c r="P2191" i="3" s="1"/>
  <c r="R2191" i="3" s="1"/>
  <c r="O2170" i="3"/>
  <c r="P2170" i="3" s="1"/>
  <c r="R2170" i="3" s="1"/>
  <c r="J2166" i="3"/>
  <c r="O2149" i="3"/>
  <c r="P2149" i="3" s="1"/>
  <c r="R2149" i="3" s="1"/>
  <c r="J2145" i="3"/>
  <c r="O2176" i="3"/>
  <c r="P2176" i="3" s="1"/>
  <c r="R2176" i="3" s="1"/>
  <c r="O2157" i="3"/>
  <c r="P2157" i="3" s="1"/>
  <c r="R2157" i="3" s="1"/>
  <c r="O2153" i="3"/>
  <c r="P2153" i="3" s="1"/>
  <c r="R2153" i="3" s="1"/>
  <c r="O2138" i="3"/>
  <c r="P2138" i="3" s="1"/>
  <c r="R2138" i="3" s="1"/>
  <c r="E2138" i="3" s="1"/>
  <c r="J2292" i="3"/>
  <c r="O2201" i="3"/>
  <c r="O2131" i="3"/>
  <c r="J2344" i="3"/>
  <c r="O2321" i="3"/>
  <c r="O2278" i="3"/>
  <c r="J2333" i="3"/>
  <c r="O2319" i="3"/>
  <c r="P2319" i="3" s="1"/>
  <c r="R2319" i="3" s="1"/>
  <c r="O2310" i="3"/>
  <c r="J2308" i="3"/>
  <c r="O2292" i="3"/>
  <c r="O2267" i="3"/>
  <c r="P2267" i="3" s="1"/>
  <c r="R2267" i="3" s="1"/>
  <c r="O2262" i="3"/>
  <c r="P2262" i="3" s="1"/>
  <c r="R2262" i="3" s="1"/>
  <c r="J2258" i="3"/>
  <c r="O2253" i="3"/>
  <c r="P2253" i="3" s="1"/>
  <c r="R2253" i="3" s="1"/>
  <c r="O2233" i="3"/>
  <c r="P2233" i="3" s="1"/>
  <c r="R2233" i="3" s="1"/>
  <c r="J2224" i="3"/>
  <c r="O2219" i="3"/>
  <c r="P2219" i="3" s="1"/>
  <c r="R2219" i="3" s="1"/>
  <c r="O2208" i="3"/>
  <c r="J2204" i="3"/>
  <c r="O2193" i="3"/>
  <c r="O2178" i="3"/>
  <c r="J2136" i="3"/>
  <c r="O2344" i="3"/>
  <c r="P2344" i="3" s="1"/>
  <c r="R2344" i="3" s="1"/>
  <c r="O2328" i="3"/>
  <c r="O2301" i="3"/>
  <c r="P2301" i="3" s="1"/>
  <c r="R2301" i="3" s="1"/>
  <c r="J2285" i="3"/>
  <c r="O2276" i="3"/>
  <c r="P2276" i="3" s="1"/>
  <c r="R2276" i="3" s="1"/>
  <c r="J2274" i="3"/>
  <c r="O2244" i="3"/>
  <c r="O2226" i="3"/>
  <c r="P2226" i="3" s="1"/>
  <c r="R2226" i="3" s="1"/>
  <c r="O2199" i="3"/>
  <c r="P2199" i="3" s="1"/>
  <c r="R2199" i="3" s="1"/>
  <c r="O2182" i="3"/>
  <c r="P2182" i="3" s="1"/>
  <c r="R2182" i="3" s="1"/>
  <c r="O2174" i="3"/>
  <c r="J2319" i="3"/>
  <c r="J2328" i="3"/>
  <c r="J2276" i="3"/>
  <c r="O2264" i="3"/>
  <c r="P2264" i="3" s="1"/>
  <c r="R2264" i="3" s="1"/>
  <c r="O2246" i="3"/>
  <c r="J2182" i="3"/>
  <c r="O2155" i="3"/>
  <c r="P2155" i="3" s="1"/>
  <c r="R2155" i="3" s="1"/>
  <c r="O2346" i="3"/>
  <c r="J2303" i="3"/>
  <c r="O2300" i="3"/>
  <c r="O2275" i="3"/>
  <c r="P2275" i="3" s="1"/>
  <c r="R2275" i="3" s="1"/>
  <c r="J2264" i="3"/>
  <c r="O2259" i="3"/>
  <c r="O2218" i="3"/>
  <c r="P2218" i="3" s="1"/>
  <c r="R2218" i="3" s="1"/>
  <c r="J2190" i="3"/>
  <c r="O2146" i="3"/>
  <c r="O2237" i="3"/>
  <c r="P2237" i="3" s="1"/>
  <c r="R2237" i="3" s="1"/>
  <c r="O2207" i="3"/>
  <c r="P2207" i="3" s="1"/>
  <c r="R2207" i="3" s="1"/>
  <c r="O2175" i="3"/>
  <c r="P2175" i="3" s="1"/>
  <c r="R2175" i="3" s="1"/>
  <c r="J2163" i="3"/>
  <c r="O2329" i="3"/>
  <c r="P2329" i="3" s="1"/>
  <c r="R2329" i="3" s="1"/>
  <c r="O2245" i="3"/>
  <c r="P2245" i="3" s="1"/>
  <c r="R2245" i="3" s="1"/>
  <c r="J2210" i="3"/>
  <c r="O2192" i="3"/>
  <c r="O2158" i="3"/>
  <c r="O2130" i="3"/>
  <c r="O2343" i="3"/>
  <c r="P2343" i="3" s="1"/>
  <c r="R2343" i="3" s="1"/>
  <c r="O2332" i="3"/>
  <c r="P2332" i="3" s="1"/>
  <c r="R2332" i="3" s="1"/>
  <c r="O2318" i="3"/>
  <c r="P2318" i="3" s="1"/>
  <c r="R2318" i="3" s="1"/>
  <c r="J2248" i="3"/>
  <c r="O2234" i="3"/>
  <c r="O2223" i="3"/>
  <c r="O2177" i="3"/>
  <c r="O2165" i="3"/>
  <c r="P2165" i="3" s="1"/>
  <c r="R2165" i="3" s="1"/>
  <c r="O2148" i="3"/>
  <c r="P2148" i="3" s="1"/>
  <c r="R2148" i="3" s="1"/>
  <c r="O2137" i="3"/>
  <c r="P2137" i="3" s="1"/>
  <c r="R2137" i="3" s="1"/>
  <c r="E2137" i="3" s="1"/>
  <c r="O2188" i="3"/>
  <c r="P2188" i="3" s="1"/>
  <c r="R2188" i="3" s="1"/>
  <c r="J2284" i="3"/>
  <c r="J2268" i="3"/>
  <c r="J2214" i="3"/>
  <c r="J2246" i="3"/>
  <c r="O2200" i="3"/>
  <c r="P2200" i="3" s="1"/>
  <c r="R2200" i="3" s="1"/>
  <c r="O2190" i="3"/>
  <c r="P2190" i="3" s="1"/>
  <c r="R2190" i="3" s="1"/>
  <c r="O2163" i="3"/>
  <c r="P2163" i="3" s="1"/>
  <c r="R2163" i="3" s="1"/>
  <c r="O2141" i="3"/>
  <c r="P2141" i="3" s="1"/>
  <c r="R2141" i="3" s="1"/>
  <c r="J2278" i="3"/>
  <c r="O2248" i="3"/>
  <c r="O2202" i="3"/>
  <c r="P2202" i="3" s="1"/>
  <c r="R2202" i="3" s="1"/>
  <c r="O2211" i="3"/>
  <c r="O2229" i="3"/>
  <c r="P2229" i="3" s="1"/>
  <c r="R2229" i="3" s="1"/>
  <c r="J2329" i="3"/>
  <c r="O2313" i="3"/>
  <c r="P2313" i="3" s="1"/>
  <c r="R2313" i="3" s="1"/>
  <c r="O2280" i="3"/>
  <c r="P2280" i="3" s="1"/>
  <c r="R2280" i="3" s="1"/>
  <c r="O2220" i="3"/>
  <c r="P2220" i="3" s="1"/>
  <c r="R2220" i="3" s="1"/>
  <c r="O2196" i="3"/>
  <c r="J2343" i="3"/>
  <c r="J2332" i="3"/>
  <c r="J2318" i="3"/>
  <c r="O2307" i="3"/>
  <c r="P2307" i="3" s="1"/>
  <c r="R2307" i="3" s="1"/>
  <c r="O2291" i="3"/>
  <c r="P2291" i="3" s="1"/>
  <c r="R2291" i="3" s="1"/>
  <c r="O2288" i="3"/>
  <c r="O2266" i="3"/>
  <c r="P2266" i="3" s="1"/>
  <c r="R2266" i="3" s="1"/>
  <c r="O2263" i="3"/>
  <c r="J2234" i="3"/>
  <c r="J2177" i="3"/>
  <c r="J2241" i="3"/>
  <c r="O2142" i="3"/>
  <c r="P2142" i="3" s="1"/>
  <c r="R2142" i="3" s="1"/>
  <c r="J2132" i="3"/>
  <c r="J2339" i="3"/>
  <c r="O2334" i="3"/>
  <c r="P2334" i="3" s="1"/>
  <c r="R2334" i="3" s="1"/>
  <c r="O2309" i="3"/>
  <c r="P2309" i="3" s="1"/>
  <c r="R2309" i="3" s="1"/>
  <c r="O2225" i="3"/>
  <c r="P2225" i="3" s="1"/>
  <c r="R2225" i="3" s="1"/>
  <c r="O2181" i="3"/>
  <c r="P2181" i="3" s="1"/>
  <c r="R2181" i="3" s="1"/>
  <c r="O2169" i="3"/>
  <c r="O2254" i="3"/>
  <c r="O2154" i="3"/>
  <c r="P2154" i="3" s="1"/>
  <c r="R2154" i="3" s="1"/>
  <c r="O2341" i="3"/>
  <c r="P2341" i="3" s="1"/>
  <c r="R2341" i="3" s="1"/>
  <c r="O2325" i="3"/>
  <c r="P2325" i="3" s="1"/>
  <c r="R2325" i="3" s="1"/>
  <c r="O2314" i="3"/>
  <c r="P2314" i="3" s="1"/>
  <c r="R2314" i="3" s="1"/>
  <c r="O2232" i="3"/>
  <c r="P2232" i="3" s="1"/>
  <c r="R2232" i="3" s="1"/>
  <c r="J2341" i="3"/>
  <c r="J2289" i="3"/>
  <c r="O2323" i="3"/>
  <c r="P2323" i="3" s="1"/>
  <c r="R2323" i="3" s="1"/>
  <c r="O2302" i="3"/>
  <c r="O2277" i="3"/>
  <c r="O2252" i="3"/>
  <c r="P2252" i="3" s="1"/>
  <c r="R2252" i="3" s="1"/>
  <c r="O2241" i="3"/>
  <c r="J2220" i="3"/>
  <c r="J2212" i="3"/>
  <c r="J2196" i="3"/>
  <c r="O2179" i="3"/>
  <c r="P2179" i="3" s="1"/>
  <c r="R2179" i="3" s="1"/>
  <c r="O2135" i="3"/>
  <c r="P2135" i="3" s="1"/>
  <c r="R2135" i="3" s="1"/>
  <c r="E2135" i="3" s="1"/>
  <c r="O2132" i="3"/>
  <c r="P2132" i="3" s="1"/>
  <c r="R2132" i="3" s="1"/>
  <c r="E2132" i="3" s="1"/>
  <c r="O2209" i="3"/>
  <c r="P2209" i="3" s="1"/>
  <c r="R2209" i="3" s="1"/>
  <c r="J2201" i="3"/>
  <c r="O2167" i="3"/>
  <c r="P2167" i="3" s="1"/>
  <c r="R2167" i="3" s="1"/>
  <c r="O2152" i="3"/>
  <c r="P2152" i="3" s="1"/>
  <c r="R2152" i="3" s="1"/>
  <c r="O2236" i="3"/>
  <c r="O2230" i="3"/>
  <c r="P2230" i="3" s="1"/>
  <c r="R2230" i="3" s="1"/>
  <c r="O2198" i="3"/>
  <c r="O2345" i="3"/>
  <c r="O2222" i="3"/>
  <c r="P2222" i="3" s="1"/>
  <c r="R2222" i="3" s="1"/>
  <c r="O2279" i="3"/>
  <c r="O2203" i="3"/>
  <c r="P2203" i="3" s="1"/>
  <c r="R2203" i="3" s="1"/>
  <c r="J2181" i="3"/>
  <c r="J2298" i="3"/>
  <c r="O2243" i="3"/>
  <c r="P2243" i="3" s="1"/>
  <c r="R2243" i="3" s="1"/>
  <c r="O2144" i="3"/>
  <c r="P2144" i="3" s="1"/>
  <c r="R2144" i="3" s="1"/>
  <c r="J2254" i="3"/>
  <c r="O2185" i="3"/>
  <c r="P2185" i="3" s="1"/>
  <c r="R2185" i="3" s="1"/>
  <c r="O2336" i="3"/>
  <c r="O2311" i="3"/>
  <c r="P2311" i="3" s="1"/>
  <c r="R2311" i="3" s="1"/>
  <c r="O2286" i="3"/>
  <c r="P2286" i="3" s="1"/>
  <c r="R2286" i="3" s="1"/>
  <c r="O2156" i="3"/>
  <c r="P2156" i="3" s="1"/>
  <c r="R2156" i="3" s="1"/>
  <c r="J2323" i="3"/>
  <c r="O2320" i="3"/>
  <c r="J2312" i="3"/>
  <c r="O2298" i="3"/>
  <c r="O2295" i="3"/>
  <c r="P2295" i="3" s="1"/>
  <c r="R2295" i="3" s="1"/>
  <c r="O2284" i="3"/>
  <c r="P2284" i="3" s="1"/>
  <c r="R2284" i="3" s="1"/>
  <c r="O2273" i="3"/>
  <c r="P2273" i="3" s="1"/>
  <c r="R2273" i="3" s="1"/>
  <c r="O2268" i="3"/>
  <c r="P2268" i="3" s="1"/>
  <c r="R2268" i="3" s="1"/>
  <c r="O2257" i="3"/>
  <c r="P2257" i="3" s="1"/>
  <c r="R2257" i="3" s="1"/>
  <c r="J2230" i="3"/>
  <c r="O2214" i="3"/>
  <c r="J2198" i="3"/>
  <c r="J2309" i="3"/>
  <c r="J2169" i="3"/>
  <c r="J2295" i="3"/>
  <c r="O2171" i="3"/>
  <c r="P2171" i="3" s="1"/>
  <c r="R2171" i="3" s="1"/>
  <c r="J2135" i="3"/>
  <c r="J2188" i="3"/>
  <c r="J2197" i="3"/>
  <c r="J2153" i="3"/>
  <c r="J2269" i="3"/>
  <c r="J2342" i="3"/>
  <c r="J2174" i="3"/>
  <c r="J2330" i="3"/>
  <c r="J2149" i="3"/>
  <c r="J2144" i="3"/>
  <c r="J2245" i="3"/>
  <c r="J2242" i="3"/>
  <c r="J2171" i="3"/>
  <c r="J2296" i="3"/>
  <c r="J2290" i="3"/>
  <c r="J2346" i="3"/>
  <c r="J2131" i="3"/>
  <c r="J2154" i="3"/>
  <c r="J2225" i="3"/>
  <c r="J2158" i="3"/>
  <c r="J2179" i="3"/>
  <c r="J2155" i="3"/>
  <c r="J2134" i="3"/>
  <c r="J2314" i="3"/>
  <c r="J2324" i="3"/>
  <c r="J2270" i="3"/>
  <c r="J2189" i="3"/>
  <c r="J2192" i="3"/>
  <c r="J2147" i="3"/>
  <c r="J2133" i="3"/>
  <c r="J2175" i="3"/>
  <c r="J2265" i="3"/>
  <c r="J2255" i="3"/>
  <c r="J2280" i="3"/>
  <c r="J2226" i="3"/>
  <c r="J2232" i="3"/>
  <c r="J2202" i="3"/>
  <c r="J2310" i="3"/>
  <c r="J2222" i="3"/>
  <c r="J2262" i="3"/>
  <c r="J2185" i="3"/>
  <c r="J2275" i="3"/>
  <c r="J2306" i="3"/>
  <c r="J2167" i="3"/>
  <c r="J2138" i="3"/>
  <c r="J2165" i="3"/>
  <c r="J2320" i="3"/>
  <c r="J2300" i="3"/>
  <c r="J2130" i="3"/>
  <c r="J2152" i="3"/>
  <c r="J2159" i="3"/>
  <c r="J2207" i="3"/>
  <c r="J2235" i="3"/>
  <c r="J2286" i="3"/>
  <c r="J2186" i="3"/>
  <c r="J2252" i="3"/>
  <c r="J2148" i="3"/>
  <c r="J2137" i="3"/>
  <c r="J2334" i="3"/>
  <c r="J2193" i="3"/>
  <c r="J2168" i="3"/>
  <c r="J2170" i="3"/>
  <c r="J2187" i="3"/>
  <c r="J2142" i="3"/>
  <c r="J2146" i="3"/>
  <c r="J2160" i="3"/>
  <c r="J2178" i="3"/>
  <c r="J2180" i="3"/>
  <c r="J2191" i="3"/>
  <c r="J2203" i="3"/>
  <c r="J2199" i="3"/>
  <c r="J2209" i="3"/>
  <c r="J2213" i="3"/>
  <c r="J2218" i="3"/>
  <c r="J2223" i="3"/>
  <c r="J2221" i="3"/>
  <c r="J2219" i="3"/>
  <c r="J2229" i="3"/>
  <c r="J2233" i="3"/>
  <c r="J2237" i="3"/>
  <c r="J2247" i="3"/>
  <c r="J2243" i="3"/>
  <c r="J2253" i="3"/>
  <c r="J2259" i="3"/>
  <c r="J2257" i="3"/>
  <c r="J2256" i="3"/>
  <c r="J2263" i="3"/>
  <c r="J2266" i="3"/>
  <c r="J2267" i="3"/>
  <c r="J2277" i="3"/>
  <c r="J2273" i="3"/>
  <c r="J2281" i="3"/>
  <c r="J2291" i="3"/>
  <c r="J2287" i="3"/>
  <c r="J2297" i="3"/>
  <c r="J2301" i="3"/>
  <c r="J2311" i="3"/>
  <c r="J2307" i="3"/>
  <c r="J2321" i="3"/>
  <c r="J2325" i="3"/>
  <c r="J2317" i="3"/>
  <c r="J2331" i="3"/>
  <c r="J2335" i="3"/>
  <c r="O2124" i="3"/>
  <c r="O2115" i="3"/>
  <c r="P2115" i="3" s="1"/>
  <c r="R2115" i="3" s="1"/>
  <c r="O2110" i="3"/>
  <c r="J2103" i="3"/>
  <c r="J2091" i="3"/>
  <c r="J2079" i="3"/>
  <c r="O2067" i="3"/>
  <c r="P2067" i="3" s="1"/>
  <c r="R2067" i="3" s="1"/>
  <c r="O2060" i="3"/>
  <c r="O2050" i="3"/>
  <c r="P2050" i="3" s="1"/>
  <c r="R2050" i="3" s="1"/>
  <c r="J2045" i="3"/>
  <c r="O2033" i="3"/>
  <c r="P2033" i="3" s="1"/>
  <c r="R2033" i="3" s="1"/>
  <c r="J2028" i="3"/>
  <c r="O2021" i="3"/>
  <c r="P2021" i="3" s="1"/>
  <c r="R2021" i="3" s="1"/>
  <c r="J2016" i="3"/>
  <c r="O2011" i="3"/>
  <c r="P2011" i="3" s="1"/>
  <c r="R2011" i="3" s="1"/>
  <c r="O2004" i="3"/>
  <c r="P2004" i="3" s="1"/>
  <c r="R2004" i="3" s="1"/>
  <c r="O1999" i="3"/>
  <c r="O1992" i="3"/>
  <c r="P1992" i="3" s="1"/>
  <c r="R1992" i="3" s="1"/>
  <c r="O1967" i="3"/>
  <c r="P1967" i="3" s="1"/>
  <c r="R1967" i="3" s="1"/>
  <c r="O1962" i="3"/>
  <c r="P1962" i="3" s="1"/>
  <c r="R1962" i="3" s="1"/>
  <c r="O1955" i="3"/>
  <c r="P1955" i="3" s="1"/>
  <c r="R1955" i="3" s="1"/>
  <c r="O1950" i="3"/>
  <c r="O1943" i="3"/>
  <c r="P1943" i="3" s="1"/>
  <c r="R1943" i="3" s="1"/>
  <c r="O1938" i="3"/>
  <c r="O1925" i="3"/>
  <c r="P1925" i="3" s="1"/>
  <c r="R1925" i="3" s="1"/>
  <c r="E1925" i="3" s="1"/>
  <c r="O1921" i="3"/>
  <c r="P1921" i="3" s="1"/>
  <c r="R1921" i="3" s="1"/>
  <c r="E1921" i="3" s="1"/>
  <c r="O1917" i="3"/>
  <c r="O1912" i="3"/>
  <c r="P1912" i="3" s="1"/>
  <c r="R1912" i="3" s="1"/>
  <c r="E1912" i="3" s="1"/>
  <c r="O1903" i="3"/>
  <c r="P1903" i="3" s="1"/>
  <c r="R1903" i="3" s="1"/>
  <c r="E1903" i="3" s="1"/>
  <c r="O1901" i="3"/>
  <c r="P1901" i="3" s="1"/>
  <c r="R1901" i="3" s="1"/>
  <c r="E1901" i="3" s="1"/>
  <c r="O1899" i="3"/>
  <c r="O1895" i="3"/>
  <c r="P1895" i="3" s="1"/>
  <c r="R1895" i="3" s="1"/>
  <c r="E1895" i="3" s="1"/>
  <c r="O1893" i="3"/>
  <c r="O1889" i="3"/>
  <c r="O1885" i="3"/>
  <c r="O1883" i="3"/>
  <c r="P1883" i="3" s="1"/>
  <c r="R1883" i="3" s="1"/>
  <c r="E1883" i="3" s="1"/>
  <c r="O1881" i="3"/>
  <c r="O1879" i="3"/>
  <c r="P1879" i="3" s="1"/>
  <c r="R1879" i="3" s="1"/>
  <c r="E1879" i="3" s="1"/>
  <c r="J1877" i="3"/>
  <c r="J1871" i="3"/>
  <c r="J1869" i="3"/>
  <c r="J2124" i="3"/>
  <c r="J2115" i="3"/>
  <c r="O2108" i="3"/>
  <c r="P2108" i="3" s="1"/>
  <c r="R2108" i="3" s="1"/>
  <c r="O2101" i="3"/>
  <c r="P2101" i="3" s="1"/>
  <c r="R2101" i="3" s="1"/>
  <c r="O2094" i="3"/>
  <c r="P2094" i="3" s="1"/>
  <c r="R2094" i="3" s="1"/>
  <c r="O2089" i="3"/>
  <c r="P2089" i="3" s="1"/>
  <c r="R2089" i="3" s="1"/>
  <c r="O2082" i="3"/>
  <c r="P2082" i="3" s="1"/>
  <c r="R2082" i="3" s="1"/>
  <c r="O2077" i="3"/>
  <c r="J2067" i="3"/>
  <c r="O2055" i="3"/>
  <c r="P2055" i="3" s="1"/>
  <c r="R2055" i="3" s="1"/>
  <c r="J2050" i="3"/>
  <c r="O2038" i="3"/>
  <c r="P2038" i="3" s="1"/>
  <c r="R2038" i="3" s="1"/>
  <c r="J2033" i="3"/>
  <c r="J2021" i="3"/>
  <c r="O2009" i="3"/>
  <c r="P2009" i="3" s="1"/>
  <c r="R2009" i="3" s="1"/>
  <c r="J2004" i="3"/>
  <c r="J1999" i="3"/>
  <c r="O1995" i="3"/>
  <c r="J1992" i="3"/>
  <c r="O1976" i="3"/>
  <c r="J1955" i="3"/>
  <c r="J1950" i="3"/>
  <c r="J1943" i="3"/>
  <c r="J1938" i="3"/>
  <c r="J1929" i="3"/>
  <c r="O1914" i="3"/>
  <c r="O1905" i="3"/>
  <c r="J1903" i="3"/>
  <c r="J1881" i="3"/>
  <c r="J1879" i="3"/>
  <c r="O1877" i="3"/>
  <c r="P1877" i="3" s="1"/>
  <c r="R1877" i="3" s="1"/>
  <c r="E1877" i="3" s="1"/>
  <c r="O1873" i="3"/>
  <c r="O1871" i="3"/>
  <c r="P1871" i="3" s="1"/>
  <c r="R1871" i="3" s="1"/>
  <c r="E1871" i="3" s="1"/>
  <c r="O1867" i="3"/>
  <c r="P1867" i="3" s="1"/>
  <c r="R1867" i="3" s="1"/>
  <c r="E1867" i="3" s="1"/>
  <c r="O2127" i="3"/>
  <c r="P2127" i="3" s="1"/>
  <c r="R2127" i="3" s="1"/>
  <c r="O2122" i="3"/>
  <c r="O2113" i="3"/>
  <c r="P2113" i="3" s="1"/>
  <c r="R2113" i="3" s="1"/>
  <c r="J2101" i="3"/>
  <c r="J2089" i="3"/>
  <c r="J2077" i="3"/>
  <c r="O2070" i="3"/>
  <c r="O2065" i="3"/>
  <c r="P2065" i="3" s="1"/>
  <c r="R2065" i="3" s="1"/>
  <c r="J2055" i="3"/>
  <c r="O2048" i="3"/>
  <c r="O2043" i="3"/>
  <c r="P2043" i="3" s="1"/>
  <c r="R2043" i="3" s="1"/>
  <c r="J2038" i="3"/>
  <c r="O2026" i="3"/>
  <c r="P2026" i="3" s="1"/>
  <c r="R2026" i="3" s="1"/>
  <c r="J2009" i="3"/>
  <c r="J1995" i="3"/>
  <c r="O1990" i="3"/>
  <c r="P1990" i="3" s="1"/>
  <c r="R1990" i="3" s="1"/>
  <c r="O1983" i="3"/>
  <c r="P1983" i="3" s="1"/>
  <c r="R1983" i="3" s="1"/>
  <c r="O1980" i="3"/>
  <c r="P1980" i="3" s="1"/>
  <c r="R1980" i="3" s="1"/>
  <c r="O1959" i="3"/>
  <c r="P1959" i="3" s="1"/>
  <c r="R1959" i="3" s="1"/>
  <c r="O1947" i="3"/>
  <c r="P1947" i="3" s="1"/>
  <c r="R1947" i="3" s="1"/>
  <c r="O1935" i="3"/>
  <c r="P1935" i="3" s="1"/>
  <c r="R1935" i="3" s="1"/>
  <c r="O1922" i="3"/>
  <c r="P1922" i="3" s="1"/>
  <c r="R1922" i="3" s="1"/>
  <c r="E1922" i="3" s="1"/>
  <c r="J1914" i="3"/>
  <c r="O1907" i="3"/>
  <c r="P1907" i="3" s="1"/>
  <c r="R1907" i="3" s="1"/>
  <c r="E1907" i="3" s="1"/>
  <c r="J1905" i="3"/>
  <c r="O1869" i="3"/>
  <c r="J1867" i="3"/>
  <c r="J1863" i="3"/>
  <c r="O1861" i="3"/>
  <c r="O1859" i="3"/>
  <c r="P1859" i="3" s="1"/>
  <c r="R1859" i="3" s="1"/>
  <c r="E1859" i="3" s="1"/>
  <c r="J2127" i="3"/>
  <c r="O2125" i="3"/>
  <c r="O2120" i="3"/>
  <c r="J2113" i="3"/>
  <c r="O2104" i="3"/>
  <c r="O2099" i="3"/>
  <c r="P2099" i="3" s="1"/>
  <c r="R2099" i="3" s="1"/>
  <c r="O2092" i="3"/>
  <c r="O2087" i="3"/>
  <c r="P2087" i="3" s="1"/>
  <c r="R2087" i="3" s="1"/>
  <c r="O2080" i="3"/>
  <c r="P2080" i="3" s="1"/>
  <c r="R2080" i="3" s="1"/>
  <c r="O2075" i="3"/>
  <c r="P2075" i="3" s="1"/>
  <c r="R2075" i="3" s="1"/>
  <c r="J2065" i="3"/>
  <c r="O2058" i="3"/>
  <c r="J2043" i="3"/>
  <c r="O2036" i="3"/>
  <c r="O2031" i="3"/>
  <c r="P2031" i="3" s="1"/>
  <c r="R2031" i="3" s="1"/>
  <c r="J2026" i="3"/>
  <c r="O2024" i="3"/>
  <c r="P2024" i="3" s="1"/>
  <c r="R2024" i="3" s="1"/>
  <c r="O2017" i="3"/>
  <c r="P2017" i="3" s="1"/>
  <c r="R2017" i="3" s="1"/>
  <c r="O2014" i="3"/>
  <c r="O2002" i="3"/>
  <c r="J1990" i="3"/>
  <c r="O1988" i="3"/>
  <c r="O1977" i="3"/>
  <c r="O1971" i="3"/>
  <c r="P1971" i="3" s="1"/>
  <c r="R1971" i="3" s="1"/>
  <c r="O1965" i="3"/>
  <c r="O1956" i="3"/>
  <c r="O1951" i="3"/>
  <c r="O1944" i="3"/>
  <c r="O1939" i="3"/>
  <c r="O1932" i="3"/>
  <c r="O1926" i="3"/>
  <c r="J1916" i="3"/>
  <c r="O1916" i="3"/>
  <c r="P1916" i="3" s="1"/>
  <c r="R1916" i="3" s="1"/>
  <c r="E1916" i="3" s="1"/>
  <c r="J1911" i="3"/>
  <c r="J1890" i="3"/>
  <c r="O1863" i="3"/>
  <c r="P1863" i="3" s="1"/>
  <c r="R1863" i="3" s="1"/>
  <c r="E1863" i="3" s="1"/>
  <c r="J2125" i="3"/>
  <c r="O2116" i="3"/>
  <c r="O2111" i="3"/>
  <c r="P2111" i="3" s="1"/>
  <c r="R2111" i="3" s="1"/>
  <c r="J2104" i="3"/>
  <c r="J2092" i="3"/>
  <c r="J2080" i="3"/>
  <c r="O2068" i="3"/>
  <c r="P2068" i="3" s="1"/>
  <c r="R2068" i="3" s="1"/>
  <c r="O2061" i="3"/>
  <c r="P2061" i="3" s="1"/>
  <c r="R2061" i="3" s="1"/>
  <c r="O2053" i="3"/>
  <c r="O2046" i="3"/>
  <c r="P2046" i="3" s="1"/>
  <c r="R2046" i="3" s="1"/>
  <c r="J2031" i="3"/>
  <c r="J2017" i="3"/>
  <c r="J2014" i="3"/>
  <c r="O2012" i="3"/>
  <c r="O2005" i="3"/>
  <c r="P2005" i="3" s="1"/>
  <c r="R2005" i="3" s="1"/>
  <c r="O2000" i="3"/>
  <c r="P2000" i="3" s="1"/>
  <c r="R2000" i="3" s="1"/>
  <c r="O1993" i="3"/>
  <c r="P1993" i="3" s="1"/>
  <c r="R1993" i="3" s="1"/>
  <c r="J1977" i="3"/>
  <c r="O1968" i="3"/>
  <c r="P1968" i="3" s="1"/>
  <c r="R1968" i="3" s="1"/>
  <c r="J1965" i="3"/>
  <c r="J1956" i="3"/>
  <c r="J1944" i="3"/>
  <c r="J1932" i="3"/>
  <c r="O1927" i="3"/>
  <c r="P1927" i="3" s="1"/>
  <c r="R1927" i="3" s="1"/>
  <c r="E1927" i="3" s="1"/>
  <c r="O1923" i="3"/>
  <c r="P1923" i="3" s="1"/>
  <c r="R1923" i="3" s="1"/>
  <c r="E1923" i="3" s="1"/>
  <c r="O1894" i="3"/>
  <c r="J1892" i="3"/>
  <c r="O1890" i="3"/>
  <c r="P1890" i="3" s="1"/>
  <c r="R1890" i="3" s="1"/>
  <c r="E1890" i="3" s="1"/>
  <c r="J1888" i="3"/>
  <c r="J1882" i="3"/>
  <c r="J2116" i="3"/>
  <c r="O2102" i="3"/>
  <c r="O2097" i="3"/>
  <c r="O2090" i="3"/>
  <c r="P2090" i="3" s="1"/>
  <c r="R2090" i="3" s="1"/>
  <c r="O2083" i="3"/>
  <c r="O2078" i="3"/>
  <c r="P2078" i="3" s="1"/>
  <c r="R2078" i="3" s="1"/>
  <c r="O2071" i="3"/>
  <c r="J2068" i="3"/>
  <c r="O2056" i="3"/>
  <c r="P2056" i="3" s="1"/>
  <c r="R2056" i="3" s="1"/>
  <c r="J2053" i="3"/>
  <c r="O2039" i="3"/>
  <c r="O2034" i="3"/>
  <c r="P2034" i="3" s="1"/>
  <c r="R2034" i="3" s="1"/>
  <c r="O2022" i="3"/>
  <c r="J1993" i="3"/>
  <c r="O1984" i="3"/>
  <c r="O1981" i="3"/>
  <c r="P1981" i="3" s="1"/>
  <c r="R1981" i="3" s="1"/>
  <c r="O1978" i="3"/>
  <c r="P1978" i="3" s="1"/>
  <c r="R1978" i="3" s="1"/>
  <c r="O1960" i="3"/>
  <c r="O1957" i="3"/>
  <c r="O1948" i="3"/>
  <c r="P1948" i="3" s="1"/>
  <c r="R1948" i="3" s="1"/>
  <c r="O1945" i="3"/>
  <c r="O1936" i="3"/>
  <c r="P1936" i="3" s="1"/>
  <c r="R1936" i="3" s="1"/>
  <c r="O1933" i="3"/>
  <c r="J1913" i="3"/>
  <c r="O1911" i="3"/>
  <c r="O1902" i="3"/>
  <c r="P1902" i="3" s="1"/>
  <c r="R1902" i="3" s="1"/>
  <c r="E1902" i="3" s="1"/>
  <c r="O1900" i="3"/>
  <c r="O1896" i="3"/>
  <c r="O1892" i="3"/>
  <c r="P1892" i="3" s="1"/>
  <c r="R1892" i="3" s="1"/>
  <c r="E1892" i="3" s="1"/>
  <c r="O1884" i="3"/>
  <c r="O1882" i="3"/>
  <c r="J1880" i="3"/>
  <c r="J1878" i="3"/>
  <c r="J1874" i="3"/>
  <c r="J1870" i="3"/>
  <c r="O2123" i="3"/>
  <c r="P2123" i="3" s="1"/>
  <c r="R2123" i="3" s="1"/>
  <c r="O2114" i="3"/>
  <c r="P2114" i="3" s="1"/>
  <c r="R2114" i="3" s="1"/>
  <c r="O2109" i="3"/>
  <c r="O2105" i="3"/>
  <c r="P2105" i="3" s="1"/>
  <c r="R2105" i="3" s="1"/>
  <c r="J2102" i="3"/>
  <c r="O2093" i="3"/>
  <c r="P2093" i="3" s="1"/>
  <c r="R2093" i="3" s="1"/>
  <c r="J2090" i="3"/>
  <c r="O2081" i="3"/>
  <c r="P2081" i="3" s="1"/>
  <c r="R2081" i="3" s="1"/>
  <c r="J2078" i="3"/>
  <c r="O2066" i="3"/>
  <c r="P2066" i="3" s="1"/>
  <c r="R2066" i="3" s="1"/>
  <c r="O2059" i="3"/>
  <c r="J2056" i="3"/>
  <c r="O2049" i="3"/>
  <c r="P2049" i="3" s="1"/>
  <c r="R2049" i="3" s="1"/>
  <c r="O2044" i="3"/>
  <c r="P2044" i="3" s="1"/>
  <c r="R2044" i="3" s="1"/>
  <c r="J2039" i="3"/>
  <c r="O2027" i="3"/>
  <c r="O2015" i="3"/>
  <c r="O2010" i="3"/>
  <c r="O1998" i="3"/>
  <c r="P1998" i="3" s="1"/>
  <c r="R1998" i="3" s="1"/>
  <c r="O1991" i="3"/>
  <c r="P1991" i="3" s="1"/>
  <c r="R1991" i="3" s="1"/>
  <c r="J1984" i="3"/>
  <c r="J1978" i="3"/>
  <c r="O1972" i="3"/>
  <c r="O1966" i="3"/>
  <c r="P1966" i="3" s="1"/>
  <c r="R1966" i="3" s="1"/>
  <c r="J1960" i="3"/>
  <c r="J1957" i="3"/>
  <c r="J1948" i="3"/>
  <c r="J1945" i="3"/>
  <c r="J1936" i="3"/>
  <c r="J1933" i="3"/>
  <c r="J1927" i="3"/>
  <c r="J1923" i="3"/>
  <c r="O1918" i="3"/>
  <c r="P1918" i="3" s="1"/>
  <c r="R1918" i="3" s="1"/>
  <c r="E1918" i="3" s="1"/>
  <c r="O1915" i="3"/>
  <c r="P1915" i="3" s="1"/>
  <c r="R1915" i="3" s="1"/>
  <c r="E1915" i="3" s="1"/>
  <c r="O1913" i="3"/>
  <c r="P1913" i="3" s="1"/>
  <c r="R1913" i="3" s="1"/>
  <c r="E1913" i="3" s="1"/>
  <c r="O1906" i="3"/>
  <c r="O1904" i="3"/>
  <c r="P1904" i="3" s="1"/>
  <c r="R1904" i="3" s="1"/>
  <c r="E1904" i="3" s="1"/>
  <c r="O1888" i="3"/>
  <c r="O1880" i="3"/>
  <c r="O1878" i="3"/>
  <c r="P1878" i="3" s="1"/>
  <c r="R1878" i="3" s="1"/>
  <c r="E1878" i="3" s="1"/>
  <c r="O1872" i="3"/>
  <c r="O1870" i="3"/>
  <c r="J1868" i="3"/>
  <c r="J1866" i="3"/>
  <c r="O2126" i="3"/>
  <c r="P2126" i="3" s="1"/>
  <c r="R2126" i="3" s="1"/>
  <c r="O2119" i="3"/>
  <c r="O2112" i="3"/>
  <c r="P2112" i="3" s="1"/>
  <c r="R2112" i="3" s="1"/>
  <c r="J2100" i="3"/>
  <c r="J2088" i="3"/>
  <c r="J2076" i="3"/>
  <c r="J2069" i="3"/>
  <c r="O2064" i="3"/>
  <c r="P2064" i="3" s="1"/>
  <c r="R2064" i="3" s="1"/>
  <c r="O2057" i="3"/>
  <c r="P2057" i="3" s="1"/>
  <c r="R2057" i="3" s="1"/>
  <c r="J2054" i="3"/>
  <c r="O2047" i="3"/>
  <c r="O2042" i="3"/>
  <c r="P2042" i="3" s="1"/>
  <c r="R2042" i="3" s="1"/>
  <c r="J2032" i="3"/>
  <c r="O2025" i="3"/>
  <c r="P2025" i="3" s="1"/>
  <c r="R2025" i="3" s="1"/>
  <c r="J2020" i="3"/>
  <c r="O2006" i="3"/>
  <c r="O1994" i="3"/>
  <c r="P1994" i="3" s="1"/>
  <c r="R1994" i="3" s="1"/>
  <c r="O1989" i="3"/>
  <c r="P1989" i="3" s="1"/>
  <c r="R1989" i="3" s="1"/>
  <c r="O1979" i="3"/>
  <c r="P1979" i="3" s="1"/>
  <c r="R1979" i="3" s="1"/>
  <c r="O1973" i="3"/>
  <c r="J1961" i="3"/>
  <c r="O1958" i="3"/>
  <c r="O1949" i="3"/>
  <c r="O1946" i="3"/>
  <c r="O1937" i="3"/>
  <c r="O1934" i="3"/>
  <c r="J1910" i="3"/>
  <c r="J1893" i="3"/>
  <c r="J1889" i="3"/>
  <c r="O1866" i="3"/>
  <c r="O1862" i="3"/>
  <c r="J1860" i="3"/>
  <c r="J2093" i="3"/>
  <c r="O2023" i="3"/>
  <c r="O1987" i="3"/>
  <c r="P1987" i="3" s="1"/>
  <c r="R1987" i="3" s="1"/>
  <c r="O1940" i="3"/>
  <c r="P1940" i="3" s="1"/>
  <c r="R1940" i="3" s="1"/>
  <c r="O1857" i="3"/>
  <c r="J1855" i="3"/>
  <c r="O1847" i="3"/>
  <c r="P1847" i="3" s="1"/>
  <c r="R1847" i="3" s="1"/>
  <c r="E1847" i="3" s="1"/>
  <c r="O1841" i="3"/>
  <c r="P1841" i="3" s="1"/>
  <c r="R1841" i="3" s="1"/>
  <c r="E1841" i="3" s="1"/>
  <c r="O1839" i="3"/>
  <c r="P1839" i="3" s="1"/>
  <c r="R1839" i="3" s="1"/>
  <c r="E1839" i="3" s="1"/>
  <c r="O1818" i="3"/>
  <c r="O1814" i="3"/>
  <c r="O1812" i="3"/>
  <c r="J1808" i="3"/>
  <c r="J1804" i="3"/>
  <c r="O1789" i="3"/>
  <c r="P1789" i="3" s="1"/>
  <c r="R1789" i="3" s="1"/>
  <c r="E1789" i="3" s="1"/>
  <c r="J1782" i="3"/>
  <c r="J1775" i="3"/>
  <c r="J1770" i="3"/>
  <c r="O1763" i="3"/>
  <c r="J1758" i="3"/>
  <c r="O1749" i="3"/>
  <c r="P1749" i="3" s="1"/>
  <c r="R1749" i="3" s="1"/>
  <c r="E1749" i="3" s="1"/>
  <c r="O1742" i="3"/>
  <c r="P1742" i="3" s="1"/>
  <c r="R1742" i="3" s="1"/>
  <c r="E1742" i="3" s="1"/>
  <c r="J1740" i="3"/>
  <c r="O1735" i="3"/>
  <c r="P1735" i="3" s="1"/>
  <c r="R1735" i="3" s="1"/>
  <c r="E1735" i="3" s="1"/>
  <c r="J1973" i="3"/>
  <c r="J1801" i="3"/>
  <c r="J1779" i="3"/>
  <c r="O1730" i="3"/>
  <c r="P1730" i="3" s="1"/>
  <c r="R1730" i="3" s="1"/>
  <c r="E1730" i="3" s="1"/>
  <c r="O2016" i="3"/>
  <c r="P2016" i="3" s="1"/>
  <c r="R2016" i="3" s="1"/>
  <c r="J1822" i="3"/>
  <c r="O1791" i="3"/>
  <c r="P1791" i="3" s="1"/>
  <c r="R1791" i="3" s="1"/>
  <c r="E1791" i="3" s="1"/>
  <c r="O2013" i="3"/>
  <c r="P2013" i="3" s="1"/>
  <c r="R2013" i="3" s="1"/>
  <c r="J1895" i="3"/>
  <c r="O1855" i="3"/>
  <c r="P1855" i="3" s="1"/>
  <c r="R1855" i="3" s="1"/>
  <c r="E1855" i="3" s="1"/>
  <c r="J1845" i="3"/>
  <c r="O1795" i="3"/>
  <c r="O1772" i="3"/>
  <c r="O2121" i="3"/>
  <c r="O2103" i="3"/>
  <c r="P2103" i="3" s="1"/>
  <c r="R2103" i="3" s="1"/>
  <c r="O2100" i="3"/>
  <c r="P2100" i="3" s="1"/>
  <c r="R2100" i="3" s="1"/>
  <c r="O2072" i="3"/>
  <c r="J2064" i="3"/>
  <c r="O2028" i="3"/>
  <c r="P2028" i="3" s="1"/>
  <c r="R2028" i="3" s="1"/>
  <c r="O2020" i="3"/>
  <c r="P2020" i="3" s="1"/>
  <c r="R2020" i="3" s="1"/>
  <c r="O1970" i="3"/>
  <c r="P1970" i="3" s="1"/>
  <c r="R1970" i="3" s="1"/>
  <c r="O1929" i="3"/>
  <c r="P1929" i="3" s="1"/>
  <c r="R1929" i="3" s="1"/>
  <c r="E1929" i="3" s="1"/>
  <c r="O1845" i="3"/>
  <c r="J1839" i="3"/>
  <c r="J1837" i="3"/>
  <c r="J1812" i="3"/>
  <c r="O1808" i="3"/>
  <c r="O1806" i="3"/>
  <c r="P1806" i="3" s="1"/>
  <c r="R1806" i="3" s="1"/>
  <c r="E1806" i="3" s="1"/>
  <c r="J1802" i="3"/>
  <c r="J1780" i="3"/>
  <c r="O1775" i="3"/>
  <c r="P1775" i="3" s="1"/>
  <c r="R1775" i="3" s="1"/>
  <c r="E1775" i="3" s="1"/>
  <c r="J1773" i="3"/>
  <c r="O1770" i="3"/>
  <c r="J1761" i="3"/>
  <c r="O1758" i="3"/>
  <c r="P1758" i="3" s="1"/>
  <c r="R1758" i="3" s="1"/>
  <c r="E1758" i="3" s="1"/>
  <c r="J1747" i="3"/>
  <c r="O1740" i="3"/>
  <c r="P1740" i="3" s="1"/>
  <c r="R1740" i="3" s="1"/>
  <c r="E1740" i="3" s="1"/>
  <c r="J1735" i="3"/>
  <c r="J1729" i="3"/>
  <c r="J1795" i="3"/>
  <c r="J1857" i="3"/>
  <c r="O2069" i="3"/>
  <c r="P2069" i="3" s="1"/>
  <c r="R2069" i="3" s="1"/>
  <c r="J2015" i="3"/>
  <c r="J1972" i="3"/>
  <c r="J1915" i="3"/>
  <c r="J1899" i="3"/>
  <c r="O1837" i="3"/>
  <c r="J1835" i="3"/>
  <c r="J1829" i="3"/>
  <c r="O1827" i="3"/>
  <c r="P1827" i="3" s="1"/>
  <c r="R1827" i="3" s="1"/>
  <c r="E1827" i="3" s="1"/>
  <c r="J1825" i="3"/>
  <c r="O1804" i="3"/>
  <c r="J1796" i="3"/>
  <c r="O1785" i="3"/>
  <c r="O1780" i="3"/>
  <c r="P1780" i="3" s="1"/>
  <c r="R1780" i="3" s="1"/>
  <c r="E1780" i="3" s="1"/>
  <c r="J1768" i="3"/>
  <c r="O1756" i="3"/>
  <c r="P1756" i="3" s="1"/>
  <c r="R1756" i="3" s="1"/>
  <c r="E1756" i="3" s="1"/>
  <c r="J1752" i="3"/>
  <c r="O1747" i="3"/>
  <c r="P1747" i="3" s="1"/>
  <c r="R1747" i="3" s="1"/>
  <c r="E1747" i="3" s="1"/>
  <c r="O1729" i="3"/>
  <c r="P1729" i="3" s="1"/>
  <c r="R1729" i="3" s="1"/>
  <c r="E1729" i="3" s="1"/>
  <c r="J1727" i="3"/>
  <c r="J2044" i="3"/>
  <c r="O1836" i="3"/>
  <c r="O1769" i="3"/>
  <c r="P1769" i="3" s="1"/>
  <c r="R1769" i="3" s="1"/>
  <c r="E1769" i="3" s="1"/>
  <c r="O2003" i="3"/>
  <c r="O1928" i="3"/>
  <c r="P1928" i="3" s="1"/>
  <c r="R1928" i="3" s="1"/>
  <c r="E1928" i="3" s="1"/>
  <c r="O1834" i="3"/>
  <c r="P1834" i="3" s="1"/>
  <c r="R1834" i="3" s="1"/>
  <c r="E1834" i="3" s="1"/>
  <c r="O1793" i="3"/>
  <c r="P1793" i="3" s="1"/>
  <c r="R1793" i="3" s="1"/>
  <c r="E1793" i="3" s="1"/>
  <c r="J1751" i="3"/>
  <c r="O1739" i="3"/>
  <c r="O1734" i="3"/>
  <c r="J2057" i="3"/>
  <c r="O1851" i="3"/>
  <c r="P1851" i="3" s="1"/>
  <c r="R1851" i="3" s="1"/>
  <c r="E1851" i="3" s="1"/>
  <c r="O1822" i="3"/>
  <c r="P1822" i="3" s="1"/>
  <c r="R1822" i="3" s="1"/>
  <c r="E1822" i="3" s="1"/>
  <c r="O1816" i="3"/>
  <c r="P1816" i="3" s="1"/>
  <c r="R1816" i="3" s="1"/>
  <c r="E1816" i="3" s="1"/>
  <c r="J1791" i="3"/>
  <c r="O2079" i="3"/>
  <c r="P2079" i="3" s="1"/>
  <c r="R2079" i="3" s="1"/>
  <c r="O2076" i="3"/>
  <c r="P2076" i="3" s="1"/>
  <c r="R2076" i="3" s="1"/>
  <c r="J2066" i="3"/>
  <c r="O2045" i="3"/>
  <c r="P2045" i="3" s="1"/>
  <c r="R2045" i="3" s="1"/>
  <c r="O2035" i="3"/>
  <c r="O1961" i="3"/>
  <c r="P1961" i="3" s="1"/>
  <c r="R1961" i="3" s="1"/>
  <c r="O1924" i="3"/>
  <c r="O1891" i="3"/>
  <c r="P1891" i="3" s="1"/>
  <c r="R1891" i="3" s="1"/>
  <c r="E1891" i="3" s="1"/>
  <c r="J1883" i="3"/>
  <c r="O1858" i="3"/>
  <c r="O1835" i="3"/>
  <c r="P1835" i="3" s="1"/>
  <c r="R1835" i="3" s="1"/>
  <c r="E1835" i="3" s="1"/>
  <c r="O1833" i="3"/>
  <c r="O1829" i="3"/>
  <c r="P1829" i="3" s="1"/>
  <c r="R1829" i="3" s="1"/>
  <c r="E1829" i="3" s="1"/>
  <c r="O1825" i="3"/>
  <c r="J1823" i="3"/>
  <c r="J1815" i="3"/>
  <c r="O1802" i="3"/>
  <c r="O1800" i="3"/>
  <c r="P1800" i="3" s="1"/>
  <c r="R1800" i="3" s="1"/>
  <c r="E1800" i="3" s="1"/>
  <c r="O1796" i="3"/>
  <c r="J1792" i="3"/>
  <c r="J1790" i="3"/>
  <c r="J1785" i="3"/>
  <c r="J1783" i="3"/>
  <c r="J1778" i="3"/>
  <c r="O1773" i="3"/>
  <c r="O1768" i="3"/>
  <c r="P1768" i="3" s="1"/>
  <c r="R1768" i="3" s="1"/>
  <c r="E1768" i="3" s="1"/>
  <c r="O1761" i="3"/>
  <c r="J1759" i="3"/>
  <c r="O1752" i="3"/>
  <c r="P1752" i="3" s="1"/>
  <c r="R1752" i="3" s="1"/>
  <c r="E1752" i="3" s="1"/>
  <c r="J1738" i="3"/>
  <c r="O1731" i="3"/>
  <c r="O1725" i="3"/>
  <c r="J1723" i="3"/>
  <c r="O2088" i="3"/>
  <c r="P2088" i="3" s="1"/>
  <c r="R2088" i="3" s="1"/>
  <c r="J2006" i="3"/>
  <c r="J1834" i="3"/>
  <c r="J1824" i="3"/>
  <c r="J1816" i="3"/>
  <c r="O1797" i="3"/>
  <c r="P1797" i="3" s="1"/>
  <c r="R1797" i="3" s="1"/>
  <c r="E1797" i="3" s="1"/>
  <c r="O1784" i="3"/>
  <c r="J1728" i="3"/>
  <c r="O2054" i="3"/>
  <c r="P2054" i="3" s="1"/>
  <c r="R2054" i="3" s="1"/>
  <c r="J1847" i="3"/>
  <c r="O1824" i="3"/>
  <c r="P1824" i="3" s="1"/>
  <c r="R1824" i="3" s="1"/>
  <c r="E1824" i="3" s="1"/>
  <c r="J1793" i="3"/>
  <c r="J1789" i="3"/>
  <c r="O1746" i="3"/>
  <c r="J2123" i="3"/>
  <c r="J2105" i="3"/>
  <c r="O2032" i="3"/>
  <c r="P2032" i="3" s="1"/>
  <c r="R2032" i="3" s="1"/>
  <c r="J1994" i="3"/>
  <c r="O1982" i="3"/>
  <c r="O1954" i="3"/>
  <c r="P1954" i="3" s="1"/>
  <c r="R1954" i="3" s="1"/>
  <c r="O1910" i="3"/>
  <c r="J1858" i="3"/>
  <c r="J1856" i="3"/>
  <c r="O1852" i="3"/>
  <c r="P1852" i="3" s="1"/>
  <c r="R1852" i="3" s="1"/>
  <c r="E1852" i="3" s="1"/>
  <c r="O1850" i="3"/>
  <c r="O1848" i="3"/>
  <c r="O1846" i="3"/>
  <c r="P1846" i="3" s="1"/>
  <c r="R1846" i="3" s="1"/>
  <c r="E1846" i="3" s="1"/>
  <c r="J1840" i="3"/>
  <c r="J1833" i="3"/>
  <c r="O1823" i="3"/>
  <c r="P1823" i="3" s="1"/>
  <c r="R1823" i="3" s="1"/>
  <c r="E1823" i="3" s="1"/>
  <c r="O1819" i="3"/>
  <c r="O1817" i="3"/>
  <c r="O1815" i="3"/>
  <c r="P1815" i="3" s="1"/>
  <c r="R1815" i="3" s="1"/>
  <c r="E1815" i="3" s="1"/>
  <c r="J1813" i="3"/>
  <c r="J1800" i="3"/>
  <c r="O1794" i="3"/>
  <c r="O1792" i="3"/>
  <c r="P1792" i="3" s="1"/>
  <c r="R1792" i="3" s="1"/>
  <c r="E1792" i="3" s="1"/>
  <c r="O1783" i="3"/>
  <c r="P1783" i="3" s="1"/>
  <c r="R1783" i="3" s="1"/>
  <c r="E1783" i="3" s="1"/>
  <c r="J1771" i="3"/>
  <c r="J1764" i="3"/>
  <c r="J1750" i="3"/>
  <c r="J1745" i="3"/>
  <c r="O1738" i="3"/>
  <c r="P1738" i="3" s="1"/>
  <c r="R1738" i="3" s="1"/>
  <c r="E1738" i="3" s="1"/>
  <c r="J1736" i="3"/>
  <c r="O1727" i="3"/>
  <c r="J1725" i="3"/>
  <c r="J2112" i="3"/>
  <c r="J1803" i="3"/>
  <c r="O1757" i="3"/>
  <c r="J1979" i="3"/>
  <c r="J1851" i="3"/>
  <c r="J1836" i="3"/>
  <c r="O1830" i="3"/>
  <c r="J1814" i="3"/>
  <c r="J1772" i="3"/>
  <c r="J1767" i="3"/>
  <c r="O2086" i="3"/>
  <c r="J2042" i="3"/>
  <c r="O2037" i="3"/>
  <c r="P2037" i="3" s="1"/>
  <c r="R2037" i="3" s="1"/>
  <c r="J2027" i="3"/>
  <c r="J1991" i="3"/>
  <c r="J1937" i="3"/>
  <c r="J1901" i="3"/>
  <c r="O1868" i="3"/>
  <c r="O1856" i="3"/>
  <c r="J1848" i="3"/>
  <c r="J1846" i="3"/>
  <c r="O1844" i="3"/>
  <c r="J1838" i="3"/>
  <c r="J1819" i="3"/>
  <c r="O1813" i="3"/>
  <c r="J1811" i="3"/>
  <c r="O1805" i="3"/>
  <c r="O1790" i="3"/>
  <c r="J1786" i="3"/>
  <c r="J1781" i="3"/>
  <c r="O1778" i="3"/>
  <c r="O1771" i="3"/>
  <c r="P1771" i="3" s="1"/>
  <c r="R1771" i="3" s="1"/>
  <c r="E1771" i="3" s="1"/>
  <c r="O1764" i="3"/>
  <c r="P1764" i="3" s="1"/>
  <c r="R1764" i="3" s="1"/>
  <c r="E1764" i="3" s="1"/>
  <c r="J1762" i="3"/>
  <c r="O1759" i="3"/>
  <c r="O1750" i="3"/>
  <c r="J1748" i="3"/>
  <c r="O1745" i="3"/>
  <c r="P1745" i="3" s="1"/>
  <c r="R1745" i="3" s="1"/>
  <c r="E1745" i="3" s="1"/>
  <c r="O1741" i="3"/>
  <c r="P1741" i="3" s="1"/>
  <c r="R1741" i="3" s="1"/>
  <c r="E1741" i="3" s="1"/>
  <c r="O1736" i="3"/>
  <c r="P1736" i="3" s="1"/>
  <c r="R1736" i="3" s="1"/>
  <c r="E1736" i="3" s="1"/>
  <c r="O1723" i="3"/>
  <c r="O1826" i="3"/>
  <c r="O1801" i="3"/>
  <c r="O1779" i="3"/>
  <c r="O1767" i="3"/>
  <c r="O1782" i="3"/>
  <c r="O1751" i="3"/>
  <c r="P1751" i="3" s="1"/>
  <c r="R1751" i="3" s="1"/>
  <c r="E1751" i="3" s="1"/>
  <c r="O1726" i="3"/>
  <c r="J2081" i="3"/>
  <c r="O2001" i="3"/>
  <c r="O1969" i="3"/>
  <c r="O1874" i="3"/>
  <c r="O1860" i="3"/>
  <c r="J1844" i="3"/>
  <c r="O1840" i="3"/>
  <c r="J1826" i="3"/>
  <c r="O1811" i="3"/>
  <c r="P1811" i="3" s="1"/>
  <c r="R1811" i="3" s="1"/>
  <c r="E1811" i="3" s="1"/>
  <c r="O1807" i="3"/>
  <c r="J1805" i="3"/>
  <c r="O1803" i="3"/>
  <c r="P1803" i="3" s="1"/>
  <c r="R1803" i="3" s="1"/>
  <c r="E1803" i="3" s="1"/>
  <c r="O1786" i="3"/>
  <c r="P1786" i="3" s="1"/>
  <c r="R1786" i="3" s="1"/>
  <c r="E1786" i="3" s="1"/>
  <c r="O1781" i="3"/>
  <c r="P1781" i="3" s="1"/>
  <c r="R1781" i="3" s="1"/>
  <c r="E1781" i="3" s="1"/>
  <c r="O1774" i="3"/>
  <c r="P1774" i="3" s="1"/>
  <c r="R1774" i="3" s="1"/>
  <c r="E1774" i="3" s="1"/>
  <c r="J1769" i="3"/>
  <c r="O1762" i="3"/>
  <c r="P1762" i="3" s="1"/>
  <c r="R1762" i="3" s="1"/>
  <c r="E1762" i="3" s="1"/>
  <c r="J1757" i="3"/>
  <c r="O1748" i="3"/>
  <c r="P1748" i="3" s="1"/>
  <c r="R1748" i="3" s="1"/>
  <c r="E1748" i="3" s="1"/>
  <c r="J1739" i="3"/>
  <c r="J1734" i="3"/>
  <c r="O2091" i="3"/>
  <c r="P2091" i="3" s="1"/>
  <c r="R2091" i="3" s="1"/>
  <c r="O1838" i="3"/>
  <c r="O1753" i="3"/>
  <c r="P1753" i="3" s="1"/>
  <c r="R1753" i="3" s="1"/>
  <c r="E1753" i="3" s="1"/>
  <c r="J1746" i="3"/>
  <c r="O1728" i="3"/>
  <c r="J1849" i="3"/>
  <c r="O1828" i="3"/>
  <c r="O1760" i="3"/>
  <c r="P1760" i="3" s="1"/>
  <c r="R1760" i="3" s="1"/>
  <c r="E1760" i="3" s="1"/>
  <c r="J1724" i="3"/>
  <c r="J2114" i="3"/>
  <c r="O2098" i="3"/>
  <c r="J1949" i="3"/>
  <c r="J1912" i="3"/>
  <c r="O1849" i="3"/>
  <c r="O1737" i="3"/>
  <c r="P1737" i="3" s="1"/>
  <c r="R1737" i="3" s="1"/>
  <c r="E1737" i="3" s="1"/>
  <c r="O1724" i="3"/>
  <c r="P1724" i="3" s="1"/>
  <c r="R1724" i="3" s="1"/>
  <c r="E1724" i="3" s="1"/>
  <c r="J1749" i="3"/>
  <c r="J1921" i="3"/>
  <c r="J1926" i="3"/>
  <c r="J2059" i="3"/>
  <c r="J2083" i="3"/>
  <c r="J1818" i="3"/>
  <c r="J1934" i="3"/>
  <c r="J1731" i="3"/>
  <c r="J1760" i="3"/>
  <c r="J1794" i="3"/>
  <c r="J1737" i="3"/>
  <c r="J1726" i="3"/>
  <c r="J1884" i="3"/>
  <c r="J1806" i="3"/>
  <c r="J1784" i="3"/>
  <c r="J2097" i="3"/>
  <c r="J1774" i="3"/>
  <c r="J1885" i="3"/>
  <c r="J1922" i="3"/>
  <c r="J2047" i="3"/>
  <c r="J1756" i="3"/>
  <c r="J1924" i="3"/>
  <c r="J1730" i="3"/>
  <c r="J2035" i="3"/>
  <c r="J1928" i="3"/>
  <c r="J2023" i="3"/>
  <c r="J2071" i="3"/>
  <c r="J1896" i="3"/>
  <c r="J1925" i="3"/>
  <c r="J1742" i="3"/>
  <c r="J1900" i="3"/>
  <c r="J2109" i="3"/>
  <c r="J1817" i="3"/>
  <c r="J1939" i="3"/>
  <c r="J1741" i="3"/>
  <c r="J1940" i="3"/>
  <c r="J1935" i="3"/>
  <c r="J1947" i="3"/>
  <c r="J1753" i="3"/>
  <c r="J1951" i="3"/>
  <c r="J1946" i="3"/>
  <c r="J1959" i="3"/>
  <c r="J1962" i="3"/>
  <c r="J1954" i="3"/>
  <c r="J1958" i="3"/>
  <c r="J1763" i="3"/>
  <c r="J1971" i="3"/>
  <c r="J1968" i="3"/>
  <c r="J1969" i="3"/>
  <c r="J1970" i="3"/>
  <c r="J1966" i="3"/>
  <c r="J1967" i="3"/>
  <c r="J1982" i="3"/>
  <c r="J1983" i="3"/>
  <c r="J1980" i="3"/>
  <c r="J1981" i="3"/>
  <c r="J1976" i="3"/>
  <c r="J1989" i="3"/>
  <c r="J1988" i="3"/>
  <c r="J1987" i="3"/>
  <c r="J1797" i="3"/>
  <c r="J2001" i="3"/>
  <c r="J1807" i="3"/>
  <c r="J2003" i="3"/>
  <c r="J2002" i="3"/>
  <c r="J1998" i="3"/>
  <c r="J2005" i="3"/>
  <c r="J2000" i="3"/>
  <c r="J2010" i="3"/>
  <c r="J2012" i="3"/>
  <c r="J2011" i="3"/>
  <c r="J2013" i="3"/>
  <c r="J2025" i="3"/>
  <c r="J2022" i="3"/>
  <c r="J1828" i="3"/>
  <c r="J1830" i="3"/>
  <c r="J2024" i="3"/>
  <c r="J1827" i="3"/>
  <c r="J1841" i="3"/>
  <c r="J2034" i="3"/>
  <c r="J2036" i="3"/>
  <c r="J2037" i="3"/>
  <c r="J1850" i="3"/>
  <c r="J2046" i="3"/>
  <c r="J2048" i="3"/>
  <c r="J1852" i="3"/>
  <c r="J2049" i="3"/>
  <c r="J2061" i="3"/>
  <c r="J1861" i="3"/>
  <c r="J2060" i="3"/>
  <c r="J1862" i="3"/>
  <c r="J1859" i="3"/>
  <c r="J2058" i="3"/>
  <c r="J1872" i="3"/>
  <c r="J2072" i="3"/>
  <c r="J1873" i="3"/>
  <c r="J2070" i="3"/>
  <c r="J2082" i="3"/>
  <c r="J2075" i="3"/>
  <c r="J2094" i="3"/>
  <c r="J1891" i="3"/>
  <c r="J2086" i="3"/>
  <c r="J2087" i="3"/>
  <c r="J1894" i="3"/>
  <c r="J2099" i="3"/>
  <c r="J2098" i="3"/>
  <c r="J1904" i="3"/>
  <c r="J1902" i="3"/>
  <c r="J1907" i="3"/>
  <c r="J1906" i="3"/>
  <c r="J2121" i="3"/>
  <c r="J2120" i="3"/>
  <c r="J2122" i="3"/>
  <c r="J2108" i="3"/>
  <c r="J1918" i="3"/>
  <c r="J2111" i="3"/>
  <c r="J2110" i="3"/>
  <c r="J2119" i="3"/>
  <c r="J2126" i="3"/>
  <c r="J1917" i="3"/>
  <c r="O1338" i="3"/>
  <c r="P1338" i="3" s="1"/>
  <c r="R1338" i="3" s="1"/>
  <c r="O1333" i="3"/>
  <c r="P1333" i="3" s="1"/>
  <c r="R1333" i="3" s="1"/>
  <c r="O1318" i="3"/>
  <c r="P1318" i="3" s="1"/>
  <c r="R1318" i="3" s="1"/>
  <c r="O1301" i="3"/>
  <c r="P1301" i="3" s="1"/>
  <c r="R1301" i="3" s="1"/>
  <c r="O1298" i="3"/>
  <c r="P1298" i="3" s="1"/>
  <c r="R1298" i="3" s="1"/>
  <c r="O1283" i="3"/>
  <c r="P1283" i="3" s="1"/>
  <c r="R1283" i="3" s="1"/>
  <c r="J1277" i="3"/>
  <c r="J1274" i="3"/>
  <c r="O1269" i="3"/>
  <c r="J1265" i="3"/>
  <c r="J1262" i="3"/>
  <c r="J1257" i="3"/>
  <c r="O1251" i="3"/>
  <c r="P1251" i="3" s="1"/>
  <c r="R1251" i="3" s="1"/>
  <c r="E1251" i="3" s="1"/>
  <c r="O1239" i="3"/>
  <c r="P1239" i="3" s="1"/>
  <c r="R1239" i="3" s="1"/>
  <c r="E1239" i="3" s="1"/>
  <c r="O1234" i="3"/>
  <c r="P1234" i="3" s="1"/>
  <c r="R1234" i="3" s="1"/>
  <c r="E1234" i="3" s="1"/>
  <c r="J1230" i="3"/>
  <c r="J1225" i="3"/>
  <c r="O1219" i="3"/>
  <c r="P1219" i="3" s="1"/>
  <c r="R1219" i="3" s="1"/>
  <c r="E1219" i="3" s="1"/>
  <c r="O1214" i="3"/>
  <c r="P1214" i="3" s="1"/>
  <c r="R1214" i="3" s="1"/>
  <c r="E1214" i="3" s="1"/>
  <c r="J1210" i="3"/>
  <c r="O1195" i="3"/>
  <c r="P1195" i="3" s="1"/>
  <c r="R1195" i="3" s="1"/>
  <c r="J1192" i="3"/>
  <c r="O1181" i="3"/>
  <c r="P1181" i="3" s="1"/>
  <c r="R1181" i="3" s="1"/>
  <c r="E1181" i="3" s="1"/>
  <c r="O1179" i="3"/>
  <c r="P1179" i="3" s="1"/>
  <c r="R1179" i="3" s="1"/>
  <c r="E1179" i="3" s="1"/>
  <c r="O1175" i="3"/>
  <c r="P1175" i="3" s="1"/>
  <c r="R1175" i="3" s="1"/>
  <c r="E1175" i="3" s="1"/>
  <c r="O1173" i="3"/>
  <c r="O1165" i="3"/>
  <c r="P1165" i="3" s="1"/>
  <c r="R1165" i="3" s="1"/>
  <c r="E1165" i="3" s="1"/>
  <c r="O1163" i="3"/>
  <c r="P1163" i="3" s="1"/>
  <c r="R1163" i="3" s="1"/>
  <c r="E1163" i="3" s="1"/>
  <c r="J1145" i="3"/>
  <c r="J1143" i="3"/>
  <c r="J1141" i="3"/>
  <c r="J1137" i="3"/>
  <c r="J1129" i="3"/>
  <c r="O1357" i="3"/>
  <c r="P1357" i="3" s="1"/>
  <c r="R1357" i="3" s="1"/>
  <c r="O1353" i="3"/>
  <c r="P1353" i="3" s="1"/>
  <c r="R1353" i="3" s="1"/>
  <c r="O1345" i="3"/>
  <c r="P1345" i="3" s="1"/>
  <c r="R1345" i="3" s="1"/>
  <c r="O1330" i="3"/>
  <c r="P1330" i="3" s="1"/>
  <c r="R1330" i="3" s="1"/>
  <c r="O1313" i="3"/>
  <c r="P1313" i="3" s="1"/>
  <c r="R1313" i="3" s="1"/>
  <c r="O1310" i="3"/>
  <c r="P1310" i="3" s="1"/>
  <c r="R1310" i="3" s="1"/>
  <c r="O1295" i="3"/>
  <c r="P1295" i="3" s="1"/>
  <c r="R1295" i="3" s="1"/>
  <c r="J1289" i="3"/>
  <c r="J1286" i="3"/>
  <c r="O1278" i="3"/>
  <c r="P1278" i="3" s="1"/>
  <c r="R1278" i="3" s="1"/>
  <c r="O1266" i="3"/>
  <c r="P1266" i="3" s="1"/>
  <c r="R1266" i="3" s="1"/>
  <c r="O1258" i="3"/>
  <c r="P1258" i="3" s="1"/>
  <c r="R1258" i="3" s="1"/>
  <c r="E1258" i="3" s="1"/>
  <c r="O1246" i="3"/>
  <c r="P1246" i="3" s="1"/>
  <c r="R1246" i="3" s="1"/>
  <c r="E1246" i="3" s="1"/>
  <c r="J1242" i="3"/>
  <c r="O1231" i="3"/>
  <c r="P1231" i="3" s="1"/>
  <c r="R1231" i="3" s="1"/>
  <c r="E1231" i="3" s="1"/>
  <c r="O1211" i="3"/>
  <c r="P1211" i="3" s="1"/>
  <c r="R1211" i="3" s="1"/>
  <c r="E1211" i="3" s="1"/>
  <c r="O1197" i="3"/>
  <c r="P1197" i="3" s="1"/>
  <c r="R1197" i="3" s="1"/>
  <c r="J1195" i="3"/>
  <c r="O1185" i="3"/>
  <c r="P1185" i="3" s="1"/>
  <c r="R1185" i="3" s="1"/>
  <c r="E1185" i="3" s="1"/>
  <c r="O1177" i="3"/>
  <c r="J1167" i="3"/>
  <c r="O1159" i="3"/>
  <c r="O1157" i="3"/>
  <c r="O1155" i="3"/>
  <c r="P1155" i="3" s="1"/>
  <c r="R1155" i="3" s="1"/>
  <c r="E1155" i="3" s="1"/>
  <c r="O1151" i="3"/>
  <c r="P1151" i="3" s="1"/>
  <c r="R1151" i="3" s="1"/>
  <c r="E1151" i="3" s="1"/>
  <c r="O1350" i="3"/>
  <c r="P1350" i="3" s="1"/>
  <c r="R1350" i="3" s="1"/>
  <c r="O1342" i="3"/>
  <c r="P1342" i="3" s="1"/>
  <c r="R1342" i="3" s="1"/>
  <c r="O1327" i="3"/>
  <c r="P1327" i="3" s="1"/>
  <c r="R1327" i="3" s="1"/>
  <c r="O1322" i="3"/>
  <c r="P1322" i="3" s="1"/>
  <c r="R1322" i="3" s="1"/>
  <c r="O1307" i="3"/>
  <c r="P1307" i="3" s="1"/>
  <c r="R1307" i="3" s="1"/>
  <c r="J1301" i="3"/>
  <c r="J1298" i="3"/>
  <c r="O1290" i="3"/>
  <c r="P1290" i="3" s="1"/>
  <c r="R1290" i="3" s="1"/>
  <c r="J1283" i="3"/>
  <c r="O1275" i="3"/>
  <c r="P1275" i="3" s="1"/>
  <c r="R1275" i="3" s="1"/>
  <c r="O1272" i="3"/>
  <c r="J1269" i="3"/>
  <c r="O1263" i="3"/>
  <c r="P1263" i="3" s="1"/>
  <c r="R1263" i="3" s="1"/>
  <c r="O1255" i="3"/>
  <c r="P1255" i="3" s="1"/>
  <c r="R1255" i="3" s="1"/>
  <c r="E1255" i="3" s="1"/>
  <c r="O1243" i="3"/>
  <c r="P1243" i="3" s="1"/>
  <c r="R1243" i="3" s="1"/>
  <c r="E1243" i="3" s="1"/>
  <c r="O1228" i="3"/>
  <c r="P1228" i="3" s="1"/>
  <c r="R1228" i="3" s="1"/>
  <c r="E1228" i="3" s="1"/>
  <c r="O1223" i="3"/>
  <c r="P1223" i="3" s="1"/>
  <c r="R1223" i="3" s="1"/>
  <c r="E1223" i="3" s="1"/>
  <c r="J1219" i="3"/>
  <c r="J1214" i="3"/>
  <c r="O1208" i="3"/>
  <c r="P1208" i="3" s="1"/>
  <c r="R1208" i="3" s="1"/>
  <c r="E1208" i="3" s="1"/>
  <c r="O1202" i="3"/>
  <c r="P1202" i="3" s="1"/>
  <c r="R1202" i="3" s="1"/>
  <c r="O1199" i="3"/>
  <c r="P1199" i="3" s="1"/>
  <c r="R1199" i="3" s="1"/>
  <c r="E1199" i="3" s="1"/>
  <c r="O1189" i="3"/>
  <c r="P1189" i="3" s="1"/>
  <c r="R1189" i="3" s="1"/>
  <c r="E1189" i="3" s="1"/>
  <c r="O1187" i="3"/>
  <c r="P1187" i="3" s="1"/>
  <c r="R1187" i="3" s="1"/>
  <c r="E1187" i="3" s="1"/>
  <c r="J1181" i="3"/>
  <c r="J1179" i="3"/>
  <c r="J1173" i="3"/>
  <c r="J1165" i="3"/>
  <c r="J1163" i="3"/>
  <c r="O1134" i="3"/>
  <c r="O1233" i="3"/>
  <c r="P1233" i="3" s="1"/>
  <c r="R1233" i="3" s="1"/>
  <c r="E1233" i="3" s="1"/>
  <c r="J1357" i="3"/>
  <c r="J1353" i="3"/>
  <c r="O1339" i="3"/>
  <c r="P1339" i="3" s="1"/>
  <c r="R1339" i="3" s="1"/>
  <c r="O1334" i="3"/>
  <c r="P1334" i="3" s="1"/>
  <c r="R1334" i="3" s="1"/>
  <c r="O1319" i="3"/>
  <c r="P1319" i="3" s="1"/>
  <c r="R1319" i="3" s="1"/>
  <c r="J1313" i="3"/>
  <c r="J1310" i="3"/>
  <c r="O1302" i="3"/>
  <c r="P1302" i="3" s="1"/>
  <c r="R1302" i="3" s="1"/>
  <c r="J1295" i="3"/>
  <c r="O1287" i="3"/>
  <c r="P1287" i="3" s="1"/>
  <c r="R1287" i="3" s="1"/>
  <c r="O1284" i="3"/>
  <c r="J1278" i="3"/>
  <c r="J1266" i="3"/>
  <c r="J1258" i="3"/>
  <c r="O1252" i="3"/>
  <c r="P1252" i="3" s="1"/>
  <c r="R1252" i="3" s="1"/>
  <c r="E1252" i="3" s="1"/>
  <c r="J1246" i="3"/>
  <c r="O1240" i="3"/>
  <c r="P1240" i="3" s="1"/>
  <c r="R1240" i="3" s="1"/>
  <c r="E1240" i="3" s="1"/>
  <c r="O1235" i="3"/>
  <c r="P1235" i="3" s="1"/>
  <c r="R1235" i="3" s="1"/>
  <c r="E1235" i="3" s="1"/>
  <c r="J1231" i="3"/>
  <c r="O1220" i="3"/>
  <c r="P1220" i="3" s="1"/>
  <c r="R1220" i="3" s="1"/>
  <c r="E1220" i="3" s="1"/>
  <c r="J1197" i="3"/>
  <c r="O1191" i="3"/>
  <c r="P1191" i="3" s="1"/>
  <c r="R1191" i="3" s="1"/>
  <c r="E1191" i="3" s="1"/>
  <c r="J1185" i="3"/>
  <c r="J1159" i="3"/>
  <c r="J1155" i="3"/>
  <c r="O1153" i="3"/>
  <c r="P1153" i="3" s="1"/>
  <c r="R1153" i="3" s="1"/>
  <c r="E1153" i="3" s="1"/>
  <c r="O1142" i="3"/>
  <c r="P1142" i="3" s="1"/>
  <c r="R1142" i="3" s="1"/>
  <c r="E1142" i="3" s="1"/>
  <c r="O1140" i="3"/>
  <c r="P1140" i="3" s="1"/>
  <c r="R1140" i="3" s="1"/>
  <c r="E1140" i="3" s="1"/>
  <c r="O1136" i="3"/>
  <c r="O1132" i="3"/>
  <c r="P1132" i="3" s="1"/>
  <c r="R1132" i="3" s="1"/>
  <c r="E1132" i="3" s="1"/>
  <c r="O1130" i="3"/>
  <c r="P1130" i="3" s="1"/>
  <c r="R1130" i="3" s="1"/>
  <c r="E1130" i="3" s="1"/>
  <c r="J1351" i="3"/>
  <c r="O1300" i="3"/>
  <c r="P1300" i="3" s="1"/>
  <c r="R1300" i="3" s="1"/>
  <c r="O1354" i="3"/>
  <c r="O1346" i="3"/>
  <c r="P1346" i="3" s="1"/>
  <c r="R1346" i="3" s="1"/>
  <c r="O1331" i="3"/>
  <c r="P1331" i="3" s="1"/>
  <c r="R1331" i="3" s="1"/>
  <c r="J1327" i="3"/>
  <c r="J1322" i="3"/>
  <c r="O1316" i="3"/>
  <c r="P1316" i="3" s="1"/>
  <c r="R1316" i="3" s="1"/>
  <c r="J1307" i="3"/>
  <c r="O1299" i="3"/>
  <c r="P1299" i="3" s="1"/>
  <c r="R1299" i="3" s="1"/>
  <c r="O1296" i="3"/>
  <c r="J1290" i="3"/>
  <c r="O1279" i="3"/>
  <c r="O1267" i="3"/>
  <c r="O1247" i="3"/>
  <c r="P1247" i="3" s="1"/>
  <c r="R1247" i="3" s="1"/>
  <c r="E1247" i="3" s="1"/>
  <c r="J1243" i="3"/>
  <c r="O1232" i="3"/>
  <c r="P1232" i="3" s="1"/>
  <c r="R1232" i="3" s="1"/>
  <c r="E1232" i="3" s="1"/>
  <c r="O1217" i="3"/>
  <c r="P1217" i="3" s="1"/>
  <c r="R1217" i="3" s="1"/>
  <c r="E1217" i="3" s="1"/>
  <c r="O1212" i="3"/>
  <c r="P1212" i="3" s="1"/>
  <c r="R1212" i="3" s="1"/>
  <c r="E1212" i="3" s="1"/>
  <c r="J1208" i="3"/>
  <c r="J1199" i="3"/>
  <c r="O1168" i="3"/>
  <c r="P1168" i="3" s="1"/>
  <c r="R1168" i="3" s="1"/>
  <c r="E1168" i="3" s="1"/>
  <c r="O1146" i="3"/>
  <c r="P1146" i="3" s="1"/>
  <c r="R1146" i="3" s="1"/>
  <c r="E1146" i="3" s="1"/>
  <c r="O1144" i="3"/>
  <c r="J1134" i="3"/>
  <c r="J1328" i="3"/>
  <c r="O1268" i="3"/>
  <c r="P1268" i="3" s="1"/>
  <c r="R1268" i="3" s="1"/>
  <c r="O1351" i="3"/>
  <c r="P1351" i="3" s="1"/>
  <c r="R1351" i="3" s="1"/>
  <c r="O1343" i="3"/>
  <c r="P1343" i="3" s="1"/>
  <c r="R1343" i="3" s="1"/>
  <c r="J1339" i="3"/>
  <c r="J1334" i="3"/>
  <c r="O1328" i="3"/>
  <c r="P1328" i="3" s="1"/>
  <c r="R1328" i="3" s="1"/>
  <c r="J1319" i="3"/>
  <c r="O1311" i="3"/>
  <c r="P1311" i="3" s="1"/>
  <c r="R1311" i="3" s="1"/>
  <c r="O1308" i="3"/>
  <c r="J1302" i="3"/>
  <c r="O1291" i="3"/>
  <c r="O1276" i="3"/>
  <c r="P1276" i="3" s="1"/>
  <c r="R1276" i="3" s="1"/>
  <c r="O1273" i="3"/>
  <c r="P1273" i="3" s="1"/>
  <c r="R1273" i="3" s="1"/>
  <c r="O1264" i="3"/>
  <c r="P1264" i="3" s="1"/>
  <c r="R1264" i="3" s="1"/>
  <c r="O1261" i="3"/>
  <c r="P1261" i="3" s="1"/>
  <c r="R1261" i="3" s="1"/>
  <c r="O1256" i="3"/>
  <c r="P1256" i="3" s="1"/>
  <c r="R1256" i="3" s="1"/>
  <c r="E1256" i="3" s="1"/>
  <c r="J1252" i="3"/>
  <c r="O1244" i="3"/>
  <c r="P1244" i="3" s="1"/>
  <c r="R1244" i="3" s="1"/>
  <c r="E1244" i="3" s="1"/>
  <c r="J1235" i="3"/>
  <c r="O1229" i="3"/>
  <c r="P1229" i="3" s="1"/>
  <c r="R1229" i="3" s="1"/>
  <c r="E1229" i="3" s="1"/>
  <c r="O1224" i="3"/>
  <c r="P1224" i="3" s="1"/>
  <c r="R1224" i="3" s="1"/>
  <c r="E1224" i="3" s="1"/>
  <c r="J1220" i="3"/>
  <c r="O1209" i="3"/>
  <c r="P1209" i="3" s="1"/>
  <c r="R1209" i="3" s="1"/>
  <c r="E1209" i="3" s="1"/>
  <c r="O1180" i="3"/>
  <c r="P1180" i="3" s="1"/>
  <c r="R1180" i="3" s="1"/>
  <c r="E1180" i="3" s="1"/>
  <c r="O1178" i="3"/>
  <c r="P1178" i="3" s="1"/>
  <c r="R1178" i="3" s="1"/>
  <c r="E1178" i="3" s="1"/>
  <c r="O1176" i="3"/>
  <c r="P1176" i="3" s="1"/>
  <c r="R1176" i="3" s="1"/>
  <c r="E1176" i="3" s="1"/>
  <c r="O1174" i="3"/>
  <c r="P1174" i="3" s="1"/>
  <c r="R1174" i="3" s="1"/>
  <c r="E1174" i="3" s="1"/>
  <c r="O1170" i="3"/>
  <c r="P1170" i="3" s="1"/>
  <c r="R1170" i="3" s="1"/>
  <c r="E1170" i="3" s="1"/>
  <c r="O1164" i="3"/>
  <c r="O1162" i="3"/>
  <c r="P1162" i="3" s="1"/>
  <c r="R1162" i="3" s="1"/>
  <c r="E1162" i="3" s="1"/>
  <c r="O1156" i="3"/>
  <c r="P1156" i="3" s="1"/>
  <c r="R1156" i="3" s="1"/>
  <c r="E1156" i="3" s="1"/>
  <c r="O1148" i="3"/>
  <c r="P1148" i="3" s="1"/>
  <c r="R1148" i="3" s="1"/>
  <c r="E1148" i="3" s="1"/>
  <c r="J1140" i="3"/>
  <c r="J1132" i="3"/>
  <c r="J1130" i="3"/>
  <c r="O1332" i="3"/>
  <c r="O1317" i="3"/>
  <c r="O1297" i="3"/>
  <c r="P1297" i="3" s="1"/>
  <c r="R1297" i="3" s="1"/>
  <c r="O1280" i="3"/>
  <c r="O1250" i="3"/>
  <c r="P1250" i="3" s="1"/>
  <c r="R1250" i="3" s="1"/>
  <c r="E1250" i="3" s="1"/>
  <c r="O1213" i="3"/>
  <c r="P1213" i="3" s="1"/>
  <c r="R1213" i="3" s="1"/>
  <c r="E1213" i="3" s="1"/>
  <c r="O1355" i="3"/>
  <c r="P1355" i="3" s="1"/>
  <c r="R1355" i="3" s="1"/>
  <c r="J1354" i="3"/>
  <c r="J1346" i="3"/>
  <c r="O1340" i="3"/>
  <c r="P1340" i="3" s="1"/>
  <c r="R1340" i="3" s="1"/>
  <c r="J1331" i="3"/>
  <c r="O1323" i="3"/>
  <c r="P1323" i="3" s="1"/>
  <c r="R1323" i="3" s="1"/>
  <c r="O1320" i="3"/>
  <c r="J1316" i="3"/>
  <c r="O1305" i="3"/>
  <c r="O1288" i="3"/>
  <c r="P1288" i="3" s="1"/>
  <c r="R1288" i="3" s="1"/>
  <c r="O1285" i="3"/>
  <c r="P1285" i="3" s="1"/>
  <c r="R1285" i="3" s="1"/>
  <c r="O1253" i="3"/>
  <c r="J1247" i="3"/>
  <c r="O1241" i="3"/>
  <c r="P1241" i="3" s="1"/>
  <c r="R1241" i="3" s="1"/>
  <c r="E1241" i="3" s="1"/>
  <c r="O1236" i="3"/>
  <c r="P1236" i="3" s="1"/>
  <c r="R1236" i="3" s="1"/>
  <c r="E1236" i="3" s="1"/>
  <c r="J1232" i="3"/>
  <c r="O1221" i="3"/>
  <c r="P1221" i="3" s="1"/>
  <c r="R1221" i="3" s="1"/>
  <c r="E1221" i="3" s="1"/>
  <c r="O1206" i="3"/>
  <c r="P1206" i="3" s="1"/>
  <c r="R1206" i="3" s="1"/>
  <c r="E1206" i="3" s="1"/>
  <c r="O1201" i="3"/>
  <c r="P1201" i="3" s="1"/>
  <c r="R1201" i="3" s="1"/>
  <c r="O1196" i="3"/>
  <c r="P1196" i="3" s="1"/>
  <c r="R1196" i="3" s="1"/>
  <c r="J1188" i="3"/>
  <c r="O1186" i="3"/>
  <c r="P1186" i="3" s="1"/>
  <c r="R1186" i="3" s="1"/>
  <c r="E1186" i="3" s="1"/>
  <c r="O1184" i="3"/>
  <c r="P1184" i="3" s="1"/>
  <c r="R1184" i="3" s="1"/>
  <c r="E1184" i="3" s="1"/>
  <c r="J1168" i="3"/>
  <c r="O1166" i="3"/>
  <c r="J1343" i="3"/>
  <c r="O1335" i="3"/>
  <c r="P1335" i="3" s="1"/>
  <c r="R1335" i="3" s="1"/>
  <c r="O1356" i="3"/>
  <c r="P1356" i="3" s="1"/>
  <c r="R1356" i="3" s="1"/>
  <c r="O1352" i="3"/>
  <c r="P1352" i="3" s="1"/>
  <c r="R1352" i="3" s="1"/>
  <c r="O1349" i="3"/>
  <c r="P1349" i="3" s="1"/>
  <c r="R1349" i="3" s="1"/>
  <c r="O1344" i="3"/>
  <c r="J1340" i="3"/>
  <c r="O1329" i="3"/>
  <c r="O1312" i="3"/>
  <c r="P1312" i="3" s="1"/>
  <c r="R1312" i="3" s="1"/>
  <c r="O1309" i="3"/>
  <c r="P1309" i="3" s="1"/>
  <c r="R1309" i="3" s="1"/>
  <c r="O1294" i="3"/>
  <c r="P1294" i="3" s="1"/>
  <c r="R1294" i="3" s="1"/>
  <c r="O1277" i="3"/>
  <c r="O1274" i="3"/>
  <c r="P1274" i="3" s="1"/>
  <c r="R1274" i="3" s="1"/>
  <c r="O1265" i="3"/>
  <c r="P1265" i="3" s="1"/>
  <c r="R1265" i="3" s="1"/>
  <c r="O1262" i="3"/>
  <c r="P1262" i="3" s="1"/>
  <c r="R1262" i="3" s="1"/>
  <c r="O1257" i="3"/>
  <c r="P1257" i="3" s="1"/>
  <c r="R1257" i="3" s="1"/>
  <c r="E1257" i="3" s="1"/>
  <c r="J1253" i="3"/>
  <c r="O1245" i="3"/>
  <c r="P1245" i="3" s="1"/>
  <c r="R1245" i="3" s="1"/>
  <c r="E1245" i="3" s="1"/>
  <c r="J1241" i="3"/>
  <c r="J1236" i="3"/>
  <c r="O1230" i="3"/>
  <c r="P1230" i="3" s="1"/>
  <c r="R1230" i="3" s="1"/>
  <c r="E1230" i="3" s="1"/>
  <c r="O1225" i="3"/>
  <c r="P1225" i="3" s="1"/>
  <c r="R1225" i="3" s="1"/>
  <c r="E1225" i="3" s="1"/>
  <c r="J1221" i="3"/>
  <c r="O1210" i="3"/>
  <c r="P1210" i="3" s="1"/>
  <c r="R1210" i="3" s="1"/>
  <c r="E1210" i="3" s="1"/>
  <c r="O1198" i="3"/>
  <c r="P1198" i="3" s="1"/>
  <c r="R1198" i="3" s="1"/>
  <c r="E1198" i="3" s="1"/>
  <c r="O1192" i="3"/>
  <c r="P1192" i="3" s="1"/>
  <c r="R1192" i="3" s="1"/>
  <c r="E1192" i="3" s="1"/>
  <c r="O1188" i="3"/>
  <c r="O1145" i="3"/>
  <c r="P1145" i="3" s="1"/>
  <c r="R1145" i="3" s="1"/>
  <c r="E1145" i="3" s="1"/>
  <c r="O1143" i="3"/>
  <c r="P1143" i="3" s="1"/>
  <c r="R1143" i="3" s="1"/>
  <c r="E1143" i="3" s="1"/>
  <c r="O1141" i="3"/>
  <c r="P1141" i="3" s="1"/>
  <c r="R1141" i="3" s="1"/>
  <c r="E1141" i="3" s="1"/>
  <c r="O1137" i="3"/>
  <c r="P1137" i="3" s="1"/>
  <c r="R1137" i="3" s="1"/>
  <c r="E1137" i="3" s="1"/>
  <c r="O1135" i="3"/>
  <c r="P1135" i="3" s="1"/>
  <c r="R1135" i="3" s="1"/>
  <c r="E1135" i="3" s="1"/>
  <c r="O1131" i="3"/>
  <c r="P1131" i="3" s="1"/>
  <c r="R1131" i="3" s="1"/>
  <c r="E1131" i="3" s="1"/>
  <c r="O1129" i="3"/>
  <c r="O1341" i="3"/>
  <c r="O1324" i="3"/>
  <c r="P1324" i="3" s="1"/>
  <c r="R1324" i="3" s="1"/>
  <c r="O1321" i="3"/>
  <c r="P1321" i="3" s="1"/>
  <c r="R1321" i="3" s="1"/>
  <c r="J1209" i="3"/>
  <c r="O1207" i="3"/>
  <c r="P1207" i="3" s="1"/>
  <c r="R1207" i="3" s="1"/>
  <c r="E1207" i="3" s="1"/>
  <c r="O1286" i="3"/>
  <c r="P1286" i="3" s="1"/>
  <c r="R1286" i="3" s="1"/>
  <c r="J1224" i="3"/>
  <c r="O1222" i="3"/>
  <c r="P1222" i="3" s="1"/>
  <c r="R1222" i="3" s="1"/>
  <c r="E1222" i="3" s="1"/>
  <c r="J1178" i="3"/>
  <c r="O1167" i="3"/>
  <c r="P1167" i="3" s="1"/>
  <c r="R1167" i="3" s="1"/>
  <c r="E1167" i="3" s="1"/>
  <c r="J1154" i="3"/>
  <c r="O1306" i="3"/>
  <c r="P1306" i="3" s="1"/>
  <c r="R1306" i="3" s="1"/>
  <c r="O1218" i="3"/>
  <c r="P1218" i="3" s="1"/>
  <c r="R1218" i="3" s="1"/>
  <c r="E1218" i="3" s="1"/>
  <c r="O1147" i="3"/>
  <c r="O1200" i="3"/>
  <c r="P1200" i="3" s="1"/>
  <c r="R1200" i="3" s="1"/>
  <c r="O1169" i="3"/>
  <c r="J1174" i="3"/>
  <c r="O1158" i="3"/>
  <c r="P1158" i="3" s="1"/>
  <c r="R1158" i="3" s="1"/>
  <c r="E1158" i="3" s="1"/>
  <c r="O1203" i="3"/>
  <c r="P1203" i="3" s="1"/>
  <c r="R1203" i="3" s="1"/>
  <c r="E1203" i="3" s="1"/>
  <c r="O1152" i="3"/>
  <c r="P1152" i="3" s="1"/>
  <c r="R1152" i="3" s="1"/>
  <c r="E1152" i="3" s="1"/>
  <c r="O1133" i="3"/>
  <c r="O1254" i="3"/>
  <c r="P1254" i="3" s="1"/>
  <c r="R1254" i="3" s="1"/>
  <c r="E1254" i="3" s="1"/>
  <c r="O1190" i="3"/>
  <c r="P1190" i="3" s="1"/>
  <c r="R1190" i="3" s="1"/>
  <c r="E1190" i="3" s="1"/>
  <c r="O1289" i="3"/>
  <c r="P1289" i="3" s="1"/>
  <c r="R1289" i="3" s="1"/>
  <c r="J1250" i="3"/>
  <c r="O1242" i="3"/>
  <c r="P1242" i="3" s="1"/>
  <c r="R1242" i="3" s="1"/>
  <c r="E1242" i="3" s="1"/>
  <c r="J1190" i="3"/>
  <c r="J1176" i="3"/>
  <c r="J1213" i="3"/>
  <c r="J1198" i="3"/>
  <c r="J1162" i="3"/>
  <c r="O1154" i="3"/>
  <c r="J1152" i="3"/>
  <c r="J1229" i="3"/>
  <c r="J1153" i="3"/>
  <c r="J1251" i="3"/>
  <c r="J1169" i="3"/>
  <c r="J1306" i="3"/>
  <c r="J1133" i="3"/>
  <c r="J1189" i="3"/>
  <c r="J1166" i="3"/>
  <c r="J1256" i="3"/>
  <c r="J1207" i="3"/>
  <c r="J1321" i="3"/>
  <c r="J1350" i="3"/>
  <c r="J1323" i="3"/>
  <c r="J1142" i="3"/>
  <c r="J1203" i="3"/>
  <c r="J1186" i="3"/>
  <c r="J1275" i="3"/>
  <c r="J1261" i="3"/>
  <c r="J1206" i="3"/>
  <c r="J1228" i="3"/>
  <c r="J1324" i="3"/>
  <c r="J1318" i="3"/>
  <c r="J1287" i="3"/>
  <c r="J1158" i="3"/>
  <c r="J1184" i="3"/>
  <c r="J1177" i="3"/>
  <c r="J1201" i="3"/>
  <c r="J1211" i="3"/>
  <c r="J1245" i="3"/>
  <c r="J1264" i="3"/>
  <c r="J1288" i="3"/>
  <c r="J1217" i="3"/>
  <c r="J1223" i="3"/>
  <c r="J1131" i="3"/>
  <c r="J1309" i="3"/>
  <c r="J1218" i="3"/>
  <c r="J1164" i="3"/>
  <c r="J1273" i="3"/>
  <c r="J1240" i="3"/>
  <c r="J1285" i="3"/>
  <c r="J1268" i="3"/>
  <c r="J1330" i="3"/>
  <c r="J1335" i="3"/>
  <c r="J1144" i="3"/>
  <c r="J1191" i="3"/>
  <c r="J1356" i="3"/>
  <c r="J1147" i="3"/>
  <c r="J1300" i="3"/>
  <c r="J1345" i="3"/>
  <c r="J1234" i="3"/>
  <c r="J1312" i="3"/>
  <c r="J1239" i="3"/>
  <c r="J1276" i="3"/>
  <c r="J1200" i="3"/>
  <c r="J1333" i="3"/>
  <c r="J1255" i="3"/>
  <c r="J1299" i="3"/>
  <c r="J1349" i="3"/>
  <c r="J1212" i="3"/>
  <c r="J1244" i="3"/>
  <c r="J1175" i="3"/>
  <c r="J1338" i="3"/>
  <c r="J1280" i="3"/>
  <c r="J1342" i="3"/>
  <c r="J1263" i="3"/>
  <c r="J1254" i="3"/>
  <c r="J1222" i="3"/>
  <c r="J1157" i="3"/>
  <c r="J1156" i="3"/>
  <c r="J1297" i="3"/>
  <c r="J1233" i="3"/>
  <c r="J1294" i="3"/>
  <c r="J1311" i="3"/>
  <c r="J1196" i="3"/>
  <c r="J1180" i="3"/>
  <c r="J1136" i="3"/>
  <c r="J1151" i="3"/>
  <c r="J1202" i="3"/>
  <c r="J1267" i="3"/>
  <c r="J1279" i="3"/>
  <c r="J1272" i="3"/>
  <c r="J1291" i="3"/>
  <c r="J1135" i="3"/>
  <c r="J1284" i="3"/>
  <c r="J1148" i="3"/>
  <c r="J1146" i="3"/>
  <c r="J1296" i="3"/>
  <c r="J1305" i="3"/>
  <c r="J1308" i="3"/>
  <c r="J1170" i="3"/>
  <c r="J1317" i="3"/>
  <c r="J1320" i="3"/>
  <c r="J1329" i="3"/>
  <c r="J1332" i="3"/>
  <c r="J1355" i="3"/>
  <c r="J1352" i="3"/>
  <c r="J1187" i="3"/>
  <c r="J1344" i="3"/>
  <c r="J1341" i="3"/>
  <c r="O1121" i="3"/>
  <c r="P1121" i="3" s="1"/>
  <c r="R1121" i="3" s="1"/>
  <c r="O1110" i="3"/>
  <c r="P1110" i="3" s="1"/>
  <c r="R1110" i="3" s="1"/>
  <c r="O1092" i="3"/>
  <c r="P1092" i="3" s="1"/>
  <c r="R1092" i="3" s="1"/>
  <c r="J1091" i="3"/>
  <c r="O1075" i="3"/>
  <c r="P1075" i="3" s="1"/>
  <c r="R1075" i="3" s="1"/>
  <c r="J1074" i="3"/>
  <c r="O1068" i="3"/>
  <c r="P1068" i="3" s="1"/>
  <c r="R1068" i="3" s="1"/>
  <c r="O1063" i="3"/>
  <c r="P1063" i="3" s="1"/>
  <c r="R1063" i="3" s="1"/>
  <c r="J1060" i="3"/>
  <c r="J1055" i="3"/>
  <c r="O1042" i="3"/>
  <c r="J1080" i="3"/>
  <c r="O1047" i="3"/>
  <c r="P1047" i="3" s="1"/>
  <c r="R1047" i="3" s="1"/>
  <c r="E1047" i="3" s="1"/>
  <c r="J1044" i="3"/>
  <c r="O1044" i="3"/>
  <c r="P1044" i="3" s="1"/>
  <c r="R1044" i="3" s="1"/>
  <c r="E1044" i="3" s="1"/>
  <c r="O1060" i="3"/>
  <c r="P1060" i="3" s="1"/>
  <c r="R1060" i="3" s="1"/>
  <c r="O1126" i="3"/>
  <c r="P1126" i="3" s="1"/>
  <c r="R1126" i="3" s="1"/>
  <c r="O1115" i="3"/>
  <c r="P1115" i="3" s="1"/>
  <c r="R1115" i="3" s="1"/>
  <c r="O1104" i="3"/>
  <c r="P1104" i="3" s="1"/>
  <c r="R1104" i="3" s="1"/>
  <c r="O1099" i="3"/>
  <c r="O1081" i="3"/>
  <c r="P1081" i="3" s="1"/>
  <c r="R1081" i="3" s="1"/>
  <c r="O1056" i="3"/>
  <c r="O1074" i="3"/>
  <c r="P1074" i="3" s="1"/>
  <c r="R1074" i="3" s="1"/>
  <c r="O1045" i="3"/>
  <c r="J1110" i="3"/>
  <c r="O1088" i="3"/>
  <c r="P1088" i="3" s="1"/>
  <c r="R1088" i="3" s="1"/>
  <c r="O1076" i="3"/>
  <c r="P1076" i="3" s="1"/>
  <c r="R1076" i="3" s="1"/>
  <c r="J1075" i="3"/>
  <c r="O1069" i="3"/>
  <c r="P1069" i="3" s="1"/>
  <c r="R1069" i="3" s="1"/>
  <c r="J1068" i="3"/>
  <c r="O1064" i="3"/>
  <c r="P1064" i="3" s="1"/>
  <c r="R1064" i="3" s="1"/>
  <c r="J1063" i="3"/>
  <c r="O1057" i="3"/>
  <c r="P1057" i="3" s="1"/>
  <c r="R1057" i="3" s="1"/>
  <c r="O1052" i="3"/>
  <c r="P1052" i="3" s="1"/>
  <c r="R1052" i="3" s="1"/>
  <c r="J1124" i="3"/>
  <c r="O1122" i="3"/>
  <c r="J1115" i="3"/>
  <c r="O1111" i="3"/>
  <c r="J1104" i="3"/>
  <c r="J1099" i="3"/>
  <c r="O1093" i="3"/>
  <c r="P1093" i="3" s="1"/>
  <c r="R1093" i="3" s="1"/>
  <c r="O1082" i="3"/>
  <c r="P1082" i="3" s="1"/>
  <c r="R1082" i="3" s="1"/>
  <c r="J1041" i="3"/>
  <c r="O1041" i="3"/>
  <c r="O1046" i="3"/>
  <c r="P1046" i="3" s="1"/>
  <c r="R1046" i="3" s="1"/>
  <c r="E1046" i="3" s="1"/>
  <c r="J1043" i="3"/>
  <c r="J1108" i="3"/>
  <c r="O1091" i="3"/>
  <c r="O1118" i="3"/>
  <c r="O1107" i="3"/>
  <c r="P1107" i="3" s="1"/>
  <c r="R1107" i="3" s="1"/>
  <c r="O1100" i="3"/>
  <c r="P1100" i="3" s="1"/>
  <c r="R1100" i="3" s="1"/>
  <c r="O1077" i="3"/>
  <c r="P1077" i="3" s="1"/>
  <c r="R1077" i="3" s="1"/>
  <c r="O1070" i="3"/>
  <c r="P1070" i="3" s="1"/>
  <c r="R1070" i="3" s="1"/>
  <c r="J1069" i="3"/>
  <c r="O1065" i="3"/>
  <c r="J1064" i="3"/>
  <c r="O1058" i="3"/>
  <c r="P1058" i="3" s="1"/>
  <c r="R1058" i="3" s="1"/>
  <c r="J1057" i="3"/>
  <c r="O1053" i="3"/>
  <c r="P1053" i="3" s="1"/>
  <c r="R1053" i="3" s="1"/>
  <c r="J1052" i="3"/>
  <c r="O1049" i="3"/>
  <c r="P1049" i="3" s="1"/>
  <c r="R1049" i="3" s="1"/>
  <c r="E1049" i="3" s="1"/>
  <c r="J1046" i="3"/>
  <c r="O1086" i="3"/>
  <c r="J1066" i="3"/>
  <c r="O1048" i="3"/>
  <c r="O1123" i="3"/>
  <c r="O1119" i="3"/>
  <c r="P1119" i="3" s="1"/>
  <c r="R1119" i="3" s="1"/>
  <c r="O1112" i="3"/>
  <c r="P1112" i="3" s="1"/>
  <c r="R1112" i="3" s="1"/>
  <c r="O1101" i="3"/>
  <c r="P1101" i="3" s="1"/>
  <c r="R1101" i="3" s="1"/>
  <c r="O1096" i="3"/>
  <c r="P1096" i="3" s="1"/>
  <c r="R1096" i="3" s="1"/>
  <c r="O1089" i="3"/>
  <c r="J1082" i="3"/>
  <c r="O1124" i="3"/>
  <c r="P1124" i="3" s="1"/>
  <c r="R1124" i="3" s="1"/>
  <c r="O1108" i="3"/>
  <c r="P1108" i="3" s="1"/>
  <c r="R1108" i="3" s="1"/>
  <c r="O1085" i="3"/>
  <c r="P1085" i="3" s="1"/>
  <c r="R1085" i="3" s="1"/>
  <c r="J1077" i="3"/>
  <c r="O1071" i="3"/>
  <c r="P1071" i="3" s="1"/>
  <c r="R1071" i="3" s="1"/>
  <c r="O1066" i="3"/>
  <c r="P1066" i="3" s="1"/>
  <c r="R1066" i="3" s="1"/>
  <c r="O1059" i="3"/>
  <c r="J1058" i="3"/>
  <c r="O1054" i="3"/>
  <c r="J1053" i="3"/>
  <c r="O1043" i="3"/>
  <c r="P1043" i="3" s="1"/>
  <c r="R1043" i="3" s="1"/>
  <c r="E1043" i="3" s="1"/>
  <c r="O1120" i="3"/>
  <c r="P1120" i="3" s="1"/>
  <c r="R1120" i="3" s="1"/>
  <c r="J1119" i="3"/>
  <c r="O1113" i="3"/>
  <c r="P1113" i="3" s="1"/>
  <c r="R1113" i="3" s="1"/>
  <c r="O1102" i="3"/>
  <c r="P1102" i="3" s="1"/>
  <c r="R1102" i="3" s="1"/>
  <c r="J1101" i="3"/>
  <c r="O1097" i="3"/>
  <c r="P1097" i="3" s="1"/>
  <c r="R1097" i="3" s="1"/>
  <c r="J1096" i="3"/>
  <c r="O1090" i="3"/>
  <c r="P1090" i="3" s="1"/>
  <c r="R1090" i="3" s="1"/>
  <c r="O1079" i="3"/>
  <c r="P1079" i="3" s="1"/>
  <c r="R1079" i="3" s="1"/>
  <c r="O1078" i="3"/>
  <c r="P1078" i="3" s="1"/>
  <c r="R1078" i="3" s="1"/>
  <c r="O1109" i="3"/>
  <c r="P1109" i="3" s="1"/>
  <c r="R1109" i="3" s="1"/>
  <c r="J1071" i="3"/>
  <c r="O1055" i="3"/>
  <c r="P1055" i="3" s="1"/>
  <c r="R1055" i="3" s="1"/>
  <c r="O1114" i="3"/>
  <c r="P1114" i="3" s="1"/>
  <c r="R1114" i="3" s="1"/>
  <c r="J1113" i="3"/>
  <c r="O1103" i="3"/>
  <c r="P1103" i="3" s="1"/>
  <c r="R1103" i="3" s="1"/>
  <c r="J1102" i="3"/>
  <c r="O1098" i="3"/>
  <c r="J1097" i="3"/>
  <c r="O1087" i="3"/>
  <c r="P1087" i="3" s="1"/>
  <c r="R1087" i="3" s="1"/>
  <c r="J1086" i="3"/>
  <c r="O1080" i="3"/>
  <c r="P1080" i="3" s="1"/>
  <c r="R1080" i="3" s="1"/>
  <c r="J1079" i="3"/>
  <c r="O1067" i="3"/>
  <c r="O1125" i="3"/>
  <c r="P1125" i="3" s="1"/>
  <c r="R1125" i="3" s="1"/>
  <c r="J1070" i="3"/>
  <c r="J1118" i="3"/>
  <c r="J1093" i="3"/>
  <c r="J1090" i="3"/>
  <c r="J1067" i="3"/>
  <c r="J1126" i="3"/>
  <c r="J1098" i="3"/>
  <c r="J1045" i="3"/>
  <c r="J1078" i="3"/>
  <c r="J1111" i="3"/>
  <c r="J1123" i="3"/>
  <c r="J1059" i="3"/>
  <c r="J1048" i="3"/>
  <c r="J1049" i="3"/>
  <c r="J1088" i="3"/>
  <c r="J1042" i="3"/>
  <c r="J1054" i="3"/>
  <c r="J1107" i="3"/>
  <c r="J1100" i="3"/>
  <c r="J1085" i="3"/>
  <c r="J1109" i="3"/>
  <c r="J1081" i="3"/>
  <c r="J1122" i="3"/>
  <c r="J1121" i="3"/>
  <c r="J1065" i="3"/>
  <c r="J1112" i="3"/>
  <c r="J1056" i="3"/>
  <c r="J1087" i="3"/>
  <c r="J1120" i="3"/>
  <c r="J1114" i="3"/>
  <c r="J1047" i="3"/>
  <c r="J1125" i="3"/>
  <c r="J1103" i="3"/>
  <c r="J1092" i="3"/>
  <c r="J1076" i="3"/>
  <c r="J1089" i="3"/>
  <c r="O890" i="3"/>
  <c r="O883" i="3"/>
  <c r="O869" i="3"/>
  <c r="O862" i="3"/>
  <c r="O857" i="3"/>
  <c r="O850" i="3"/>
  <c r="O845" i="3"/>
  <c r="O838" i="3"/>
  <c r="O829" i="3"/>
  <c r="O777" i="3"/>
  <c r="O766" i="3"/>
  <c r="P766" i="3" s="1"/>
  <c r="R766" i="3" s="1"/>
  <c r="E766" i="3" s="1"/>
  <c r="O792" i="3"/>
  <c r="O878" i="3"/>
  <c r="O833" i="3"/>
  <c r="O824" i="3"/>
  <c r="O815" i="3"/>
  <c r="O810" i="3"/>
  <c r="O803" i="3"/>
  <c r="O796" i="3"/>
  <c r="O791" i="3"/>
  <c r="O784" i="3"/>
  <c r="O779" i="3"/>
  <c r="O770" i="3"/>
  <c r="O768" i="3"/>
  <c r="O790" i="3"/>
  <c r="O767" i="3"/>
  <c r="P767" i="3" s="1"/>
  <c r="R767" i="3" s="1"/>
  <c r="E767" i="3" s="1"/>
  <c r="O778" i="3"/>
  <c r="O773" i="3"/>
  <c r="P773" i="3" s="1"/>
  <c r="R773" i="3" s="1"/>
  <c r="E773" i="3" s="1"/>
  <c r="O892" i="3"/>
  <c r="O887" i="3"/>
  <c r="O871" i="3"/>
  <c r="O866" i="3"/>
  <c r="O859" i="3"/>
  <c r="O854" i="3"/>
  <c r="O847" i="3"/>
  <c r="O840" i="3"/>
  <c r="O835" i="3"/>
  <c r="O817" i="3"/>
  <c r="O772" i="3"/>
  <c r="P772" i="3" s="1"/>
  <c r="R772" i="3" s="1"/>
  <c r="E772" i="3" s="1"/>
  <c r="O771" i="3"/>
  <c r="P771" i="3" s="1"/>
  <c r="R771" i="3" s="1"/>
  <c r="E771" i="3" s="1"/>
  <c r="O769" i="3"/>
  <c r="P769" i="3" s="1"/>
  <c r="R769" i="3" s="1"/>
  <c r="E769" i="3" s="1"/>
  <c r="O894" i="3"/>
  <c r="O880" i="3"/>
  <c r="O873" i="3"/>
  <c r="O826" i="3"/>
  <c r="O821" i="3"/>
  <c r="O812" i="3"/>
  <c r="O805" i="3"/>
  <c r="O800" i="3"/>
  <c r="O793" i="3"/>
  <c r="O788" i="3"/>
  <c r="O781" i="3"/>
  <c r="O774" i="3"/>
  <c r="P774" i="3" s="1"/>
  <c r="R774" i="3" s="1"/>
  <c r="E774" i="3" s="1"/>
  <c r="O785" i="3"/>
  <c r="O780" i="3"/>
  <c r="O889" i="3"/>
  <c r="O868" i="3"/>
  <c r="O861" i="3"/>
  <c r="O856" i="3"/>
  <c r="O849" i="3"/>
  <c r="O844" i="3"/>
  <c r="O837" i="3"/>
  <c r="O828" i="3"/>
  <c r="O832" i="3"/>
  <c r="O823" i="3"/>
  <c r="O814" i="3"/>
  <c r="O807" i="3"/>
  <c r="O802" i="3"/>
  <c r="O795" i="3"/>
  <c r="O783" i="3"/>
  <c r="O882" i="3"/>
  <c r="O877" i="3"/>
  <c r="O891" i="3"/>
  <c r="O884" i="3"/>
  <c r="O870" i="3"/>
  <c r="O865" i="3"/>
  <c r="O858" i="3"/>
  <c r="O851" i="3"/>
  <c r="O846" i="3"/>
  <c r="O839" i="3"/>
  <c r="O879" i="3"/>
  <c r="O872" i="3"/>
  <c r="O834" i="3"/>
  <c r="O825" i="3"/>
  <c r="O816" i="3"/>
  <c r="O811" i="3"/>
  <c r="O804" i="3"/>
  <c r="O799" i="3"/>
  <c r="O893" i="3"/>
  <c r="O888" i="3"/>
  <c r="O867" i="3"/>
  <c r="O860" i="3"/>
  <c r="O855" i="3"/>
  <c r="O848" i="3"/>
  <c r="O843" i="3"/>
  <c r="O836" i="3"/>
  <c r="O818" i="3"/>
  <c r="O895" i="3"/>
  <c r="O881" i="3"/>
  <c r="O876" i="3"/>
  <c r="O827" i="3"/>
  <c r="O822" i="3"/>
  <c r="O813" i="3"/>
  <c r="O806" i="3"/>
  <c r="O801" i="3"/>
  <c r="O794" i="3"/>
  <c r="O789" i="3"/>
  <c r="O782" i="3"/>
  <c r="J770" i="3"/>
  <c r="J769" i="3"/>
  <c r="J772" i="3"/>
  <c r="J768" i="3"/>
  <c r="J766" i="3"/>
  <c r="J767" i="3"/>
  <c r="J773" i="3"/>
  <c r="J774" i="3"/>
  <c r="J771" i="3"/>
  <c r="J785" i="3"/>
  <c r="J777" i="3"/>
  <c r="J778" i="3"/>
  <c r="J783" i="3"/>
  <c r="J781" i="3"/>
  <c r="J784" i="3"/>
  <c r="J780" i="3"/>
  <c r="J779" i="3"/>
  <c r="J782" i="3"/>
  <c r="J793" i="3"/>
  <c r="J788" i="3"/>
  <c r="J796" i="3"/>
  <c r="J789" i="3"/>
  <c r="J791" i="3"/>
  <c r="J795" i="3"/>
  <c r="J790" i="3"/>
  <c r="J792" i="3"/>
  <c r="J794" i="3"/>
  <c r="J799" i="3"/>
  <c r="J807" i="3"/>
  <c r="J804" i="3"/>
  <c r="J806" i="3"/>
  <c r="J802" i="3"/>
  <c r="J805" i="3"/>
  <c r="J801" i="3"/>
  <c r="J800" i="3"/>
  <c r="J803" i="3"/>
  <c r="J810" i="3"/>
  <c r="J818" i="3"/>
  <c r="J817" i="3"/>
  <c r="J811" i="3"/>
  <c r="J815" i="3"/>
  <c r="J816" i="3"/>
  <c r="J813" i="3"/>
  <c r="J814" i="3"/>
  <c r="J812" i="3"/>
  <c r="J829" i="3"/>
  <c r="J824" i="3"/>
  <c r="J825" i="3"/>
  <c r="J822" i="3"/>
  <c r="J827" i="3"/>
  <c r="J823" i="3"/>
  <c r="J826" i="3"/>
  <c r="J821" i="3"/>
  <c r="J828" i="3"/>
  <c r="J833" i="3"/>
  <c r="J834" i="3"/>
  <c r="J835" i="3"/>
  <c r="J839" i="3"/>
  <c r="J838" i="3"/>
  <c r="J840" i="3"/>
  <c r="J836" i="3"/>
  <c r="J832" i="3"/>
  <c r="J837" i="3"/>
  <c r="J851" i="3"/>
  <c r="J843" i="3"/>
  <c r="J848" i="3"/>
  <c r="J844" i="3"/>
  <c r="J850" i="3"/>
  <c r="J847" i="3"/>
  <c r="J846" i="3"/>
  <c r="J849" i="3"/>
  <c r="J845" i="3"/>
  <c r="J861" i="3"/>
  <c r="J858" i="3"/>
  <c r="J856" i="3"/>
  <c r="J862" i="3"/>
  <c r="J855" i="3"/>
  <c r="J857" i="3"/>
  <c r="J854" i="3"/>
  <c r="J860" i="3"/>
  <c r="J859" i="3"/>
  <c r="J868" i="3"/>
  <c r="J872" i="3"/>
  <c r="J869" i="3"/>
  <c r="J865" i="3"/>
  <c r="J871" i="3"/>
  <c r="J873" i="3"/>
  <c r="J870" i="3"/>
  <c r="J866" i="3"/>
  <c r="J867" i="3"/>
  <c r="J876" i="3"/>
  <c r="J884" i="3"/>
  <c r="J878" i="3"/>
  <c r="J882" i="3"/>
  <c r="J883" i="3"/>
  <c r="J881" i="3"/>
  <c r="J879" i="3"/>
  <c r="J880" i="3"/>
  <c r="J877" i="3"/>
  <c r="J893" i="3"/>
  <c r="J895" i="3"/>
  <c r="J887" i="3"/>
  <c r="J891" i="3"/>
  <c r="J894" i="3"/>
  <c r="J889" i="3"/>
  <c r="J890" i="3"/>
  <c r="J888" i="3"/>
  <c r="J892" i="3"/>
  <c r="O1715" i="3"/>
  <c r="P1715" i="3" s="1"/>
  <c r="R1715" i="3" s="1"/>
  <c r="O1709" i="3"/>
  <c r="O1707" i="3"/>
  <c r="P1707" i="3" s="1"/>
  <c r="R1707" i="3" s="1"/>
  <c r="O1704" i="3"/>
  <c r="O1701" i="3"/>
  <c r="O1697" i="3"/>
  <c r="P1697" i="3" s="1"/>
  <c r="R1697" i="3" s="1"/>
  <c r="O1687" i="3"/>
  <c r="O1682" i="3"/>
  <c r="O1675" i="3"/>
  <c r="O1674" i="3"/>
  <c r="O1672" i="3"/>
  <c r="O1664" i="3"/>
  <c r="O1651" i="3"/>
  <c r="P1651" i="3" s="1"/>
  <c r="R1651" i="3" s="1"/>
  <c r="O1720" i="3"/>
  <c r="O1714" i="3"/>
  <c r="O1705" i="3"/>
  <c r="O1698" i="3"/>
  <c r="O1686" i="3"/>
  <c r="P1686" i="3" s="1"/>
  <c r="R1686" i="3" s="1"/>
  <c r="O1673" i="3"/>
  <c r="O1665" i="3"/>
  <c r="O1660" i="3"/>
  <c r="O1650" i="3"/>
  <c r="O1713" i="3"/>
  <c r="O1712" i="3"/>
  <c r="O1702" i="3"/>
  <c r="O1695" i="3"/>
  <c r="O1692" i="3"/>
  <c r="O1690" i="3"/>
  <c r="O1685" i="3"/>
  <c r="O1676" i="3"/>
  <c r="O1662" i="3"/>
  <c r="O1659" i="3"/>
  <c r="P1659" i="3" s="1"/>
  <c r="R1659" i="3" s="1"/>
  <c r="O1657" i="3"/>
  <c r="O1646" i="3"/>
  <c r="O1718" i="3"/>
  <c r="O1706" i="3"/>
  <c r="O1696" i="3"/>
  <c r="P1696" i="3" s="1"/>
  <c r="R1696" i="3" s="1"/>
  <c r="O1694" i="3"/>
  <c r="O1691" i="3"/>
  <c r="O1684" i="3"/>
  <c r="O1681" i="3"/>
  <c r="O1679" i="3"/>
  <c r="O1671" i="3"/>
  <c r="O1670" i="3"/>
  <c r="O1668" i="3"/>
  <c r="O1663" i="3"/>
  <c r="O1661" i="3"/>
  <c r="O1658" i="3"/>
  <c r="O1654" i="3"/>
  <c r="O1647" i="3"/>
  <c r="O1717" i="3"/>
  <c r="O1716" i="3"/>
  <c r="O1708" i="3"/>
  <c r="P1708" i="3" s="1"/>
  <c r="R1708" i="3" s="1"/>
  <c r="O1703" i="3"/>
  <c r="O1693" i="3"/>
  <c r="O1653" i="3"/>
  <c r="O1652" i="3"/>
  <c r="O1719" i="3"/>
  <c r="O1683" i="3"/>
  <c r="O1680" i="3"/>
  <c r="O1669" i="3"/>
  <c r="O1649" i="3"/>
  <c r="O1648" i="3"/>
  <c r="J1652" i="3"/>
  <c r="J1712" i="3"/>
  <c r="J1701" i="3"/>
  <c r="J1708" i="3"/>
  <c r="J1695" i="3"/>
  <c r="J1683" i="3"/>
  <c r="J1668" i="3"/>
  <c r="J1670" i="3"/>
  <c r="J1673" i="3"/>
  <c r="J1674" i="3"/>
  <c r="J1662" i="3"/>
  <c r="J1663" i="3"/>
  <c r="J1697" i="3"/>
  <c r="J1661" i="3"/>
  <c r="J1658" i="3"/>
  <c r="J1709" i="3"/>
  <c r="J1720" i="3"/>
  <c r="J1659" i="3"/>
  <c r="J1698" i="3"/>
  <c r="J1694" i="3"/>
  <c r="J1653" i="3"/>
  <c r="J1703" i="3"/>
  <c r="J1687" i="3"/>
  <c r="J1649" i="3"/>
  <c r="J1719" i="3"/>
  <c r="J1704" i="3"/>
  <c r="J1693" i="3"/>
  <c r="J1682" i="3"/>
  <c r="J1686" i="3"/>
  <c r="J1669" i="3"/>
  <c r="J1664" i="3"/>
  <c r="J1685" i="3"/>
  <c r="J1665" i="3"/>
  <c r="J1705" i="3"/>
  <c r="J1657" i="3"/>
  <c r="J1713" i="3"/>
  <c r="J1679" i="3"/>
  <c r="J1715" i="3"/>
  <c r="J1706" i="3"/>
  <c r="J1691" i="3"/>
  <c r="J1680" i="3"/>
  <c r="J1681" i="3"/>
  <c r="J1716" i="3"/>
  <c r="J1671" i="3"/>
  <c r="J1692" i="3"/>
  <c r="J1696" i="3"/>
  <c r="J1702" i="3"/>
  <c r="J1707" i="3"/>
  <c r="J1660" i="3"/>
  <c r="J1650" i="3"/>
  <c r="J1647" i="3"/>
  <c r="J1648" i="3"/>
  <c r="J1651" i="3"/>
  <c r="J1717" i="3"/>
  <c r="J1646" i="3"/>
  <c r="J1675" i="3"/>
  <c r="J1676" i="3"/>
  <c r="J1672" i="3"/>
  <c r="J1654" i="3"/>
  <c r="J1718" i="3"/>
  <c r="J1690" i="3"/>
  <c r="J1714" i="3"/>
  <c r="J1684" i="3"/>
  <c r="O1528" i="3"/>
  <c r="O1519" i="3"/>
  <c r="O1506" i="3"/>
  <c r="O1505" i="3"/>
  <c r="O1503" i="3"/>
  <c r="O1493" i="3"/>
  <c r="O1492" i="3"/>
  <c r="O1482" i="3"/>
  <c r="O1477" i="3"/>
  <c r="O1476" i="3"/>
  <c r="O1474" i="3"/>
  <c r="O1531" i="3"/>
  <c r="O1511" i="3"/>
  <c r="O1498" i="3"/>
  <c r="O1487" i="3"/>
  <c r="P1487" i="3" s="1"/>
  <c r="R1487" i="3" s="1"/>
  <c r="O1484" i="3"/>
  <c r="P1484" i="3" s="1"/>
  <c r="R1484" i="3" s="1"/>
  <c r="O1481" i="3"/>
  <c r="O1473" i="3"/>
  <c r="O1472" i="3"/>
  <c r="O1530" i="3"/>
  <c r="O1529" i="3"/>
  <c r="O1527" i="3"/>
  <c r="O1521" i="3"/>
  <c r="O1520" i="3"/>
  <c r="O1518" i="3"/>
  <c r="O1510" i="3"/>
  <c r="O1504" i="3"/>
  <c r="O1497" i="3"/>
  <c r="O1486" i="3"/>
  <c r="O1475" i="3"/>
  <c r="O1532" i="3"/>
  <c r="O1526" i="3"/>
  <c r="O1525" i="3"/>
  <c r="O1517" i="3"/>
  <c r="O1516" i="3"/>
  <c r="O1514" i="3"/>
  <c r="O1509" i="3"/>
  <c r="O1507" i="3"/>
  <c r="O1499" i="3"/>
  <c r="O1496" i="3"/>
  <c r="O1494" i="3"/>
  <c r="P1494" i="3" s="1"/>
  <c r="R1494" i="3" s="1"/>
  <c r="O1488" i="3"/>
  <c r="P1488" i="3" s="1"/>
  <c r="R1488" i="3" s="1"/>
  <c r="O1485" i="3"/>
  <c r="O1483" i="3"/>
  <c r="O1478" i="3"/>
  <c r="O1471" i="3"/>
  <c r="O1533" i="3"/>
  <c r="O1522" i="3"/>
  <c r="O1515" i="3"/>
  <c r="O1508" i="3"/>
  <c r="O1500" i="3"/>
  <c r="O1495" i="3"/>
  <c r="O1489" i="3"/>
  <c r="O1470" i="3"/>
  <c r="J1529" i="3"/>
  <c r="J1481" i="3"/>
  <c r="J1509" i="3"/>
  <c r="J1477" i="3"/>
  <c r="J1525" i="3"/>
  <c r="J1473" i="3"/>
  <c r="J1500" i="3"/>
  <c r="J1518" i="3"/>
  <c r="J1519" i="3"/>
  <c r="J1504" i="3"/>
  <c r="J1487" i="3"/>
  <c r="J1471" i="3"/>
  <c r="J1520" i="3"/>
  <c r="J1528" i="3"/>
  <c r="J1496" i="3"/>
  <c r="J1476" i="3"/>
  <c r="J1489" i="3"/>
  <c r="J1516" i="3"/>
  <c r="J1515" i="3"/>
  <c r="J1499" i="3"/>
  <c r="J1470" i="3"/>
  <c r="J1505" i="3"/>
  <c r="J1483" i="3"/>
  <c r="J1521" i="3"/>
  <c r="J1498" i="3"/>
  <c r="J1507" i="3"/>
  <c r="J1488" i="3"/>
  <c r="J1472" i="3"/>
  <c r="J1533" i="3"/>
  <c r="J1485" i="3"/>
  <c r="J1506" i="3"/>
  <c r="J1510" i="3"/>
  <c r="J1531" i="3"/>
  <c r="J1532" i="3"/>
  <c r="J1522" i="3"/>
  <c r="J1511" i="3"/>
  <c r="J1495" i="3"/>
  <c r="J1482" i="3"/>
  <c r="J1484" i="3"/>
  <c r="J1492" i="3"/>
  <c r="J1494" i="3"/>
  <c r="J1486" i="3"/>
  <c r="J1517" i="3"/>
  <c r="J1497" i="3"/>
  <c r="J1493" i="3"/>
  <c r="J1527" i="3"/>
  <c r="J1526" i="3"/>
  <c r="J1474" i="3"/>
  <c r="J1530" i="3"/>
  <c r="J1503" i="3"/>
  <c r="J1514" i="3"/>
  <c r="J1478" i="3"/>
  <c r="J1508" i="3"/>
  <c r="J1475" i="3"/>
  <c r="O1033" i="3"/>
  <c r="O1032" i="3"/>
  <c r="O1030" i="3"/>
  <c r="O1025" i="3"/>
  <c r="P1025" i="3" s="1"/>
  <c r="R1025" i="3" s="1"/>
  <c r="O1023" i="3"/>
  <c r="O1020" i="3"/>
  <c r="O1013" i="3"/>
  <c r="O1022" i="3"/>
  <c r="O1015" i="3"/>
  <c r="O1010" i="3"/>
  <c r="P1010" i="3" s="1"/>
  <c r="R1010" i="3" s="1"/>
  <c r="O1009" i="3"/>
  <c r="O1008" i="3"/>
  <c r="O1038" i="3"/>
  <c r="O1031" i="3"/>
  <c r="O1027" i="3"/>
  <c r="O1024" i="3"/>
  <c r="O1021" i="3"/>
  <c r="P1021" i="3" s="1"/>
  <c r="R1021" i="3" s="1"/>
  <c r="O1019" i="3"/>
  <c r="O1037" i="3"/>
  <c r="O1036" i="3"/>
  <c r="O1034" i="3"/>
  <c r="O1026" i="3"/>
  <c r="O1016" i="3"/>
  <c r="O1014" i="3"/>
  <c r="O1011" i="3"/>
  <c r="J1009" i="3"/>
  <c r="O1035" i="3"/>
  <c r="P1035" i="3" s="1"/>
  <c r="R1035" i="3" s="1"/>
  <c r="O1012" i="3"/>
  <c r="J1013" i="3"/>
  <c r="J1032" i="3"/>
  <c r="J1036" i="3"/>
  <c r="J1035" i="3"/>
  <c r="J1024" i="3"/>
  <c r="J1015" i="3"/>
  <c r="J1012" i="3"/>
  <c r="J1023" i="3"/>
  <c r="J1025" i="3"/>
  <c r="J1010" i="3"/>
  <c r="J1022" i="3"/>
  <c r="J1020" i="3"/>
  <c r="J1021" i="3"/>
  <c r="J1011" i="3"/>
  <c r="J1008" i="3"/>
  <c r="J1026" i="3"/>
  <c r="J1016" i="3"/>
  <c r="J1037" i="3"/>
  <c r="J1019" i="3"/>
  <c r="J1031" i="3"/>
  <c r="J1030" i="3"/>
  <c r="J1027" i="3"/>
  <c r="J1038" i="3"/>
  <c r="J1014" i="3"/>
  <c r="J1033" i="3"/>
  <c r="J1034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640" i="3"/>
  <c r="P1640" i="3" s="1"/>
  <c r="R1640" i="3" s="1"/>
  <c r="E1640" i="3" s="1"/>
  <c r="O1632" i="3"/>
  <c r="O1631" i="3"/>
  <c r="O1629" i="3"/>
  <c r="O1620" i="3"/>
  <c r="O1614" i="3"/>
  <c r="O1613" i="3"/>
  <c r="O1609" i="3"/>
  <c r="O1602" i="3"/>
  <c r="P1602" i="3" s="1"/>
  <c r="R1602" i="3" s="1"/>
  <c r="E1602" i="3" s="1"/>
  <c r="O1594" i="3"/>
  <c r="O1593" i="3"/>
  <c r="O1591" i="3"/>
  <c r="O1582" i="3"/>
  <c r="O1576" i="3"/>
  <c r="O1572" i="3"/>
  <c r="O1566" i="3"/>
  <c r="O1560" i="3"/>
  <c r="O1559" i="3"/>
  <c r="O1555" i="3"/>
  <c r="O1548" i="3"/>
  <c r="J1543" i="3"/>
  <c r="J1539" i="3"/>
  <c r="O1462" i="3"/>
  <c r="O1461" i="3"/>
  <c r="O1459" i="3"/>
  <c r="O1450" i="3"/>
  <c r="P1450" i="3" s="1"/>
  <c r="R1450" i="3" s="1"/>
  <c r="E1450" i="3" s="1"/>
  <c r="O1442" i="3"/>
  <c r="O1441" i="3"/>
  <c r="O1439" i="3"/>
  <c r="O1430" i="3"/>
  <c r="O1422" i="3"/>
  <c r="O1421" i="3"/>
  <c r="O1419" i="3"/>
  <c r="O1410" i="3"/>
  <c r="O1406" i="3"/>
  <c r="O1400" i="3"/>
  <c r="O1396" i="3"/>
  <c r="O1390" i="3"/>
  <c r="O1386" i="3"/>
  <c r="O1382" i="3"/>
  <c r="O1376" i="3"/>
  <c r="O1372" i="3"/>
  <c r="O1365" i="3"/>
  <c r="O1005" i="3"/>
  <c r="O1002" i="3"/>
  <c r="O999" i="3"/>
  <c r="P999" i="3" s="1"/>
  <c r="R999" i="3" s="1"/>
  <c r="E999" i="3" s="1"/>
  <c r="O997" i="3"/>
  <c r="O992" i="3"/>
  <c r="O989" i="3"/>
  <c r="P989" i="3" s="1"/>
  <c r="R989" i="3" s="1"/>
  <c r="E989" i="3" s="1"/>
  <c r="O987" i="3"/>
  <c r="O982" i="3"/>
  <c r="O979" i="3"/>
  <c r="P979" i="3" s="1"/>
  <c r="R979" i="3" s="1"/>
  <c r="E979" i="3" s="1"/>
  <c r="O977" i="3"/>
  <c r="O972" i="3"/>
  <c r="O969" i="3"/>
  <c r="O967" i="3"/>
  <c r="O964" i="3"/>
  <c r="O959" i="3"/>
  <c r="P959" i="3" s="1"/>
  <c r="R959" i="3" s="1"/>
  <c r="E959" i="3" s="1"/>
  <c r="O957" i="3"/>
  <c r="O950" i="3"/>
  <c r="P950" i="3" s="1"/>
  <c r="R950" i="3" s="1"/>
  <c r="E950" i="3" s="1"/>
  <c r="O947" i="3"/>
  <c r="O945" i="3"/>
  <c r="O942" i="3"/>
  <c r="P942" i="3" s="1"/>
  <c r="R942" i="3" s="1"/>
  <c r="E942" i="3" s="1"/>
  <c r="O937" i="3"/>
  <c r="O935" i="3"/>
  <c r="P935" i="3" s="1"/>
  <c r="R935" i="3" s="1"/>
  <c r="E935" i="3" s="1"/>
  <c r="O924" i="3"/>
  <c r="O923" i="3"/>
  <c r="O917" i="3"/>
  <c r="O914" i="3"/>
  <c r="P914" i="3" s="1"/>
  <c r="R914" i="3" s="1"/>
  <c r="E914" i="3" s="1"/>
  <c r="O911" i="3"/>
  <c r="P911" i="3" s="1"/>
  <c r="R911" i="3" s="1"/>
  <c r="E911" i="3" s="1"/>
  <c r="O910" i="3"/>
  <c r="O903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630" i="3"/>
  <c r="O1624" i="3"/>
  <c r="O1603" i="3"/>
  <c r="O1592" i="3"/>
  <c r="P1592" i="3" s="1"/>
  <c r="R1592" i="3" s="1"/>
  <c r="E1592" i="3" s="1"/>
  <c r="O1584" i="3"/>
  <c r="O1577" i="3"/>
  <c r="O1571" i="3"/>
  <c r="O1569" i="3"/>
  <c r="O1565" i="3"/>
  <c r="O1558" i="3"/>
  <c r="O1550" i="3"/>
  <c r="O1547" i="3"/>
  <c r="O1452" i="3"/>
  <c r="O1432" i="3"/>
  <c r="O1429" i="3"/>
  <c r="O1411" i="3"/>
  <c r="O1409" i="3"/>
  <c r="O1407" i="3"/>
  <c r="O1397" i="3"/>
  <c r="O1395" i="3"/>
  <c r="O1389" i="3"/>
  <c r="O1383" i="3"/>
  <c r="O1379" i="3"/>
  <c r="O1375" i="3"/>
  <c r="O1367" i="3"/>
  <c r="O1366" i="3"/>
  <c r="O1364" i="3"/>
  <c r="O1001" i="3"/>
  <c r="O993" i="3"/>
  <c r="P993" i="3" s="1"/>
  <c r="R993" i="3" s="1"/>
  <c r="E993" i="3" s="1"/>
  <c r="O983" i="3"/>
  <c r="P983" i="3" s="1"/>
  <c r="R983" i="3" s="1"/>
  <c r="E983" i="3" s="1"/>
  <c r="O981" i="3"/>
  <c r="O978" i="3"/>
  <c r="O975" i="3"/>
  <c r="P975" i="3" s="1"/>
  <c r="R975" i="3" s="1"/>
  <c r="E975" i="3" s="1"/>
  <c r="O971" i="3"/>
  <c r="O961" i="3"/>
  <c r="O958" i="3"/>
  <c r="O956" i="3"/>
  <c r="O953" i="3"/>
  <c r="O949" i="3"/>
  <c r="P949" i="3" s="1"/>
  <c r="R949" i="3" s="1"/>
  <c r="E949" i="3" s="1"/>
  <c r="O943" i="3"/>
  <c r="O939" i="3"/>
  <c r="P939" i="3" s="1"/>
  <c r="R939" i="3" s="1"/>
  <c r="E939" i="3" s="1"/>
  <c r="O936" i="3"/>
  <c r="O915" i="3"/>
  <c r="J914" i="3"/>
  <c r="J910" i="3"/>
  <c r="O898" i="3"/>
  <c r="P898" i="3" s="1"/>
  <c r="R898" i="3" s="1"/>
  <c r="E898" i="3" s="1"/>
  <c r="O708" i="3"/>
  <c r="O705" i="3"/>
  <c r="O696" i="3"/>
  <c r="O1643" i="3"/>
  <c r="O1636" i="3"/>
  <c r="P1636" i="3" s="1"/>
  <c r="R1636" i="3" s="1"/>
  <c r="E1636" i="3" s="1"/>
  <c r="O1628" i="3"/>
  <c r="O1627" i="3"/>
  <c r="O1625" i="3"/>
  <c r="O1616" i="3"/>
  <c r="O1608" i="3"/>
  <c r="O1607" i="3"/>
  <c r="O1605" i="3"/>
  <c r="O1596" i="3"/>
  <c r="P1596" i="3" s="1"/>
  <c r="R1596" i="3" s="1"/>
  <c r="E1596" i="3" s="1"/>
  <c r="O1588" i="3"/>
  <c r="O1587" i="3"/>
  <c r="O1585" i="3"/>
  <c r="J1580" i="3"/>
  <c r="J1574" i="3"/>
  <c r="J1570" i="3"/>
  <c r="O1562" i="3"/>
  <c r="O1554" i="3"/>
  <c r="O1553" i="3"/>
  <c r="O1551" i="3"/>
  <c r="O1544" i="3"/>
  <c r="O1542" i="3"/>
  <c r="O1540" i="3"/>
  <c r="O1538" i="3"/>
  <c r="O1536" i="3"/>
  <c r="O1464" i="3"/>
  <c r="O1456" i="3"/>
  <c r="O1455" i="3"/>
  <c r="O1453" i="3"/>
  <c r="O1444" i="3"/>
  <c r="O1438" i="3"/>
  <c r="O1437" i="3"/>
  <c r="O1433" i="3"/>
  <c r="O1426" i="3"/>
  <c r="P1426" i="3" s="1"/>
  <c r="R1426" i="3" s="1"/>
  <c r="E1426" i="3" s="1"/>
  <c r="O1418" i="3"/>
  <c r="O1417" i="3"/>
  <c r="O1415" i="3"/>
  <c r="J1408" i="3"/>
  <c r="J1404" i="3"/>
  <c r="J1398" i="3"/>
  <c r="J1394" i="3"/>
  <c r="J1388" i="3"/>
  <c r="J1384" i="3"/>
  <c r="J1378" i="3"/>
  <c r="J1374" i="3"/>
  <c r="O1368" i="3"/>
  <c r="O1361" i="3"/>
  <c r="O1004" i="3"/>
  <c r="O994" i="3"/>
  <c r="O986" i="3"/>
  <c r="O976" i="3"/>
  <c r="O966" i="3"/>
  <c r="O954" i="3"/>
  <c r="O944" i="3"/>
  <c r="O934" i="3"/>
  <c r="O933" i="3"/>
  <c r="O931" i="3"/>
  <c r="P931" i="3" s="1"/>
  <c r="R931" i="3" s="1"/>
  <c r="E931" i="3" s="1"/>
  <c r="O926" i="3"/>
  <c r="J920" i="3"/>
  <c r="O916" i="3"/>
  <c r="O913" i="3"/>
  <c r="O909" i="3"/>
  <c r="J905" i="3"/>
  <c r="O902" i="3"/>
  <c r="P902" i="3" s="1"/>
  <c r="R902" i="3" s="1"/>
  <c r="E902" i="3" s="1"/>
  <c r="J901" i="3"/>
  <c r="O899" i="3"/>
  <c r="P899" i="3" s="1"/>
  <c r="R899" i="3" s="1"/>
  <c r="E899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642" i="3"/>
  <c r="O1641" i="3"/>
  <c r="O1639" i="3"/>
  <c r="O1621" i="3"/>
  <c r="O1619" i="3"/>
  <c r="O1610" i="3"/>
  <c r="O1604" i="3"/>
  <c r="O1599" i="3"/>
  <c r="O1583" i="3"/>
  <c r="O1581" i="3"/>
  <c r="O1575" i="3"/>
  <c r="O1573" i="3"/>
  <c r="O1549" i="3"/>
  <c r="O1543" i="3"/>
  <c r="O1539" i="3"/>
  <c r="O1467" i="3"/>
  <c r="O1460" i="3"/>
  <c r="O1451" i="3"/>
  <c r="O1449" i="3"/>
  <c r="O1440" i="3"/>
  <c r="P1440" i="3" s="1"/>
  <c r="R1440" i="3" s="1"/>
  <c r="E1440" i="3" s="1"/>
  <c r="O1431" i="3"/>
  <c r="O1420" i="3"/>
  <c r="O1412" i="3"/>
  <c r="O1405" i="3"/>
  <c r="O1401" i="3"/>
  <c r="O1399" i="3"/>
  <c r="O1393" i="3"/>
  <c r="O1387" i="3"/>
  <c r="O1385" i="3"/>
  <c r="O1377" i="3"/>
  <c r="O1373" i="3"/>
  <c r="O1371" i="3"/>
  <c r="O1003" i="3"/>
  <c r="O998" i="3"/>
  <c r="O991" i="3"/>
  <c r="O988" i="3"/>
  <c r="O968" i="3"/>
  <c r="O965" i="3"/>
  <c r="O946" i="3"/>
  <c r="P946" i="3" s="1"/>
  <c r="R946" i="3" s="1"/>
  <c r="E946" i="3" s="1"/>
  <c r="O928" i="3"/>
  <c r="J924" i="3"/>
  <c r="O922" i="3"/>
  <c r="O716" i="3"/>
  <c r="O707" i="3"/>
  <c r="O1635" i="3"/>
  <c r="O1618" i="3"/>
  <c r="O1606" i="3"/>
  <c r="P1606" i="3" s="1"/>
  <c r="R1606" i="3" s="1"/>
  <c r="E1606" i="3" s="1"/>
  <c r="O1595" i="3"/>
  <c r="O1580" i="3"/>
  <c r="O1563" i="3"/>
  <c r="O1445" i="3"/>
  <c r="O1404" i="3"/>
  <c r="O1384" i="3"/>
  <c r="O1363" i="3"/>
  <c r="O970" i="3"/>
  <c r="J934" i="3"/>
  <c r="O925" i="3"/>
  <c r="O904" i="3"/>
  <c r="P904" i="3" s="1"/>
  <c r="R904" i="3" s="1"/>
  <c r="E904" i="3" s="1"/>
  <c r="O900" i="3"/>
  <c r="P900" i="3" s="1"/>
  <c r="R900" i="3" s="1"/>
  <c r="E900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617" i="3"/>
  <c r="O1574" i="3"/>
  <c r="O1561" i="3"/>
  <c r="O1541" i="3"/>
  <c r="O1466" i="3"/>
  <c r="O1454" i="3"/>
  <c r="P1454" i="3" s="1"/>
  <c r="R1454" i="3" s="1"/>
  <c r="E1454" i="3" s="1"/>
  <c r="O1443" i="3"/>
  <c r="O1428" i="3"/>
  <c r="O1416" i="3"/>
  <c r="O1398" i="3"/>
  <c r="O1378" i="3"/>
  <c r="O1362" i="3"/>
  <c r="O1000" i="3"/>
  <c r="O960" i="3"/>
  <c r="O955" i="3"/>
  <c r="P955" i="3" s="1"/>
  <c r="R955" i="3" s="1"/>
  <c r="E955" i="3" s="1"/>
  <c r="O932" i="3"/>
  <c r="O921" i="3"/>
  <c r="P921" i="3" s="1"/>
  <c r="R921" i="3" s="1"/>
  <c r="E921" i="3" s="1"/>
  <c r="O906" i="3"/>
  <c r="O750" i="3"/>
  <c r="O746" i="3"/>
  <c r="O740" i="3"/>
  <c r="O736" i="3"/>
  <c r="O730" i="3"/>
  <c r="O726" i="3"/>
  <c r="O722" i="3"/>
  <c r="O685" i="3"/>
  <c r="O681" i="3"/>
  <c r="O667" i="3"/>
  <c r="O661" i="3"/>
  <c r="O1638" i="3"/>
  <c r="O1626" i="3"/>
  <c r="P1626" i="3" s="1"/>
  <c r="R1626" i="3" s="1"/>
  <c r="E1626" i="3" s="1"/>
  <c r="O1615" i="3"/>
  <c r="O1598" i="3"/>
  <c r="O1586" i="3"/>
  <c r="P1586" i="3" s="1"/>
  <c r="R1586" i="3" s="1"/>
  <c r="E1586" i="3" s="1"/>
  <c r="O1570" i="3"/>
  <c r="O1537" i="3"/>
  <c r="O1465" i="3"/>
  <c r="O1427" i="3"/>
  <c r="O1394" i="3"/>
  <c r="O1374" i="3"/>
  <c r="O1360" i="3"/>
  <c r="O990" i="3"/>
  <c r="O948" i="3"/>
  <c r="O704" i="3"/>
  <c r="O653" i="3"/>
  <c r="O1637" i="3"/>
  <c r="O1597" i="3"/>
  <c r="O1564" i="3"/>
  <c r="O1552" i="3"/>
  <c r="O1463" i="3"/>
  <c r="O1448" i="3"/>
  <c r="O1434" i="3"/>
  <c r="O1423" i="3"/>
  <c r="O1408" i="3"/>
  <c r="O1388" i="3"/>
  <c r="O980" i="3"/>
  <c r="O938" i="3"/>
  <c r="O927" i="3"/>
  <c r="O920" i="3"/>
  <c r="O912" i="3"/>
  <c r="O905" i="3"/>
  <c r="O901" i="3"/>
  <c r="P901" i="3" s="1"/>
  <c r="R901" i="3" s="1"/>
  <c r="E901" i="3" s="1"/>
  <c r="O703" i="3"/>
  <c r="O684" i="3"/>
  <c r="O664" i="3"/>
  <c r="J649" i="3"/>
  <c r="J645" i="3"/>
  <c r="O651" i="3"/>
  <c r="J961" i="3"/>
  <c r="J1455" i="3"/>
  <c r="J656" i="3"/>
  <c r="J694" i="3"/>
  <c r="J935" i="3"/>
  <c r="J969" i="3"/>
  <c r="J1422" i="3"/>
  <c r="J911" i="3"/>
  <c r="J1538" i="3"/>
  <c r="J955" i="3"/>
  <c r="J1559" i="3"/>
  <c r="J917" i="3"/>
  <c r="J947" i="3"/>
  <c r="J967" i="3"/>
  <c r="J993" i="3"/>
  <c r="J1005" i="3"/>
  <c r="J1432" i="3"/>
  <c r="J1465" i="3"/>
  <c r="J1604" i="3"/>
  <c r="J900" i="3"/>
  <c r="J1466" i="3"/>
  <c r="J1618" i="3"/>
  <c r="J670" i="3"/>
  <c r="J708" i="3"/>
  <c r="J1366" i="3"/>
  <c r="J1412" i="3"/>
  <c r="J1451" i="3"/>
  <c r="J1588" i="3"/>
  <c r="J1621" i="3"/>
  <c r="J1576" i="3"/>
  <c r="J1577" i="3"/>
  <c r="J1544" i="3"/>
  <c r="J1548" i="3"/>
  <c r="J1615" i="3"/>
  <c r="J1586" i="3"/>
  <c r="J1592" i="3"/>
  <c r="J1596" i="3"/>
  <c r="J1602" i="3"/>
  <c r="J1616" i="3"/>
  <c r="J1636" i="3"/>
  <c r="J1640" i="3"/>
  <c r="J1365" i="3"/>
  <c r="J1372" i="3"/>
  <c r="J1400" i="3"/>
  <c r="J1397" i="3"/>
  <c r="J1426" i="3"/>
  <c r="J903" i="3"/>
  <c r="J932" i="3"/>
  <c r="J960" i="3"/>
  <c r="J980" i="3"/>
  <c r="J1000" i="3"/>
  <c r="J922" i="3"/>
  <c r="J942" i="3"/>
  <c r="J950" i="3"/>
  <c r="J964" i="3"/>
  <c r="J992" i="3"/>
  <c r="J711" i="3"/>
  <c r="J659" i="3"/>
  <c r="J663" i="3"/>
  <c r="J673" i="3"/>
  <c r="J693" i="3"/>
  <c r="J707" i="3"/>
  <c r="J943" i="3"/>
  <c r="J1001" i="3"/>
  <c r="J1442" i="3"/>
  <c r="J971" i="3"/>
  <c r="J1607" i="3"/>
  <c r="J945" i="3"/>
  <c r="J1418" i="3"/>
  <c r="J1553" i="3"/>
  <c r="J714" i="3"/>
  <c r="J1627" i="3"/>
  <c r="J933" i="3"/>
  <c r="J1461" i="3"/>
  <c r="J664" i="3"/>
  <c r="J704" i="3"/>
  <c r="J937" i="3"/>
  <c r="J965" i="3"/>
  <c r="J977" i="3"/>
  <c r="J1003" i="3"/>
  <c r="J1427" i="3"/>
  <c r="J1597" i="3"/>
  <c r="J1624" i="3"/>
  <c r="J921" i="3"/>
  <c r="J1448" i="3"/>
  <c r="J1613" i="3"/>
  <c r="J725" i="3"/>
  <c r="J735" i="3"/>
  <c r="J745" i="3"/>
  <c r="J906" i="3"/>
  <c r="J1554" i="3"/>
  <c r="J1563" i="3"/>
  <c r="J1583" i="3"/>
  <c r="J1566" i="3"/>
  <c r="J1595" i="3"/>
  <c r="J1591" i="3"/>
  <c r="J989" i="3"/>
  <c r="J1560" i="3"/>
  <c r="J674" i="3"/>
  <c r="J959" i="3"/>
  <c r="J1594" i="3"/>
  <c r="J898" i="3"/>
  <c r="J1462" i="3"/>
  <c r="J680" i="3"/>
  <c r="J991" i="3"/>
  <c r="J1614" i="3"/>
  <c r="J913" i="3"/>
  <c r="J1428" i="3"/>
  <c r="J975" i="3"/>
  <c r="J987" i="3"/>
  <c r="J1367" i="3"/>
  <c r="J1452" i="3"/>
  <c r="J1584" i="3"/>
  <c r="J1617" i="3"/>
  <c r="J1642" i="3"/>
  <c r="J909" i="3"/>
  <c r="J1441" i="3"/>
  <c r="J1598" i="3"/>
  <c r="J1638" i="3"/>
  <c r="J690" i="3"/>
  <c r="J751" i="3"/>
  <c r="J1377" i="3"/>
  <c r="J1438" i="3"/>
  <c r="J1549" i="3"/>
  <c r="J1608" i="3"/>
  <c r="J1641" i="3"/>
  <c r="J1569" i="3"/>
  <c r="J1562" i="3"/>
  <c r="J1361" i="3"/>
  <c r="J1389" i="3"/>
  <c r="J1387" i="3"/>
  <c r="J1407" i="3"/>
  <c r="J1421" i="3"/>
  <c r="J1416" i="3"/>
  <c r="J1450" i="3"/>
  <c r="J1454" i="3"/>
  <c r="J1460" i="3"/>
  <c r="J944" i="3"/>
  <c r="J949" i="3"/>
  <c r="J938" i="3"/>
  <c r="J970" i="3"/>
  <c r="J990" i="3"/>
  <c r="J946" i="3"/>
  <c r="J982" i="3"/>
  <c r="J1002" i="3"/>
  <c r="J648" i="3"/>
  <c r="J669" i="3"/>
  <c r="J683" i="3"/>
  <c r="J703" i="3"/>
  <c r="J717" i="3"/>
  <c r="J723" i="3"/>
  <c r="J727" i="3"/>
  <c r="J733" i="3"/>
  <c r="J737" i="3"/>
  <c r="J741" i="3"/>
  <c r="J747" i="3"/>
  <c r="J1542" i="3"/>
  <c r="J953" i="3"/>
  <c r="J999" i="3"/>
  <c r="J1632" i="3"/>
  <c r="J981" i="3"/>
  <c r="J1437" i="3"/>
  <c r="J660" i="3"/>
  <c r="J979" i="3"/>
  <c r="J1587" i="3"/>
  <c r="J700" i="3"/>
  <c r="J1363" i="3"/>
  <c r="J1564" i="3"/>
  <c r="J684" i="3"/>
  <c r="J923" i="3"/>
  <c r="J957" i="3"/>
  <c r="J983" i="3"/>
  <c r="J997" i="3"/>
  <c r="J1362" i="3"/>
  <c r="J1445" i="3"/>
  <c r="J1550" i="3"/>
  <c r="J1637" i="3"/>
  <c r="J902" i="3"/>
  <c r="J1593" i="3"/>
  <c r="J1631" i="3"/>
  <c r="J719" i="3"/>
  <c r="J729" i="3"/>
  <c r="J739" i="3"/>
  <c r="J749" i="3"/>
  <c r="J927" i="3"/>
  <c r="J1373" i="3"/>
  <c r="J1431" i="3"/>
  <c r="J1456" i="3"/>
  <c r="J1603" i="3"/>
  <c r="J1628" i="3"/>
  <c r="J1552" i="3"/>
  <c r="J1573" i="3"/>
  <c r="J1536" i="3"/>
  <c r="J1605" i="3"/>
  <c r="J1626" i="3"/>
  <c r="J1463" i="3"/>
  <c r="J1401" i="3"/>
  <c r="J1433" i="3"/>
  <c r="J1444" i="3"/>
  <c r="J1464" i="3"/>
  <c r="J1411" i="3"/>
  <c r="J966" i="3"/>
  <c r="J1004" i="3"/>
  <c r="J939" i="3"/>
  <c r="J931" i="3"/>
  <c r="J912" i="3"/>
  <c r="J988" i="3"/>
  <c r="J671" i="3"/>
  <c r="J1606" i="3"/>
  <c r="J1630" i="3"/>
  <c r="J1439" i="3"/>
  <c r="J1423" i="3"/>
  <c r="J1368" i="3"/>
  <c r="J994" i="3"/>
  <c r="J925" i="3"/>
  <c r="J916" i="3"/>
  <c r="J899" i="3"/>
  <c r="J972" i="3"/>
  <c r="J1383" i="3"/>
  <c r="J956" i="3"/>
  <c r="J986" i="3"/>
  <c r="J915" i="3"/>
  <c r="J904" i="3"/>
  <c r="J652" i="3"/>
  <c r="J679" i="3"/>
  <c r="J689" i="3"/>
  <c r="J697" i="3"/>
  <c r="J1386" i="3"/>
  <c r="J1393" i="3"/>
  <c r="J1420" i="3"/>
  <c r="J1430" i="3"/>
  <c r="J1440" i="3"/>
  <c r="J1417" i="3"/>
  <c r="J976" i="3"/>
  <c r="J948" i="3"/>
  <c r="J928" i="3"/>
  <c r="J998" i="3"/>
  <c r="J713" i="3"/>
  <c r="J705" i="3"/>
  <c r="J1409" i="3"/>
  <c r="J1379" i="3"/>
  <c r="J675" i="3"/>
  <c r="J1555" i="3"/>
  <c r="J936" i="3"/>
  <c r="J1561" i="3"/>
  <c r="J1565" i="3"/>
  <c r="J1610" i="3"/>
  <c r="J1572" i="3"/>
  <c r="J1385" i="3"/>
  <c r="J1453" i="3"/>
  <c r="J954" i="3"/>
  <c r="J750" i="3"/>
  <c r="J696" i="3"/>
  <c r="J726" i="3"/>
  <c r="J686" i="3"/>
  <c r="J668" i="3"/>
  <c r="J740" i="3"/>
  <c r="J647" i="3"/>
  <c r="J646" i="3"/>
  <c r="J1449" i="3"/>
  <c r="J661" i="3"/>
  <c r="J1643" i="3"/>
  <c r="J1571" i="3"/>
  <c r="J1619" i="3"/>
  <c r="J1419" i="3"/>
  <c r="J1625" i="3"/>
  <c r="J1558" i="3"/>
  <c r="J1575" i="3"/>
  <c r="J1541" i="3"/>
  <c r="J1582" i="3"/>
  <c r="J1467" i="3"/>
  <c r="J1382" i="3"/>
  <c r="J1395" i="3"/>
  <c r="J1376" i="3"/>
  <c r="J926" i="3"/>
  <c r="J958" i="3"/>
  <c r="J715" i="3"/>
  <c r="J716" i="3"/>
  <c r="J682" i="3"/>
  <c r="J657" i="3"/>
  <c r="J667" i="3"/>
  <c r="J1459" i="3"/>
  <c r="J650" i="3"/>
  <c r="J1581" i="3"/>
  <c r="J1360" i="3"/>
  <c r="J1629" i="3"/>
  <c r="J1635" i="3"/>
  <c r="J1620" i="3"/>
  <c r="J1585" i="3"/>
  <c r="J1599" i="3"/>
  <c r="J1399" i="3"/>
  <c r="J1390" i="3"/>
  <c r="J1434" i="3"/>
  <c r="J1396" i="3"/>
  <c r="J978" i="3"/>
  <c r="J746" i="3"/>
  <c r="J651" i="3"/>
  <c r="J712" i="3"/>
  <c r="J692" i="3"/>
  <c r="J706" i="3"/>
  <c r="J695" i="3"/>
  <c r="J685" i="3"/>
  <c r="J1375" i="3"/>
  <c r="J1364" i="3"/>
  <c r="J701" i="3"/>
  <c r="J1609" i="3"/>
  <c r="J1547" i="3"/>
  <c r="J1443" i="3"/>
  <c r="J1551" i="3"/>
  <c r="J1540" i="3"/>
  <c r="J1537" i="3"/>
  <c r="J1639" i="3"/>
  <c r="J1429" i="3"/>
  <c r="J1415" i="3"/>
  <c r="J1371" i="3"/>
  <c r="J1405" i="3"/>
  <c r="J1406" i="3"/>
  <c r="J1410" i="3"/>
  <c r="J968" i="3"/>
  <c r="J730" i="3"/>
  <c r="J658" i="3"/>
  <c r="J681" i="3"/>
  <c r="J691" i="3"/>
  <c r="J702" i="3"/>
  <c r="J722" i="3"/>
  <c r="J672" i="3"/>
  <c r="J678" i="3"/>
  <c r="J736" i="3"/>
  <c r="J662" i="3"/>
  <c r="O3450" i="3"/>
  <c r="O3449" i="3"/>
  <c r="O3446" i="3"/>
  <c r="O3445" i="3"/>
  <c r="O3437" i="3"/>
  <c r="O3433" i="3"/>
  <c r="J3425" i="3"/>
  <c r="O3418" i="3"/>
  <c r="P3418" i="3" s="1"/>
  <c r="R3418" i="3" s="1"/>
  <c r="E3418" i="3" s="1"/>
  <c r="O3414" i="3"/>
  <c r="O3412" i="3"/>
  <c r="O3411" i="3"/>
  <c r="O3406" i="3"/>
  <c r="O3405" i="3"/>
  <c r="O3399" i="3"/>
  <c r="O3393" i="3"/>
  <c r="J3385" i="3"/>
  <c r="O3380" i="3"/>
  <c r="P3380" i="3" s="1"/>
  <c r="R3380" i="3" s="1"/>
  <c r="E3380" i="3" s="1"/>
  <c r="O3374" i="3"/>
  <c r="O3372" i="3"/>
  <c r="O3371" i="3"/>
  <c r="O3368" i="3"/>
  <c r="O3367" i="3"/>
  <c r="O3359" i="3"/>
  <c r="O3355" i="3"/>
  <c r="O3348" i="3"/>
  <c r="O3346" i="3"/>
  <c r="O3339" i="3"/>
  <c r="O3326" i="3"/>
  <c r="O3324" i="3"/>
  <c r="O3323" i="3"/>
  <c r="O3318" i="3"/>
  <c r="O3317" i="3"/>
  <c r="O3315" i="3"/>
  <c r="O3311" i="3"/>
  <c r="O3305" i="3"/>
  <c r="P3305" i="3" s="1"/>
  <c r="R3305" i="3" s="1"/>
  <c r="E3305" i="3" s="1"/>
  <c r="O3301" i="3"/>
  <c r="O3295" i="3"/>
  <c r="P3295" i="3" s="1"/>
  <c r="R3295" i="3" s="1"/>
  <c r="E3295" i="3" s="1"/>
  <c r="O3292" i="3"/>
  <c r="O3289" i="3"/>
  <c r="O3286" i="3"/>
  <c r="J3283" i="3"/>
  <c r="O3280" i="3"/>
  <c r="O3275" i="3"/>
  <c r="P3275" i="3" s="1"/>
  <c r="R3275" i="3" s="1"/>
  <c r="E3275" i="3" s="1"/>
  <c r="O3269" i="3"/>
  <c r="J3264" i="3"/>
  <c r="J3263" i="3"/>
  <c r="O3257" i="3"/>
  <c r="J3252" i="3"/>
  <c r="O3246" i="3"/>
  <c r="O3240" i="3"/>
  <c r="O3237" i="3"/>
  <c r="O3236" i="3"/>
  <c r="O3235" i="3"/>
  <c r="O3226" i="3"/>
  <c r="O3220" i="3"/>
  <c r="O3215" i="3"/>
  <c r="O3209" i="3"/>
  <c r="O3205" i="3"/>
  <c r="O3201" i="3"/>
  <c r="O3195" i="3"/>
  <c r="O3191" i="3"/>
  <c r="O3185" i="3"/>
  <c r="J3176" i="3"/>
  <c r="O3171" i="3"/>
  <c r="O3164" i="3"/>
  <c r="J3161" i="3"/>
  <c r="O3159" i="3"/>
  <c r="J3158" i="3"/>
  <c r="O3153" i="3"/>
  <c r="O3152" i="3"/>
  <c r="O3150" i="3"/>
  <c r="O3129" i="3"/>
  <c r="O3128" i="3"/>
  <c r="O3127" i="3"/>
  <c r="P3127" i="3" s="1"/>
  <c r="R3127" i="3" s="1"/>
  <c r="E3127" i="3" s="1"/>
  <c r="O3125" i="3"/>
  <c r="O3124" i="3"/>
  <c r="O3119" i="3"/>
  <c r="O3118" i="3"/>
  <c r="O3117" i="3"/>
  <c r="P3117" i="3" s="1"/>
  <c r="R3117" i="3" s="1"/>
  <c r="E3117" i="3" s="1"/>
  <c r="O3115" i="3"/>
  <c r="O3114" i="3"/>
  <c r="O3110" i="3"/>
  <c r="O3091" i="3"/>
  <c r="J3088" i="3"/>
  <c r="O3085" i="3"/>
  <c r="J3080" i="3"/>
  <c r="O3076" i="3"/>
  <c r="P3076" i="3" s="1"/>
  <c r="R3076" i="3" s="1"/>
  <c r="E3076" i="3" s="1"/>
  <c r="O3066" i="3"/>
  <c r="J3054" i="3"/>
  <c r="O3052" i="3"/>
  <c r="O3049" i="3"/>
  <c r="O3047" i="3"/>
  <c r="O3044" i="3"/>
  <c r="O3043" i="3"/>
  <c r="P3043" i="3" s="1"/>
  <c r="R3043" i="3" s="1"/>
  <c r="E3043" i="3" s="1"/>
  <c r="O3041" i="3"/>
  <c r="O3040" i="3"/>
  <c r="O3038" i="3"/>
  <c r="O3028" i="3"/>
  <c r="O3016" i="3"/>
  <c r="O3427" i="3"/>
  <c r="O3423" i="3"/>
  <c r="O3410" i="3"/>
  <c r="P3410" i="3" s="1"/>
  <c r="R3410" i="3" s="1"/>
  <c r="E3410" i="3" s="1"/>
  <c r="O3404" i="3"/>
  <c r="O3396" i="3"/>
  <c r="O3383" i="3"/>
  <c r="J3377" i="3"/>
  <c r="O3366" i="3"/>
  <c r="O3362" i="3"/>
  <c r="O3361" i="3"/>
  <c r="O3345" i="3"/>
  <c r="O3322" i="3"/>
  <c r="P3322" i="3" s="1"/>
  <c r="R3322" i="3" s="1"/>
  <c r="E3322" i="3" s="1"/>
  <c r="O3304" i="3"/>
  <c r="O3303" i="3"/>
  <c r="O3300" i="3"/>
  <c r="J3293" i="3"/>
  <c r="O3291" i="3"/>
  <c r="P3291" i="3" s="1"/>
  <c r="R3291" i="3" s="1"/>
  <c r="E3291" i="3" s="1"/>
  <c r="O3272" i="3"/>
  <c r="O3271" i="3"/>
  <c r="O3268" i="3"/>
  <c r="O3260" i="3"/>
  <c r="O3259" i="3"/>
  <c r="J3253" i="3"/>
  <c r="O3251" i="3"/>
  <c r="O3249" i="3"/>
  <c r="J3238" i="3"/>
  <c r="O3228" i="3"/>
  <c r="O3219" i="3"/>
  <c r="P3219" i="3" s="1"/>
  <c r="R3219" i="3" s="1"/>
  <c r="E3219" i="3" s="1"/>
  <c r="J3217" i="3"/>
  <c r="J3213" i="3"/>
  <c r="J3207" i="3"/>
  <c r="J3203" i="3"/>
  <c r="J3197" i="3"/>
  <c r="J3193" i="3"/>
  <c r="J3187" i="3"/>
  <c r="J3168" i="3"/>
  <c r="O3447" i="3"/>
  <c r="O3443" i="3"/>
  <c r="J3435" i="3"/>
  <c r="O3428" i="3"/>
  <c r="O3424" i="3"/>
  <c r="O3422" i="3"/>
  <c r="O3421" i="3"/>
  <c r="O3416" i="3"/>
  <c r="O3415" i="3"/>
  <c r="O3407" i="3"/>
  <c r="O3403" i="3"/>
  <c r="J3395" i="3"/>
  <c r="O3390" i="3"/>
  <c r="O3384" i="3"/>
  <c r="O3382" i="3"/>
  <c r="O3381" i="3"/>
  <c r="O3378" i="3"/>
  <c r="O3377" i="3"/>
  <c r="O3369" i="3"/>
  <c r="O3363" i="3"/>
  <c r="J3357" i="3"/>
  <c r="O3352" i="3"/>
  <c r="J3347" i="3"/>
  <c r="O3344" i="3"/>
  <c r="O3336" i="3"/>
  <c r="O3330" i="3"/>
  <c r="P3330" i="3" s="1"/>
  <c r="R3330" i="3" s="1"/>
  <c r="E3330" i="3" s="1"/>
  <c r="O3319" i="3"/>
  <c r="J3307" i="3"/>
  <c r="O3296" i="3"/>
  <c r="O3293" i="3"/>
  <c r="J3284" i="3"/>
  <c r="O3281" i="3"/>
  <c r="O3273" i="3"/>
  <c r="J3268" i="3"/>
  <c r="O3261" i="3"/>
  <c r="O3258" i="3"/>
  <c r="O3253" i="3"/>
  <c r="O3250" i="3"/>
  <c r="O3247" i="3"/>
  <c r="O3242" i="3"/>
  <c r="P3242" i="3" s="1"/>
  <c r="R3242" i="3" s="1"/>
  <c r="E3242" i="3" s="1"/>
  <c r="O3241" i="3"/>
  <c r="O3238" i="3"/>
  <c r="O3234" i="3"/>
  <c r="O3230" i="3"/>
  <c r="O3229" i="3"/>
  <c r="O3224" i="3"/>
  <c r="P3224" i="3" s="1"/>
  <c r="R3224" i="3" s="1"/>
  <c r="E3224" i="3" s="1"/>
  <c r="O3223" i="3"/>
  <c r="O3217" i="3"/>
  <c r="O3213" i="3"/>
  <c r="O3207" i="3"/>
  <c r="O3203" i="3"/>
  <c r="O3197" i="3"/>
  <c r="O3193" i="3"/>
  <c r="O3187" i="3"/>
  <c r="O3183" i="3"/>
  <c r="O3181" i="3"/>
  <c r="P3181" i="3" s="1"/>
  <c r="R3181" i="3" s="1"/>
  <c r="E3181" i="3" s="1"/>
  <c r="O3175" i="3"/>
  <c r="O3173" i="3"/>
  <c r="O3172" i="3"/>
  <c r="O3169" i="3"/>
  <c r="O3168" i="3"/>
  <c r="O3165" i="3"/>
  <c r="O3162" i="3"/>
  <c r="J3148" i="3"/>
  <c r="O3146" i="3"/>
  <c r="O3141" i="3"/>
  <c r="O3139" i="3"/>
  <c r="O3138" i="3"/>
  <c r="O3137" i="3"/>
  <c r="P3137" i="3" s="1"/>
  <c r="R3137" i="3" s="1"/>
  <c r="E3137" i="3" s="1"/>
  <c r="O3135" i="3"/>
  <c r="O3132" i="3"/>
  <c r="O3130" i="3"/>
  <c r="P3130" i="3" s="1"/>
  <c r="R3130" i="3" s="1"/>
  <c r="E3130" i="3" s="1"/>
  <c r="O3120" i="3"/>
  <c r="J3108" i="3"/>
  <c r="O3106" i="3"/>
  <c r="O3103" i="3"/>
  <c r="O3099" i="3"/>
  <c r="O3098" i="3"/>
  <c r="O3097" i="3"/>
  <c r="P3097" i="3" s="1"/>
  <c r="R3097" i="3" s="1"/>
  <c r="E3097" i="3" s="1"/>
  <c r="O3095" i="3"/>
  <c r="O3094" i="3"/>
  <c r="O3092" i="3"/>
  <c r="J3087" i="3"/>
  <c r="O3082" i="3"/>
  <c r="P3082" i="3" s="1"/>
  <c r="R3082" i="3" s="1"/>
  <c r="E3082" i="3" s="1"/>
  <c r="J3074" i="3"/>
  <c r="O3072" i="3"/>
  <c r="J3070" i="3"/>
  <c r="J3064" i="3"/>
  <c r="O3062" i="3"/>
  <c r="O3059" i="3"/>
  <c r="J3036" i="3"/>
  <c r="O3032" i="3"/>
  <c r="J3030" i="3"/>
  <c r="J3026" i="3"/>
  <c r="O3022" i="3"/>
  <c r="P3022" i="3" s="1"/>
  <c r="R3022" i="3" s="1"/>
  <c r="E3022" i="3" s="1"/>
  <c r="O3020" i="3"/>
  <c r="O3019" i="3"/>
  <c r="O3017" i="3"/>
  <c r="O3015" i="3"/>
  <c r="O3014" i="3"/>
  <c r="P3014" i="3" s="1"/>
  <c r="R3014" i="3" s="1"/>
  <c r="E3014" i="3" s="1"/>
  <c r="O3448" i="3"/>
  <c r="P3448" i="3" s="1"/>
  <c r="R3448" i="3" s="1"/>
  <c r="E3448" i="3" s="1"/>
  <c r="O3444" i="3"/>
  <c r="O3440" i="3"/>
  <c r="O3439" i="3"/>
  <c r="O3436" i="3"/>
  <c r="O3435" i="3"/>
  <c r="J3415" i="3"/>
  <c r="O3402" i="3"/>
  <c r="O3401" i="3"/>
  <c r="O3395" i="3"/>
  <c r="O3389" i="3"/>
  <c r="O3370" i="3"/>
  <c r="P3370" i="3" s="1"/>
  <c r="R3370" i="3" s="1"/>
  <c r="E3370" i="3" s="1"/>
  <c r="O3358" i="3"/>
  <c r="O3357" i="3"/>
  <c r="O3351" i="3"/>
  <c r="O3350" i="3"/>
  <c r="O3347" i="3"/>
  <c r="O3341" i="3"/>
  <c r="O3338" i="3"/>
  <c r="O3337" i="3"/>
  <c r="O3335" i="3"/>
  <c r="O3329" i="3"/>
  <c r="O3314" i="3"/>
  <c r="O3313" i="3"/>
  <c r="O3308" i="3"/>
  <c r="O3307" i="3"/>
  <c r="O3297" i="3"/>
  <c r="O3285" i="3"/>
  <c r="O3284" i="3"/>
  <c r="O3282" i="3"/>
  <c r="O3279" i="3"/>
  <c r="O3262" i="3"/>
  <c r="O3248" i="3"/>
  <c r="O3231" i="3"/>
  <c r="O3225" i="3"/>
  <c r="J3183" i="3"/>
  <c r="O3180" i="3"/>
  <c r="O3174" i="3"/>
  <c r="P3174" i="3" s="1"/>
  <c r="R3174" i="3" s="1"/>
  <c r="E3174" i="3" s="1"/>
  <c r="O3417" i="3"/>
  <c r="J3405" i="3"/>
  <c r="O3392" i="3"/>
  <c r="O3385" i="3"/>
  <c r="O3373" i="3"/>
  <c r="O3356" i="3"/>
  <c r="O3334" i="3"/>
  <c r="O3327" i="3"/>
  <c r="O3306" i="3"/>
  <c r="O3294" i="3"/>
  <c r="O3270" i="3"/>
  <c r="O3245" i="3"/>
  <c r="J3236" i="3"/>
  <c r="O3227" i="3"/>
  <c r="O3216" i="3"/>
  <c r="O3206" i="3"/>
  <c r="O3196" i="3"/>
  <c r="O3186" i="3"/>
  <c r="O3176" i="3"/>
  <c r="J3165" i="3"/>
  <c r="O3160" i="3"/>
  <c r="P3160" i="3" s="1"/>
  <c r="R3160" i="3" s="1"/>
  <c r="E3160" i="3" s="1"/>
  <c r="O3143" i="3"/>
  <c r="O3121" i="3"/>
  <c r="J3118" i="3"/>
  <c r="O3108" i="3"/>
  <c r="O3096" i="3"/>
  <c r="O3087" i="3"/>
  <c r="O3080" i="3"/>
  <c r="O3071" i="3"/>
  <c r="O3064" i="3"/>
  <c r="O3050" i="3"/>
  <c r="O3042" i="3"/>
  <c r="O3033" i="3"/>
  <c r="P3033" i="3" s="1"/>
  <c r="R3033" i="3" s="1"/>
  <c r="E3033" i="3" s="1"/>
  <c r="O3029" i="3"/>
  <c r="O3027" i="3"/>
  <c r="O3021" i="3"/>
  <c r="O3438" i="3"/>
  <c r="O3426" i="3"/>
  <c r="O3325" i="3"/>
  <c r="P3325" i="3" s="1"/>
  <c r="R3325" i="3" s="1"/>
  <c r="E3325" i="3" s="1"/>
  <c r="O3302" i="3"/>
  <c r="P3302" i="3" s="1"/>
  <c r="R3302" i="3" s="1"/>
  <c r="E3302" i="3" s="1"/>
  <c r="O3283" i="3"/>
  <c r="P3283" i="3" s="1"/>
  <c r="R3283" i="3" s="1"/>
  <c r="E3283" i="3" s="1"/>
  <c r="O3278" i="3"/>
  <c r="O3256" i="3"/>
  <c r="O3214" i="3"/>
  <c r="O3204" i="3"/>
  <c r="O3184" i="3"/>
  <c r="P3184" i="3" s="1"/>
  <c r="R3184" i="3" s="1"/>
  <c r="E3184" i="3" s="1"/>
  <c r="O3170" i="3"/>
  <c r="O3151" i="3"/>
  <c r="J3124" i="3"/>
  <c r="O3107" i="3"/>
  <c r="P3107" i="3" s="1"/>
  <c r="R3107" i="3" s="1"/>
  <c r="E3107" i="3" s="1"/>
  <c r="O3077" i="3"/>
  <c r="O3070" i="3"/>
  <c r="O3055" i="3"/>
  <c r="O3053" i="3"/>
  <c r="P3053" i="3" s="1"/>
  <c r="R3053" i="3" s="1"/>
  <c r="E3053" i="3" s="1"/>
  <c r="O3031" i="3"/>
  <c r="O3026" i="3"/>
  <c r="O3434" i="3"/>
  <c r="O3400" i="3"/>
  <c r="O3391" i="3"/>
  <c r="O3388" i="3"/>
  <c r="O3349" i="3"/>
  <c r="P3349" i="3" s="1"/>
  <c r="R3349" i="3" s="1"/>
  <c r="E3349" i="3" s="1"/>
  <c r="O3328" i="3"/>
  <c r="O3316" i="3"/>
  <c r="O3239" i="3"/>
  <c r="O3202" i="3"/>
  <c r="O3192" i="3"/>
  <c r="O3163" i="3"/>
  <c r="O3161" i="3"/>
  <c r="O3157" i="3"/>
  <c r="O3081" i="3"/>
  <c r="O3074" i="3"/>
  <c r="O3060" i="3"/>
  <c r="O3051" i="3"/>
  <c r="O3037" i="3"/>
  <c r="O3030" i="3"/>
  <c r="O3025" i="3"/>
  <c r="J3445" i="3"/>
  <c r="O3432" i="3"/>
  <c r="O3425" i="3"/>
  <c r="O3413" i="3"/>
  <c r="O3394" i="3"/>
  <c r="O3360" i="3"/>
  <c r="J3346" i="3"/>
  <c r="O3312" i="3"/>
  <c r="P3312" i="3" s="1"/>
  <c r="R3312" i="3" s="1"/>
  <c r="E3312" i="3" s="1"/>
  <c r="O3267" i="3"/>
  <c r="O3263" i="3"/>
  <c r="O3252" i="3"/>
  <c r="O3218" i="3"/>
  <c r="O3208" i="3"/>
  <c r="P3208" i="3" s="1"/>
  <c r="R3208" i="3" s="1"/>
  <c r="E3208" i="3" s="1"/>
  <c r="O3198" i="3"/>
  <c r="O3190" i="3"/>
  <c r="J3162" i="3"/>
  <c r="O3154" i="3"/>
  <c r="O3147" i="3"/>
  <c r="P3147" i="3" s="1"/>
  <c r="R3147" i="3" s="1"/>
  <c r="E3147" i="3" s="1"/>
  <c r="O3136" i="3"/>
  <c r="O3126" i="3"/>
  <c r="O3113" i="3"/>
  <c r="O3109" i="3"/>
  <c r="O3102" i="3"/>
  <c r="O3093" i="3"/>
  <c r="O3088" i="3"/>
  <c r="O3084" i="3"/>
  <c r="O3073" i="3"/>
  <c r="P3073" i="3" s="1"/>
  <c r="R3073" i="3" s="1"/>
  <c r="E3073" i="3" s="1"/>
  <c r="O3069" i="3"/>
  <c r="O3065" i="3"/>
  <c r="O3058" i="3"/>
  <c r="P3058" i="3" s="1"/>
  <c r="R3058" i="3" s="1"/>
  <c r="E3058" i="3" s="1"/>
  <c r="O3054" i="3"/>
  <c r="J3044" i="3"/>
  <c r="O3036" i="3"/>
  <c r="O3018" i="3"/>
  <c r="J3015" i="3"/>
  <c r="O3429" i="3"/>
  <c r="O3379" i="3"/>
  <c r="J3367" i="3"/>
  <c r="O3340" i="3"/>
  <c r="P3340" i="3" s="1"/>
  <c r="R3340" i="3" s="1"/>
  <c r="E3340" i="3" s="1"/>
  <c r="J3286" i="3"/>
  <c r="O3264" i="3"/>
  <c r="O3194" i="3"/>
  <c r="P3194" i="3" s="1"/>
  <c r="R3194" i="3" s="1"/>
  <c r="E3194" i="3" s="1"/>
  <c r="O3158" i="3"/>
  <c r="O3149" i="3"/>
  <c r="O3142" i="3"/>
  <c r="J3138" i="3"/>
  <c r="O3116" i="3"/>
  <c r="O3083" i="3"/>
  <c r="O3075" i="3"/>
  <c r="O3063" i="3"/>
  <c r="O3048" i="3"/>
  <c r="O3451" i="3"/>
  <c r="O3333" i="3"/>
  <c r="O3290" i="3"/>
  <c r="O3274" i="3"/>
  <c r="P3274" i="3" s="1"/>
  <c r="R3274" i="3" s="1"/>
  <c r="E3274" i="3" s="1"/>
  <c r="J3235" i="3"/>
  <c r="O3212" i="3"/>
  <c r="O3182" i="3"/>
  <c r="O3179" i="3"/>
  <c r="O3148" i="3"/>
  <c r="O3140" i="3"/>
  <c r="O3131" i="3"/>
  <c r="J3128" i="3"/>
  <c r="O3105" i="3"/>
  <c r="O3104" i="3"/>
  <c r="J3098" i="3"/>
  <c r="O3086" i="3"/>
  <c r="O3061" i="3"/>
  <c r="O3039" i="3"/>
  <c r="J3016" i="3"/>
  <c r="J3114" i="3"/>
  <c r="J3019" i="3"/>
  <c r="J3202" i="3"/>
  <c r="J3186" i="3"/>
  <c r="J3279" i="3"/>
  <c r="J3350" i="3"/>
  <c r="J3449" i="3"/>
  <c r="J3323" i="3"/>
  <c r="J3212" i="3"/>
  <c r="J3391" i="3"/>
  <c r="J3173" i="3"/>
  <c r="J3313" i="3"/>
  <c r="J3411" i="3"/>
  <c r="J3060" i="3"/>
  <c r="J3300" i="3"/>
  <c r="J3338" i="3"/>
  <c r="J3131" i="3"/>
  <c r="J3076" i="3"/>
  <c r="J3130" i="3"/>
  <c r="J3028" i="3"/>
  <c r="J3251" i="3"/>
  <c r="J3175" i="3"/>
  <c r="J3171" i="3"/>
  <c r="J3305" i="3"/>
  <c r="J3014" i="3"/>
  <c r="J3053" i="3"/>
  <c r="J3127" i="3"/>
  <c r="J3195" i="3"/>
  <c r="J3209" i="3"/>
  <c r="J3352" i="3"/>
  <c r="J3374" i="3"/>
  <c r="J3404" i="3"/>
  <c r="J3434" i="3"/>
  <c r="J3198" i="3"/>
  <c r="J3220" i="3"/>
  <c r="J3241" i="3"/>
  <c r="J3271" i="3"/>
  <c r="J3256" i="3"/>
  <c r="J3282" i="3"/>
  <c r="J3302" i="3"/>
  <c r="J3340" i="3"/>
  <c r="J3303" i="3"/>
  <c r="J3157" i="3"/>
  <c r="J3216" i="3"/>
  <c r="J3337" i="3"/>
  <c r="J3422" i="3"/>
  <c r="J3095" i="3"/>
  <c r="J3439" i="3"/>
  <c r="J3192" i="3"/>
  <c r="J3371" i="3"/>
  <c r="J3083" i="3"/>
  <c r="J3259" i="3"/>
  <c r="J3382" i="3"/>
  <c r="J3269" i="3"/>
  <c r="J3314" i="3"/>
  <c r="J3086" i="3"/>
  <c r="J3141" i="3"/>
  <c r="J3039" i="3"/>
  <c r="J3069" i="3"/>
  <c r="J3234" i="3"/>
  <c r="J3292" i="3"/>
  <c r="J3082" i="3"/>
  <c r="J3181" i="3"/>
  <c r="J3326" i="3"/>
  <c r="J3021" i="3"/>
  <c r="J3025" i="3"/>
  <c r="J3063" i="3"/>
  <c r="J3097" i="3"/>
  <c r="J3137" i="3"/>
  <c r="J3160" i="3"/>
  <c r="J3201" i="3"/>
  <c r="J3215" i="3"/>
  <c r="J3262" i="3"/>
  <c r="J3316" i="3"/>
  <c r="J3414" i="3"/>
  <c r="J3444" i="3"/>
  <c r="J3194" i="3"/>
  <c r="J3214" i="3"/>
  <c r="J3240" i="3"/>
  <c r="J3270" i="3"/>
  <c r="J3355" i="3"/>
  <c r="J3373" i="3"/>
  <c r="J3393" i="3"/>
  <c r="J3413" i="3"/>
  <c r="J3433" i="3"/>
  <c r="J3451" i="3"/>
  <c r="J3227" i="3"/>
  <c r="J3274" i="3"/>
  <c r="J3312" i="3"/>
  <c r="J3291" i="3"/>
  <c r="J3094" i="3"/>
  <c r="J3135" i="3"/>
  <c r="J3206" i="3"/>
  <c r="J3327" i="3"/>
  <c r="J3401" i="3"/>
  <c r="J3084" i="3"/>
  <c r="J3421" i="3"/>
  <c r="J3182" i="3"/>
  <c r="J3333" i="3"/>
  <c r="J3152" i="3"/>
  <c r="J3248" i="3"/>
  <c r="J3361" i="3"/>
  <c r="J3432" i="3"/>
  <c r="J3334" i="3"/>
  <c r="J3308" i="3"/>
  <c r="J3151" i="3"/>
  <c r="J3049" i="3"/>
  <c r="J3077" i="3"/>
  <c r="J3237" i="3"/>
  <c r="J3285" i="3"/>
  <c r="J3297" i="3"/>
  <c r="J3429" i="3"/>
  <c r="J3104" i="3"/>
  <c r="J3218" i="3"/>
  <c r="J3117" i="3"/>
  <c r="J3356" i="3"/>
  <c r="J3204" i="3"/>
  <c r="J3275" i="3"/>
  <c r="J3306" i="3"/>
  <c r="J3363" i="3"/>
  <c r="J3443" i="3"/>
  <c r="J3250" i="3"/>
  <c r="J3246" i="3"/>
  <c r="J3348" i="3"/>
  <c r="J3389" i="3"/>
  <c r="J3196" i="3"/>
  <c r="J3043" i="3"/>
  <c r="J3258" i="3"/>
  <c r="J3394" i="3"/>
  <c r="J3224" i="3"/>
  <c r="J3383" i="3"/>
  <c r="J3231" i="3"/>
  <c r="J3380" i="3"/>
  <c r="J3437" i="3"/>
  <c r="J3020" i="3"/>
  <c r="J3278" i="3"/>
  <c r="J3147" i="3"/>
  <c r="J3191" i="3"/>
  <c r="J3344" i="3"/>
  <c r="J3184" i="3"/>
  <c r="J3223" i="3"/>
  <c r="J3272" i="3"/>
  <c r="J3403" i="3"/>
  <c r="J3226" i="3"/>
  <c r="J3349" i="3"/>
  <c r="J3407" i="3"/>
  <c r="J3428" i="3"/>
  <c r="J3132" i="3"/>
  <c r="J3142" i="3"/>
  <c r="J3304" i="3"/>
  <c r="J3048" i="3"/>
  <c r="J3022" i="3"/>
  <c r="J3033" i="3"/>
  <c r="J3073" i="3"/>
  <c r="J3159" i="3"/>
  <c r="J3336" i="3"/>
  <c r="J3208" i="3"/>
  <c r="J3280" i="3"/>
  <c r="J3345" i="3"/>
  <c r="J3423" i="3"/>
  <c r="J3257" i="3"/>
  <c r="J3330" i="3"/>
  <c r="J3360" i="3"/>
  <c r="J3379" i="3"/>
  <c r="J3400" i="3"/>
  <c r="J3417" i="3"/>
  <c r="J3438" i="3"/>
  <c r="J3295" i="3"/>
  <c r="J3281" i="3"/>
  <c r="J3370" i="3"/>
  <c r="J3410" i="3"/>
  <c r="J3427" i="3"/>
  <c r="J3448" i="3"/>
  <c r="J3040" i="3"/>
  <c r="J3341" i="3"/>
  <c r="J3317" i="3"/>
  <c r="J3289" i="3"/>
  <c r="J3260" i="3"/>
  <c r="J3190" i="3"/>
  <c r="J3325" i="3"/>
  <c r="J3245" i="3"/>
  <c r="J3322" i="3"/>
  <c r="J3359" i="3"/>
  <c r="J3399" i="3"/>
  <c r="J3418" i="3"/>
  <c r="J3229" i="3"/>
  <c r="J3219" i="3"/>
  <c r="J3392" i="3"/>
  <c r="J3351" i="3"/>
  <c r="J3121" i="3"/>
  <c r="J3107" i="3"/>
  <c r="J3366" i="3"/>
  <c r="J3242" i="3"/>
  <c r="J3335" i="3"/>
  <c r="J3369" i="3"/>
  <c r="J3390" i="3"/>
  <c r="J3447" i="3"/>
  <c r="J3139" i="3"/>
  <c r="J3446" i="3"/>
  <c r="J3091" i="3"/>
  <c r="J3174" i="3"/>
  <c r="J3412" i="3"/>
  <c r="J3239" i="3"/>
  <c r="J3055" i="3"/>
  <c r="J3324" i="3"/>
  <c r="J3368" i="3"/>
  <c r="J3047" i="3"/>
  <c r="J3143" i="3"/>
  <c r="J3071" i="3"/>
  <c r="J3120" i="3"/>
  <c r="J3339" i="3"/>
  <c r="J3301" i="3"/>
  <c r="J3384" i="3"/>
  <c r="J3205" i="3"/>
  <c r="J3029" i="3"/>
  <c r="J3103" i="3"/>
  <c r="J3059" i="3"/>
  <c r="J3228" i="3"/>
  <c r="J3140" i="3"/>
  <c r="J3126" i="3"/>
  <c r="J3042" i="3"/>
  <c r="J3085" i="3"/>
  <c r="J3396" i="3"/>
  <c r="J3129" i="3"/>
  <c r="J3061" i="3"/>
  <c r="J3318" i="3"/>
  <c r="J3150" i="3"/>
  <c r="J3273" i="3"/>
  <c r="J3328" i="3"/>
  <c r="J3261" i="3"/>
  <c r="J3110" i="3"/>
  <c r="J3163" i="3"/>
  <c r="J3311" i="3"/>
  <c r="J3294" i="3"/>
  <c r="J3296" i="3"/>
  <c r="J3267" i="3"/>
  <c r="J3136" i="3"/>
  <c r="J3052" i="3"/>
  <c r="J3037" i="3"/>
  <c r="J3436" i="3"/>
  <c r="J3105" i="3"/>
  <c r="J3381" i="3"/>
  <c r="J3017" i="3"/>
  <c r="J3450" i="3"/>
  <c r="J3179" i="3"/>
  <c r="J3102" i="3"/>
  <c r="J3031" i="3"/>
  <c r="J3172" i="3"/>
  <c r="J3290" i="3"/>
  <c r="J3149" i="3"/>
  <c r="J3424" i="3"/>
  <c r="J3106" i="3"/>
  <c r="J3099" i="3"/>
  <c r="J3406" i="3"/>
  <c r="J3065" i="3"/>
  <c r="J3362" i="3"/>
  <c r="J3125" i="3"/>
  <c r="J3426" i="3"/>
  <c r="J3115" i="3"/>
  <c r="J3092" i="3"/>
  <c r="J3402" i="3"/>
  <c r="J3041" i="3"/>
  <c r="J3315" i="3"/>
  <c r="J3372" i="3"/>
  <c r="J3180" i="3"/>
  <c r="J3329" i="3"/>
  <c r="J3081" i="3"/>
  <c r="J3249" i="3"/>
  <c r="J3066" i="3"/>
  <c r="J3247" i="3"/>
  <c r="J3018" i="3"/>
  <c r="J3154" i="3"/>
  <c r="J3116" i="3"/>
  <c r="J3072" i="3"/>
  <c r="J3032" i="3"/>
  <c r="J3230" i="3"/>
  <c r="J3058" i="3"/>
  <c r="J3378" i="3"/>
  <c r="J3119" i="3"/>
  <c r="J3416" i="3"/>
  <c r="J3169" i="3"/>
  <c r="J3109" i="3"/>
  <c r="J3440" i="3"/>
  <c r="J3113" i="3"/>
  <c r="J3093" i="3"/>
  <c r="J3170" i="3"/>
  <c r="J3096" i="3"/>
  <c r="J3358" i="3"/>
  <c r="J3027" i="3"/>
  <c r="J3075" i="3"/>
  <c r="J3153" i="3"/>
  <c r="J3051" i="3"/>
  <c r="J3050" i="3"/>
  <c r="J3388" i="3"/>
  <c r="J3225" i="3"/>
  <c r="J3038" i="3"/>
  <c r="J3319" i="3"/>
  <c r="J3185" i="3"/>
  <c r="J3164" i="3"/>
  <c r="J3146" i="3"/>
  <c r="J3062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K3520" i="3" l="1"/>
  <c r="K3501" i="3"/>
  <c r="K3494" i="3"/>
  <c r="K3510" i="3"/>
  <c r="K3492" i="3"/>
  <c r="K3456" i="3"/>
  <c r="K3511" i="3"/>
  <c r="K3504" i="3"/>
  <c r="K3490" i="3"/>
  <c r="E3580" i="3"/>
  <c r="I3580" i="3" s="1"/>
  <c r="K3580" i="3" s="1"/>
  <c r="E3561" i="3"/>
  <c r="I3561" i="3" s="1"/>
  <c r="K3561" i="3" s="1"/>
  <c r="E3536" i="3"/>
  <c r="I3536" i="3" s="1"/>
  <c r="K3536" i="3" s="1"/>
  <c r="E3588" i="3"/>
  <c r="I3588" i="3" s="1"/>
  <c r="K3588" i="3" s="1"/>
  <c r="E3538" i="3"/>
  <c r="I3538" i="3" s="1"/>
  <c r="K3538" i="3" s="1"/>
  <c r="K3512" i="3"/>
  <c r="E3467" i="3"/>
  <c r="I3467" i="3" s="1"/>
  <c r="K3467" i="3" s="1"/>
  <c r="E3569" i="3"/>
  <c r="I3569" i="3" s="1"/>
  <c r="K3569" i="3" s="1"/>
  <c r="E3555" i="3"/>
  <c r="I3555" i="3" s="1"/>
  <c r="K3555" i="3" s="1"/>
  <c r="E3594" i="3"/>
  <c r="I3594" i="3" s="1"/>
  <c r="K3594" i="3" s="1"/>
  <c r="E3578" i="3"/>
  <c r="I3578" i="3" s="1"/>
  <c r="K3578" i="3" s="1"/>
  <c r="K3515" i="3"/>
  <c r="K3523" i="3"/>
  <c r="E3537" i="3"/>
  <c r="I3537" i="3" s="1"/>
  <c r="K3537" i="3" s="1"/>
  <c r="E3466" i="3"/>
  <c r="I3466" i="3" s="1"/>
  <c r="K3466" i="3" s="1"/>
  <c r="K3459" i="3"/>
  <c r="E3544" i="3"/>
  <c r="I3544" i="3" s="1"/>
  <c r="K3544" i="3" s="1"/>
  <c r="E3568" i="3"/>
  <c r="I3568" i="3" s="1"/>
  <c r="K3568" i="3" s="1"/>
  <c r="E3547" i="3"/>
  <c r="I3547" i="3" s="1"/>
  <c r="K3547" i="3" s="1"/>
  <c r="E3553" i="3"/>
  <c r="I3553" i="3" s="1"/>
  <c r="K3553" i="3" s="1"/>
  <c r="E3559" i="3"/>
  <c r="I3559" i="3" s="1"/>
  <c r="K3559" i="3" s="1"/>
  <c r="E3470" i="3"/>
  <c r="I3470" i="3" s="1"/>
  <c r="K3470" i="3" s="1"/>
  <c r="E3579" i="3"/>
  <c r="I3579" i="3" s="1"/>
  <c r="K3579" i="3" s="1"/>
  <c r="K2400" i="3"/>
  <c r="E3543" i="3"/>
  <c r="I3543" i="3" s="1"/>
  <c r="K3543" i="3" s="1"/>
  <c r="E3590" i="3"/>
  <c r="I3590" i="3" s="1"/>
  <c r="K3590" i="3" s="1"/>
  <c r="E3554" i="3"/>
  <c r="I3554" i="3" s="1"/>
  <c r="K3554" i="3" s="1"/>
  <c r="E3471" i="3"/>
  <c r="I3471" i="3" s="1"/>
  <c r="K3471" i="3" s="1"/>
  <c r="E3558" i="3"/>
  <c r="I3558" i="3" s="1"/>
  <c r="K3558" i="3" s="1"/>
  <c r="E3571" i="3"/>
  <c r="I3571" i="3" s="1"/>
  <c r="K3571" i="3" s="1"/>
  <c r="E3535" i="3"/>
  <c r="I3535" i="3" s="1"/>
  <c r="K3535" i="3" s="1"/>
  <c r="K3458" i="3"/>
  <c r="E3593" i="3"/>
  <c r="I3593" i="3" s="1"/>
  <c r="K3593" i="3" s="1"/>
  <c r="K3455" i="3"/>
  <c r="K3500" i="3"/>
  <c r="E3539" i="3"/>
  <c r="I3539" i="3" s="1"/>
  <c r="K3539" i="3" s="1"/>
  <c r="E3583" i="3"/>
  <c r="I3583" i="3" s="1"/>
  <c r="K3583" i="3" s="1"/>
  <c r="I3454" i="3"/>
  <c r="K3454" i="3" s="1"/>
  <c r="P3534" i="3"/>
  <c r="R3534" i="3" s="1"/>
  <c r="P3589" i="3"/>
  <c r="R3589" i="3" s="1"/>
  <c r="P3477" i="3"/>
  <c r="R3477" i="3" s="1"/>
  <c r="E3477" i="3" s="1"/>
  <c r="I3477" i="3" s="1"/>
  <c r="K3477" i="3" s="1"/>
  <c r="P3546" i="3"/>
  <c r="R3546" i="3" s="1"/>
  <c r="P3542" i="3"/>
  <c r="R3542" i="3" s="1"/>
  <c r="P3556" i="3"/>
  <c r="R3556" i="3" s="1"/>
  <c r="P3549" i="3"/>
  <c r="R3549" i="3" s="1"/>
  <c r="P3557" i="3"/>
  <c r="R3557" i="3" s="1"/>
  <c r="P3565" i="3"/>
  <c r="R3565" i="3" s="1"/>
  <c r="P3517" i="3"/>
  <c r="R3517" i="3" s="1"/>
  <c r="E3517" i="3" s="1"/>
  <c r="I3517" i="3" s="1"/>
  <c r="K3517" i="3" s="1"/>
  <c r="K3484" i="3"/>
  <c r="P3533" i="3"/>
  <c r="R3533" i="3" s="1"/>
  <c r="P3548" i="3"/>
  <c r="R3548" i="3" s="1"/>
  <c r="P3576" i="3"/>
  <c r="R3576" i="3" s="1"/>
  <c r="P3516" i="3"/>
  <c r="R3516" i="3" s="1"/>
  <c r="E3516" i="3" s="1"/>
  <c r="I3516" i="3" s="1"/>
  <c r="K3516" i="3" s="1"/>
  <c r="P3545" i="3"/>
  <c r="R3545" i="3" s="1"/>
  <c r="P3564" i="3"/>
  <c r="R3564" i="3" s="1"/>
  <c r="P3482" i="3"/>
  <c r="R3482" i="3" s="1"/>
  <c r="E3482" i="3" s="1"/>
  <c r="I3482" i="3" s="1"/>
  <c r="K3482" i="3" s="1"/>
  <c r="P3487" i="3"/>
  <c r="R3487" i="3" s="1"/>
  <c r="E3487" i="3" s="1"/>
  <c r="I3487" i="3" s="1"/>
  <c r="K3487" i="3" s="1"/>
  <c r="K3461" i="3"/>
  <c r="P3468" i="3"/>
  <c r="R3468" i="3" s="1"/>
  <c r="P3462" i="3"/>
  <c r="R3462" i="3"/>
  <c r="E3462" i="3" s="1"/>
  <c r="I3462" i="3" s="1"/>
  <c r="K3462" i="3" s="1"/>
  <c r="P3479" i="3"/>
  <c r="R3479" i="3" s="1"/>
  <c r="E3479" i="3" s="1"/>
  <c r="I3479" i="3" s="1"/>
  <c r="K3479" i="3" s="1"/>
  <c r="P3524" i="3"/>
  <c r="R3524" i="3"/>
  <c r="E3524" i="3" s="1"/>
  <c r="I3524" i="3" s="1"/>
  <c r="K3524" i="3" s="1"/>
  <c r="K3502" i="3"/>
  <c r="K3478" i="3"/>
  <c r="P3488" i="3"/>
  <c r="R3488" i="3" s="1"/>
  <c r="E3488" i="3" s="1"/>
  <c r="I3488" i="3" s="1"/>
  <c r="K3488" i="3" s="1"/>
  <c r="P3525" i="3"/>
  <c r="R3525" i="3" s="1"/>
  <c r="E3525" i="3" s="1"/>
  <c r="I3525" i="3" s="1"/>
  <c r="K3525" i="3" s="1"/>
  <c r="P3570" i="3"/>
  <c r="R3570" i="3" s="1"/>
  <c r="P3513" i="3"/>
  <c r="R3513" i="3" s="1"/>
  <c r="E3513" i="3" s="1"/>
  <c r="I3513" i="3" s="1"/>
  <c r="K3513" i="3" s="1"/>
  <c r="K3491" i="3"/>
  <c r="P3582" i="3"/>
  <c r="R3582" i="3" s="1"/>
  <c r="P3531" i="3"/>
  <c r="R3531" i="3" s="1"/>
  <c r="P3493" i="3"/>
  <c r="R3493" i="3" s="1"/>
  <c r="E3493" i="3" s="1"/>
  <c r="I3493" i="3" s="1"/>
  <c r="K3493" i="3" s="1"/>
  <c r="P3483" i="3"/>
  <c r="R3483" i="3" s="1"/>
  <c r="E3483" i="3" s="1"/>
  <c r="I3483" i="3" s="1"/>
  <c r="K3483" i="3" s="1"/>
  <c r="K3526" i="3"/>
  <c r="P3460" i="3"/>
  <c r="R3460" i="3" s="1"/>
  <c r="E3460" i="3" s="1"/>
  <c r="I3460" i="3" s="1"/>
  <c r="K3460" i="3" s="1"/>
  <c r="P3592" i="3"/>
  <c r="R3592" i="3" s="1"/>
  <c r="K3503" i="3"/>
  <c r="P3581" i="3"/>
  <c r="R3581" i="3" s="1"/>
  <c r="P3498" i="3"/>
  <c r="R3498" i="3" s="1"/>
  <c r="E3498" i="3" s="1"/>
  <c r="I3498" i="3" s="1"/>
  <c r="K3498" i="3" s="1"/>
  <c r="P3587" i="3"/>
  <c r="R3587" i="3" s="1"/>
  <c r="P3527" i="3"/>
  <c r="R3527" i="3" s="1"/>
  <c r="E3527" i="3" s="1"/>
  <c r="I3527" i="3" s="1"/>
  <c r="K3527" i="3" s="1"/>
  <c r="P3457" i="3"/>
  <c r="R3457" i="3" s="1"/>
  <c r="E3457" i="3" s="1"/>
  <c r="I3457" i="3" s="1"/>
  <c r="K3457" i="3" s="1"/>
  <c r="P3465" i="3"/>
  <c r="R3465" i="3" s="1"/>
  <c r="K3514" i="3"/>
  <c r="P3469" i="3"/>
  <c r="R3469" i="3" s="1"/>
  <c r="P3528" i="3"/>
  <c r="R3528" i="3" s="1"/>
  <c r="E3528" i="3" s="1"/>
  <c r="I3528" i="3" s="1"/>
  <c r="K3528" i="3" s="1"/>
  <c r="K3480" i="3"/>
  <c r="P3522" i="3"/>
  <c r="R3522" i="3" s="1"/>
  <c r="E3522" i="3" s="1"/>
  <c r="I3522" i="3" s="1"/>
  <c r="K3522" i="3" s="1"/>
  <c r="P3591" i="3"/>
  <c r="R3591" i="3" s="1"/>
  <c r="P3560" i="3"/>
  <c r="R3560" i="3" s="1"/>
  <c r="P3577" i="3"/>
  <c r="R3577" i="3" s="1"/>
  <c r="P3473" i="3"/>
  <c r="R3473" i="3" s="1"/>
  <c r="K3495" i="3"/>
  <c r="P3532" i="3"/>
  <c r="R3532" i="3" s="1"/>
  <c r="P3472" i="3"/>
  <c r="R3472" i="3" s="1"/>
  <c r="P3575" i="3"/>
  <c r="R3575" i="3" s="1"/>
  <c r="P3509" i="3"/>
  <c r="R3509" i="3" s="1"/>
  <c r="E3509" i="3" s="1"/>
  <c r="I3509" i="3" s="1"/>
  <c r="K3509" i="3" s="1"/>
  <c r="P3586" i="3"/>
  <c r="R3586" i="3" s="1"/>
  <c r="P3567" i="3"/>
  <c r="R3567" i="3" s="1"/>
  <c r="P3566" i="3"/>
  <c r="R3566" i="3" s="1"/>
  <c r="P3499" i="3"/>
  <c r="R3499" i="3" s="1"/>
  <c r="E3499" i="3" s="1"/>
  <c r="I3499" i="3" s="1"/>
  <c r="K3499" i="3" s="1"/>
  <c r="P3572" i="3"/>
  <c r="R3572" i="3" s="1"/>
  <c r="K3506" i="3"/>
  <c r="K3481" i="3"/>
  <c r="P3521" i="3"/>
  <c r="R3521" i="3" s="1"/>
  <c r="E3521" i="3" s="1"/>
  <c r="I3521" i="3" s="1"/>
  <c r="K3521" i="3" s="1"/>
  <c r="P3550" i="3"/>
  <c r="R3550" i="3" s="1"/>
  <c r="P3489" i="3"/>
  <c r="R3489" i="3" s="1"/>
  <c r="E3489" i="3" s="1"/>
  <c r="I3489" i="3" s="1"/>
  <c r="K3489" i="3" s="1"/>
  <c r="K2501" i="3"/>
  <c r="K2529" i="3"/>
  <c r="K2396" i="3"/>
  <c r="K2378" i="3"/>
  <c r="K2420" i="3"/>
  <c r="K2424" i="3"/>
  <c r="K2430" i="3"/>
  <c r="K2434" i="3"/>
  <c r="K2440" i="3"/>
  <c r="P2357" i="3"/>
  <c r="R2357" i="3" s="1"/>
  <c r="E2357" i="3" s="1"/>
  <c r="I2357" i="3" s="1"/>
  <c r="K2357" i="3" s="1"/>
  <c r="P2375" i="3"/>
  <c r="R2375" i="3" s="1"/>
  <c r="E2375" i="3" s="1"/>
  <c r="I2375" i="3" s="1"/>
  <c r="K2375" i="3" s="1"/>
  <c r="P2383" i="3"/>
  <c r="R2383" i="3" s="1"/>
  <c r="E2383" i="3" s="1"/>
  <c r="I2383" i="3" s="1"/>
  <c r="K2383" i="3" s="1"/>
  <c r="P2399" i="3"/>
  <c r="R2399" i="3" s="1"/>
  <c r="E2399" i="3" s="1"/>
  <c r="I2399" i="3" s="1"/>
  <c r="K2399" i="3" s="1"/>
  <c r="P2418" i="3"/>
  <c r="R2418" i="3" s="1"/>
  <c r="E2418" i="3" s="1"/>
  <c r="I2418" i="3" s="1"/>
  <c r="K2418" i="3" s="1"/>
  <c r="P2422" i="3"/>
  <c r="R2422" i="3" s="1"/>
  <c r="E2422" i="3" s="1"/>
  <c r="I2422" i="3" s="1"/>
  <c r="K2422" i="3" s="1"/>
  <c r="P2428" i="3"/>
  <c r="R2428" i="3" s="1"/>
  <c r="E2428" i="3" s="1"/>
  <c r="I2428" i="3" s="1"/>
  <c r="K2428" i="3" s="1"/>
  <c r="P2432" i="3"/>
  <c r="R2432" i="3" s="1"/>
  <c r="E2432" i="3" s="1"/>
  <c r="I2432" i="3" s="1"/>
  <c r="K2432" i="3" s="1"/>
  <c r="P2438" i="3"/>
  <c r="R2438" i="3" s="1"/>
  <c r="E2438" i="3" s="1"/>
  <c r="I2438" i="3" s="1"/>
  <c r="K2438" i="3" s="1"/>
  <c r="K2444" i="3"/>
  <c r="P2362" i="3"/>
  <c r="R2362" i="3" s="1"/>
  <c r="E2362" i="3" s="1"/>
  <c r="I2362" i="3" s="1"/>
  <c r="K2362" i="3" s="1"/>
  <c r="K2391" i="3"/>
  <c r="P2358" i="3"/>
  <c r="R2358" i="3" s="1"/>
  <c r="E2358" i="3" s="1"/>
  <c r="I2358" i="3" s="1"/>
  <c r="K2358" i="3" s="1"/>
  <c r="K2387" i="3"/>
  <c r="K2401" i="3"/>
  <c r="K2352" i="3"/>
  <c r="P2363" i="3"/>
  <c r="R2363" i="3" s="1"/>
  <c r="E2363" i="3" s="1"/>
  <c r="I2363" i="3" s="1"/>
  <c r="K2363" i="3" s="1"/>
  <c r="P2379" i="3"/>
  <c r="R2379" i="3" s="1"/>
  <c r="E2379" i="3" s="1"/>
  <c r="I2379" i="3" s="1"/>
  <c r="K2379" i="3" s="1"/>
  <c r="P2394" i="3"/>
  <c r="R2394" i="3" s="1"/>
  <c r="E2394" i="3" s="1"/>
  <c r="I2394" i="3" s="1"/>
  <c r="K2394" i="3" s="1"/>
  <c r="P2406" i="3"/>
  <c r="R2406" i="3" s="1"/>
  <c r="E2406" i="3" s="1"/>
  <c r="I2406" i="3" s="1"/>
  <c r="K2406" i="3" s="1"/>
  <c r="P2449" i="3"/>
  <c r="R2449" i="3" s="1"/>
  <c r="E2449" i="3" s="1"/>
  <c r="I2449" i="3" s="1"/>
  <c r="K2449" i="3" s="1"/>
  <c r="K2467" i="3"/>
  <c r="K2487" i="3"/>
  <c r="P2509" i="3"/>
  <c r="R2509" i="3" s="1"/>
  <c r="E2509" i="3" s="1"/>
  <c r="I2509" i="3" s="1"/>
  <c r="K2509" i="3" s="1"/>
  <c r="P2521" i="3"/>
  <c r="R2521" i="3" s="1"/>
  <c r="E2521" i="3" s="1"/>
  <c r="I2521" i="3" s="1"/>
  <c r="K2521" i="3" s="1"/>
  <c r="P2531" i="3"/>
  <c r="R2531" i="3" s="1"/>
  <c r="E2531" i="3" s="1"/>
  <c r="I2531" i="3" s="1"/>
  <c r="K2531" i="3" s="1"/>
  <c r="P2556" i="3"/>
  <c r="R2556" i="3" s="1"/>
  <c r="E2556" i="3" s="1"/>
  <c r="I2556" i="3" s="1"/>
  <c r="K2556" i="3" s="1"/>
  <c r="K2567" i="3"/>
  <c r="K2587" i="3"/>
  <c r="K2464" i="3"/>
  <c r="K2484" i="3"/>
  <c r="P2512" i="3"/>
  <c r="R2512" i="3" s="1"/>
  <c r="E2512" i="3" s="1"/>
  <c r="I2512" i="3" s="1"/>
  <c r="K2512" i="3" s="1"/>
  <c r="P2539" i="3"/>
  <c r="R2539" i="3" s="1"/>
  <c r="E2539" i="3" s="1"/>
  <c r="I2539" i="3" s="1"/>
  <c r="K2539" i="3" s="1"/>
  <c r="P2550" i="3"/>
  <c r="R2550" i="3" s="1"/>
  <c r="E2550" i="3" s="1"/>
  <c r="I2550" i="3" s="1"/>
  <c r="K2550" i="3" s="1"/>
  <c r="K2574" i="3"/>
  <c r="K2445" i="3"/>
  <c r="K2465" i="3"/>
  <c r="K2485" i="3"/>
  <c r="P2504" i="3"/>
  <c r="R2504" i="3" s="1"/>
  <c r="E2504" i="3" s="1"/>
  <c r="I2504" i="3" s="1"/>
  <c r="K2504" i="3" s="1"/>
  <c r="P2516" i="3"/>
  <c r="R2516" i="3" s="1"/>
  <c r="E2516" i="3" s="1"/>
  <c r="I2516" i="3" s="1"/>
  <c r="K2516" i="3" s="1"/>
  <c r="P2533" i="3"/>
  <c r="R2533" i="3" s="1"/>
  <c r="E2533" i="3" s="1"/>
  <c r="I2533" i="3" s="1"/>
  <c r="K2533" i="3" s="1"/>
  <c r="P2571" i="3"/>
  <c r="R2571" i="3" s="1"/>
  <c r="E2571" i="3" s="1"/>
  <c r="I2571" i="3" s="1"/>
  <c r="K2571" i="3" s="1"/>
  <c r="P2589" i="3"/>
  <c r="R2589" i="3" s="1"/>
  <c r="E2589" i="3" s="1"/>
  <c r="I2589" i="3" s="1"/>
  <c r="K2589" i="3" s="1"/>
  <c r="K2456" i="3"/>
  <c r="K2476" i="3"/>
  <c r="K2496" i="3"/>
  <c r="K2510" i="3"/>
  <c r="P2538" i="3"/>
  <c r="R2538" i="3" s="1"/>
  <c r="E2538" i="3" s="1"/>
  <c r="I2538" i="3" s="1"/>
  <c r="K2538" i="3" s="1"/>
  <c r="P2549" i="3"/>
  <c r="R2549" i="3" s="1"/>
  <c r="E2549" i="3" s="1"/>
  <c r="I2549" i="3" s="1"/>
  <c r="K2549" i="3" s="1"/>
  <c r="P2561" i="3"/>
  <c r="R2561" i="3" s="1"/>
  <c r="E2561" i="3" s="1"/>
  <c r="I2561" i="3" s="1"/>
  <c r="K2561" i="3" s="1"/>
  <c r="K2572" i="3"/>
  <c r="P2351" i="3"/>
  <c r="R2351" i="3" s="1"/>
  <c r="E2351" i="3" s="1"/>
  <c r="I2351" i="3" s="1"/>
  <c r="K2351" i="3" s="1"/>
  <c r="P2376" i="3"/>
  <c r="R2376" i="3" s="1"/>
  <c r="E2376" i="3" s="1"/>
  <c r="I2376" i="3" s="1"/>
  <c r="K2376" i="3" s="1"/>
  <c r="P2386" i="3"/>
  <c r="R2386" i="3" s="1"/>
  <c r="E2386" i="3" s="1"/>
  <c r="I2386" i="3" s="1"/>
  <c r="K2386" i="3" s="1"/>
  <c r="K2411" i="3"/>
  <c r="P2364" i="3"/>
  <c r="R2364" i="3" s="1"/>
  <c r="E2364" i="3" s="1"/>
  <c r="I2364" i="3" s="1"/>
  <c r="K2364" i="3" s="1"/>
  <c r="P2385" i="3"/>
  <c r="R2385" i="3" s="1"/>
  <c r="E2385" i="3" s="1"/>
  <c r="I2385" i="3" s="1"/>
  <c r="K2385" i="3" s="1"/>
  <c r="K2407" i="3"/>
  <c r="P2366" i="3"/>
  <c r="R2366" i="3" s="1"/>
  <c r="E2366" i="3" s="1"/>
  <c r="I2366" i="3" s="1"/>
  <c r="K2366" i="3" s="1"/>
  <c r="P2377" i="3"/>
  <c r="R2377" i="3" s="1"/>
  <c r="E2377" i="3" s="1"/>
  <c r="I2377" i="3" s="1"/>
  <c r="K2377" i="3" s="1"/>
  <c r="P2395" i="3"/>
  <c r="R2395" i="3" s="1"/>
  <c r="E2395" i="3" s="1"/>
  <c r="I2395" i="3" s="1"/>
  <c r="K2395" i="3" s="1"/>
  <c r="P2409" i="3"/>
  <c r="R2409" i="3" s="1"/>
  <c r="E2409" i="3" s="1"/>
  <c r="I2409" i="3" s="1"/>
  <c r="K2409" i="3" s="1"/>
  <c r="K2417" i="3"/>
  <c r="K2421" i="3"/>
  <c r="K2427" i="3"/>
  <c r="K2431" i="3"/>
  <c r="K2435" i="3"/>
  <c r="K2441" i="3"/>
  <c r="K2356" i="3"/>
  <c r="P2365" i="3"/>
  <c r="R2365" i="3" s="1"/>
  <c r="E2365" i="3" s="1"/>
  <c r="I2365" i="3" s="1"/>
  <c r="K2365" i="3" s="1"/>
  <c r="P2384" i="3"/>
  <c r="R2384" i="3" s="1"/>
  <c r="E2384" i="3" s="1"/>
  <c r="I2384" i="3" s="1"/>
  <c r="K2384" i="3" s="1"/>
  <c r="P2408" i="3"/>
  <c r="R2408" i="3" s="1"/>
  <c r="E2408" i="3" s="1"/>
  <c r="I2408" i="3" s="1"/>
  <c r="K2408" i="3" s="1"/>
  <c r="P2453" i="3"/>
  <c r="R2453" i="3" s="1"/>
  <c r="E2453" i="3" s="1"/>
  <c r="I2453" i="3" s="1"/>
  <c r="K2453" i="3" s="1"/>
  <c r="K2473" i="3"/>
  <c r="K2493" i="3"/>
  <c r="P2511" i="3"/>
  <c r="R2511" i="3" s="1"/>
  <c r="E2511" i="3" s="1"/>
  <c r="I2511" i="3" s="1"/>
  <c r="K2511" i="3" s="1"/>
  <c r="P2523" i="3"/>
  <c r="R2523" i="3" s="1"/>
  <c r="E2523" i="3" s="1"/>
  <c r="I2523" i="3" s="1"/>
  <c r="K2523" i="3" s="1"/>
  <c r="K2573" i="3"/>
  <c r="P2450" i="3"/>
  <c r="R2450" i="3" s="1"/>
  <c r="E2450" i="3" s="1"/>
  <c r="I2450" i="3" s="1"/>
  <c r="K2450" i="3" s="1"/>
  <c r="K2468" i="3"/>
  <c r="K2488" i="3"/>
  <c r="P2505" i="3"/>
  <c r="R2505" i="3" s="1"/>
  <c r="E2505" i="3" s="1"/>
  <c r="I2505" i="3" s="1"/>
  <c r="K2505" i="3" s="1"/>
  <c r="P2544" i="3"/>
  <c r="R2544" i="3" s="1"/>
  <c r="E2544" i="3" s="1"/>
  <c r="I2544" i="3" s="1"/>
  <c r="K2544" i="3" s="1"/>
  <c r="K2552" i="3"/>
  <c r="K2578" i="3"/>
  <c r="K2451" i="3"/>
  <c r="K2471" i="3"/>
  <c r="K2489" i="3"/>
  <c r="P2522" i="3"/>
  <c r="R2522" i="3" s="1"/>
  <c r="E2522" i="3" s="1"/>
  <c r="I2522" i="3" s="1"/>
  <c r="K2522" i="3" s="1"/>
  <c r="P2541" i="3"/>
  <c r="R2541" i="3" s="1"/>
  <c r="E2541" i="3" s="1"/>
  <c r="I2541" i="3" s="1"/>
  <c r="K2541" i="3" s="1"/>
  <c r="P2559" i="3"/>
  <c r="R2559" i="3" s="1"/>
  <c r="E2559" i="3" s="1"/>
  <c r="I2559" i="3" s="1"/>
  <c r="K2559" i="3" s="1"/>
  <c r="P2575" i="3"/>
  <c r="R2575" i="3" s="1"/>
  <c r="E2575" i="3" s="1"/>
  <c r="I2575" i="3" s="1"/>
  <c r="K2575" i="3" s="1"/>
  <c r="P2442" i="3"/>
  <c r="R2442" i="3" s="1"/>
  <c r="E2442" i="3" s="1"/>
  <c r="I2442" i="3" s="1"/>
  <c r="K2442" i="3" s="1"/>
  <c r="K2462" i="3"/>
  <c r="K2482" i="3"/>
  <c r="K2500" i="3"/>
  <c r="P2515" i="3"/>
  <c r="R2515" i="3" s="1"/>
  <c r="E2515" i="3" s="1"/>
  <c r="I2515" i="3" s="1"/>
  <c r="K2515" i="3" s="1"/>
  <c r="P2530" i="3"/>
  <c r="R2530" i="3" s="1"/>
  <c r="E2530" i="3" s="1"/>
  <c r="I2530" i="3" s="1"/>
  <c r="K2530" i="3" s="1"/>
  <c r="P2540" i="3"/>
  <c r="R2540" i="3" s="1"/>
  <c r="E2540" i="3" s="1"/>
  <c r="I2540" i="3" s="1"/>
  <c r="K2540" i="3" s="1"/>
  <c r="P2554" i="3"/>
  <c r="R2554" i="3" s="1"/>
  <c r="E2554" i="3" s="1"/>
  <c r="I2554" i="3" s="1"/>
  <c r="K2554" i="3" s="1"/>
  <c r="P2564" i="3"/>
  <c r="R2564" i="3" s="1"/>
  <c r="E2564" i="3" s="1"/>
  <c r="I2564" i="3" s="1"/>
  <c r="K2564" i="3" s="1"/>
  <c r="K2576" i="3"/>
  <c r="P2353" i="3"/>
  <c r="R2353" i="3" s="1"/>
  <c r="E2353" i="3" s="1"/>
  <c r="I2353" i="3" s="1"/>
  <c r="K2353" i="3" s="1"/>
  <c r="P2367" i="3"/>
  <c r="R2367" i="3" s="1"/>
  <c r="E2367" i="3" s="1"/>
  <c r="I2367" i="3" s="1"/>
  <c r="K2367" i="3" s="1"/>
  <c r="P2388" i="3"/>
  <c r="R2388" i="3" s="1"/>
  <c r="E2388" i="3" s="1"/>
  <c r="I2388" i="3" s="1"/>
  <c r="K2388" i="3" s="1"/>
  <c r="P2402" i="3"/>
  <c r="R2402" i="3" s="1"/>
  <c r="E2402" i="3" s="1"/>
  <c r="I2402" i="3" s="1"/>
  <c r="K2402" i="3" s="1"/>
  <c r="P2416" i="3"/>
  <c r="R2416" i="3" s="1"/>
  <c r="E2416" i="3" s="1"/>
  <c r="I2416" i="3" s="1"/>
  <c r="K2416" i="3" s="1"/>
  <c r="K2354" i="3"/>
  <c r="P2369" i="3"/>
  <c r="R2369" i="3" s="1"/>
  <c r="E2369" i="3" s="1"/>
  <c r="I2369" i="3" s="1"/>
  <c r="K2369" i="3" s="1"/>
  <c r="P2398" i="3"/>
  <c r="R2398" i="3" s="1"/>
  <c r="E2398" i="3" s="1"/>
  <c r="I2398" i="3" s="1"/>
  <c r="K2398" i="3" s="1"/>
  <c r="P2413" i="3"/>
  <c r="R2413" i="3" s="1"/>
  <c r="E2413" i="3" s="1"/>
  <c r="I2413" i="3" s="1"/>
  <c r="K2413" i="3" s="1"/>
  <c r="K2368" i="3"/>
  <c r="P2380" i="3"/>
  <c r="R2380" i="3" s="1"/>
  <c r="E2380" i="3" s="1"/>
  <c r="I2380" i="3" s="1"/>
  <c r="K2380" i="3" s="1"/>
  <c r="K2410" i="3"/>
  <c r="P2389" i="3"/>
  <c r="R2389" i="3" s="1"/>
  <c r="E2389" i="3" s="1"/>
  <c r="I2389" i="3" s="1"/>
  <c r="K2389" i="3" s="1"/>
  <c r="K2397" i="3"/>
  <c r="P2457" i="3"/>
  <c r="R2457" i="3" s="1"/>
  <c r="E2457" i="3" s="1"/>
  <c r="I2457" i="3" s="1"/>
  <c r="K2457" i="3" s="1"/>
  <c r="K2477" i="3"/>
  <c r="K2497" i="3"/>
  <c r="P2543" i="3"/>
  <c r="R2543" i="3" s="1"/>
  <c r="E2543" i="3" s="1"/>
  <c r="I2543" i="3" s="1"/>
  <c r="K2543" i="3" s="1"/>
  <c r="K2577" i="3"/>
  <c r="K2454" i="3"/>
  <c r="K2474" i="3"/>
  <c r="K2494" i="3"/>
  <c r="K2507" i="3"/>
  <c r="K2519" i="3"/>
  <c r="K2532" i="3"/>
  <c r="P2555" i="3"/>
  <c r="R2555" i="3" s="1"/>
  <c r="E2555" i="3" s="1"/>
  <c r="I2555" i="3" s="1"/>
  <c r="K2555" i="3" s="1"/>
  <c r="P2565" i="3"/>
  <c r="R2565" i="3" s="1"/>
  <c r="E2565" i="3" s="1"/>
  <c r="I2565" i="3" s="1"/>
  <c r="K2565" i="3" s="1"/>
  <c r="K2584" i="3"/>
  <c r="K2455" i="3"/>
  <c r="K2475" i="3"/>
  <c r="K2495" i="3"/>
  <c r="P2508" i="3"/>
  <c r="R2508" i="3" s="1"/>
  <c r="E2508" i="3" s="1"/>
  <c r="I2508" i="3" s="1"/>
  <c r="K2508" i="3" s="1"/>
  <c r="P2526" i="3"/>
  <c r="R2526" i="3" s="1"/>
  <c r="E2526" i="3" s="1"/>
  <c r="I2526" i="3" s="1"/>
  <c r="K2526" i="3" s="1"/>
  <c r="P2562" i="3"/>
  <c r="R2562" i="3" s="1"/>
  <c r="E2562" i="3" s="1"/>
  <c r="I2562" i="3" s="1"/>
  <c r="K2562" i="3" s="1"/>
  <c r="P2581" i="3"/>
  <c r="R2581" i="3" s="1"/>
  <c r="E2581" i="3" s="1"/>
  <c r="I2581" i="3" s="1"/>
  <c r="K2581" i="3" s="1"/>
  <c r="K2446" i="3"/>
  <c r="K2466" i="3"/>
  <c r="K2486" i="3"/>
  <c r="P2517" i="3"/>
  <c r="R2517" i="3" s="1"/>
  <c r="E2517" i="3" s="1"/>
  <c r="I2517" i="3" s="1"/>
  <c r="K2517" i="3" s="1"/>
  <c r="P2534" i="3"/>
  <c r="R2534" i="3" s="1"/>
  <c r="E2534" i="3" s="1"/>
  <c r="I2534" i="3" s="1"/>
  <c r="K2534" i="3" s="1"/>
  <c r="P2542" i="3"/>
  <c r="R2542" i="3" s="1"/>
  <c r="E2542" i="3" s="1"/>
  <c r="I2542" i="3" s="1"/>
  <c r="K2542" i="3" s="1"/>
  <c r="K2582" i="3"/>
  <c r="P2355" i="3"/>
  <c r="R2355" i="3" s="1"/>
  <c r="E2355" i="3" s="1"/>
  <c r="I2355" i="3" s="1"/>
  <c r="K2355" i="3" s="1"/>
  <c r="P2373" i="3"/>
  <c r="R2373" i="3" s="1"/>
  <c r="E2373" i="3" s="1"/>
  <c r="I2373" i="3" s="1"/>
  <c r="K2373" i="3" s="1"/>
  <c r="P2361" i="3"/>
  <c r="R2361" i="3" s="1"/>
  <c r="E2361" i="3" s="1"/>
  <c r="I2361" i="3" s="1"/>
  <c r="K2361" i="3" s="1"/>
  <c r="P2372" i="3"/>
  <c r="R2372" i="3" s="1"/>
  <c r="E2372" i="3" s="1"/>
  <c r="I2372" i="3" s="1"/>
  <c r="K2372" i="3" s="1"/>
  <c r="P2374" i="3"/>
  <c r="R2374" i="3" s="1"/>
  <c r="E2374" i="3" s="1"/>
  <c r="I2374" i="3" s="1"/>
  <c r="K2374" i="3" s="1"/>
  <c r="P2412" i="3"/>
  <c r="R2412" i="3" s="1"/>
  <c r="E2412" i="3" s="1"/>
  <c r="I2412" i="3" s="1"/>
  <c r="K2412" i="3" s="1"/>
  <c r="K2419" i="3"/>
  <c r="K2423" i="3"/>
  <c r="K2429" i="3"/>
  <c r="K2433" i="3"/>
  <c r="K2439" i="3"/>
  <c r="P2350" i="3"/>
  <c r="R2350" i="3" s="1"/>
  <c r="E2350" i="3" s="1"/>
  <c r="I2350" i="3" s="1"/>
  <c r="K2350" i="3" s="1"/>
  <c r="K2390" i="3"/>
  <c r="P2405" i="3"/>
  <c r="R2405" i="3" s="1"/>
  <c r="E2405" i="3" s="1"/>
  <c r="I2405" i="3" s="1"/>
  <c r="K2405" i="3" s="1"/>
  <c r="K2443" i="3"/>
  <c r="K2463" i="3"/>
  <c r="K2483" i="3"/>
  <c r="P2506" i="3"/>
  <c r="R2506" i="3" s="1"/>
  <c r="E2506" i="3" s="1"/>
  <c r="I2506" i="3" s="1"/>
  <c r="K2506" i="3" s="1"/>
  <c r="P2518" i="3"/>
  <c r="R2518" i="3" s="1"/>
  <c r="E2518" i="3" s="1"/>
  <c r="I2518" i="3" s="1"/>
  <c r="K2518" i="3" s="1"/>
  <c r="P2527" i="3"/>
  <c r="R2527" i="3" s="1"/>
  <c r="E2527" i="3" s="1"/>
  <c r="I2527" i="3" s="1"/>
  <c r="K2527" i="3" s="1"/>
  <c r="P2551" i="3"/>
  <c r="R2551" i="3" s="1"/>
  <c r="E2551" i="3" s="1"/>
  <c r="I2551" i="3" s="1"/>
  <c r="K2551" i="3" s="1"/>
  <c r="P2563" i="3"/>
  <c r="R2563" i="3" s="1"/>
  <c r="E2563" i="3" s="1"/>
  <c r="I2563" i="3" s="1"/>
  <c r="K2563" i="3" s="1"/>
  <c r="K2583" i="3"/>
  <c r="K2460" i="3"/>
  <c r="K2478" i="3"/>
  <c r="K2498" i="3"/>
  <c r="P2537" i="3"/>
  <c r="R2537" i="3" s="1"/>
  <c r="E2537" i="3" s="1"/>
  <c r="I2537" i="3" s="1"/>
  <c r="K2537" i="3" s="1"/>
  <c r="P2548" i="3"/>
  <c r="R2548" i="3" s="1"/>
  <c r="E2548" i="3" s="1"/>
  <c r="I2548" i="3" s="1"/>
  <c r="K2548" i="3" s="1"/>
  <c r="P2560" i="3"/>
  <c r="R2560" i="3" s="1"/>
  <c r="E2560" i="3" s="1"/>
  <c r="I2560" i="3" s="1"/>
  <c r="K2560" i="3" s="1"/>
  <c r="K2570" i="3"/>
  <c r="K2588" i="3"/>
  <c r="K2461" i="3"/>
  <c r="K2479" i="3"/>
  <c r="K2499" i="3"/>
  <c r="P2528" i="3"/>
  <c r="R2528" i="3" s="1"/>
  <c r="E2528" i="3" s="1"/>
  <c r="I2528" i="3" s="1"/>
  <c r="K2528" i="3" s="1"/>
  <c r="P2553" i="3"/>
  <c r="R2553" i="3" s="1"/>
  <c r="E2553" i="3" s="1"/>
  <c r="I2553" i="3" s="1"/>
  <c r="K2553" i="3" s="1"/>
  <c r="P2585" i="3"/>
  <c r="R2585" i="3" s="1"/>
  <c r="E2585" i="3" s="1"/>
  <c r="I2585" i="3" s="1"/>
  <c r="K2585" i="3" s="1"/>
  <c r="K2452" i="3"/>
  <c r="K2472" i="3"/>
  <c r="K2490" i="3"/>
  <c r="K2520" i="3"/>
  <c r="P2545" i="3"/>
  <c r="R2545" i="3" s="1"/>
  <c r="E2545" i="3" s="1"/>
  <c r="I2545" i="3" s="1"/>
  <c r="K2545" i="3" s="1"/>
  <c r="K2566" i="3"/>
  <c r="K2586" i="3"/>
  <c r="P2770" i="3"/>
  <c r="R2770" i="3" s="1"/>
  <c r="E2770" i="3" s="1"/>
  <c r="P2774" i="3"/>
  <c r="R2774" i="3" s="1"/>
  <c r="E2774" i="3" s="1"/>
  <c r="P2831" i="3"/>
  <c r="R2831" i="3" s="1"/>
  <c r="E2831" i="3" s="1"/>
  <c r="P2637" i="3"/>
  <c r="R2637" i="3" s="1"/>
  <c r="E2637" i="3" s="1"/>
  <c r="P2667" i="3"/>
  <c r="R2667" i="3" s="1"/>
  <c r="E2667" i="3" s="1"/>
  <c r="P2673" i="3"/>
  <c r="R2673" i="3" s="1"/>
  <c r="E2673" i="3" s="1"/>
  <c r="P2780" i="3"/>
  <c r="R2780" i="3" s="1"/>
  <c r="E2780" i="3" s="1"/>
  <c r="P2797" i="3"/>
  <c r="R2797" i="3" s="1"/>
  <c r="E2797" i="3" s="1"/>
  <c r="P2835" i="3"/>
  <c r="R2835" i="3" s="1"/>
  <c r="E2835" i="3" s="1"/>
  <c r="P2777" i="3"/>
  <c r="R2777" i="3" s="1"/>
  <c r="E2777" i="3" s="1"/>
  <c r="P2606" i="3"/>
  <c r="R2606" i="3" s="1"/>
  <c r="E2606" i="3" s="1"/>
  <c r="P2623" i="3"/>
  <c r="R2623" i="3" s="1"/>
  <c r="E2623" i="3" s="1"/>
  <c r="P2645" i="3"/>
  <c r="R2645" i="3" s="1"/>
  <c r="E2645" i="3" s="1"/>
  <c r="P2677" i="3"/>
  <c r="R2677" i="3" s="1"/>
  <c r="E2677" i="3" s="1"/>
  <c r="P2709" i="3"/>
  <c r="R2709" i="3" s="1"/>
  <c r="E2709" i="3" s="1"/>
  <c r="P2769" i="3"/>
  <c r="R2769" i="3" s="1"/>
  <c r="E2769" i="3" s="1"/>
  <c r="P2807" i="3"/>
  <c r="R2807" i="3" s="1"/>
  <c r="E2807" i="3" s="1"/>
  <c r="P2818" i="3"/>
  <c r="R2818" i="3" s="1"/>
  <c r="E2818" i="3" s="1"/>
  <c r="P2748" i="3"/>
  <c r="R2748" i="3" s="1"/>
  <c r="E2748" i="3" s="1"/>
  <c r="P2596" i="3"/>
  <c r="R2596" i="3" s="1"/>
  <c r="E2596" i="3" s="1"/>
  <c r="P2639" i="3"/>
  <c r="R2639" i="3" s="1"/>
  <c r="E2639" i="3" s="1"/>
  <c r="P2685" i="3"/>
  <c r="R2685" i="3" s="1"/>
  <c r="E2685" i="3" s="1"/>
  <c r="P2717" i="3"/>
  <c r="R2717" i="3" s="1"/>
  <c r="E2717" i="3" s="1"/>
  <c r="P2621" i="3"/>
  <c r="R2621" i="3" s="1"/>
  <c r="E2621" i="3" s="1"/>
  <c r="P2652" i="3"/>
  <c r="R2652" i="3" s="1"/>
  <c r="E2652" i="3" s="1"/>
  <c r="P2692" i="3"/>
  <c r="R2692" i="3" s="1"/>
  <c r="E2692" i="3" s="1"/>
  <c r="P2663" i="3"/>
  <c r="R2663" i="3" s="1"/>
  <c r="E2663" i="3" s="1"/>
  <c r="P2722" i="3"/>
  <c r="R2722" i="3" s="1"/>
  <c r="E2722" i="3" s="1"/>
  <c r="P2744" i="3"/>
  <c r="R2744" i="3" s="1"/>
  <c r="E2744" i="3" s="1"/>
  <c r="P2816" i="3"/>
  <c r="R2816" i="3" s="1"/>
  <c r="E2816" i="3" s="1"/>
  <c r="P2605" i="3"/>
  <c r="R2605" i="3" s="1"/>
  <c r="E2605" i="3" s="1"/>
  <c r="P2622" i="3"/>
  <c r="R2622" i="3" s="1"/>
  <c r="E2622" i="3" s="1"/>
  <c r="P2641" i="3"/>
  <c r="R2641" i="3" s="1"/>
  <c r="E2641" i="3" s="1"/>
  <c r="P2664" i="3"/>
  <c r="R2664" i="3" s="1"/>
  <c r="E2664" i="3" s="1"/>
  <c r="P2670" i="3"/>
  <c r="R2670" i="3" s="1"/>
  <c r="E2670" i="3" s="1"/>
  <c r="P2703" i="3"/>
  <c r="R2703" i="3" s="1"/>
  <c r="E2703" i="3" s="1"/>
  <c r="P2733" i="3"/>
  <c r="R2733" i="3" s="1"/>
  <c r="E2733" i="3" s="1"/>
  <c r="P2764" i="3"/>
  <c r="R2764" i="3" s="1"/>
  <c r="E2764" i="3" s="1"/>
  <c r="P2788" i="3"/>
  <c r="R2788" i="3" s="1"/>
  <c r="E2788" i="3" s="1"/>
  <c r="P2794" i="3"/>
  <c r="R2794" i="3" s="1"/>
  <c r="E2794" i="3" s="1"/>
  <c r="P2798" i="3"/>
  <c r="R2798" i="3" s="1"/>
  <c r="E2798" i="3" s="1"/>
  <c r="P2826" i="3"/>
  <c r="R2826" i="3" s="1"/>
  <c r="E2826" i="3" s="1"/>
  <c r="P2840" i="3"/>
  <c r="R2840" i="3" s="1"/>
  <c r="E2840" i="3" s="1"/>
  <c r="P2725" i="3"/>
  <c r="R2725" i="3" s="1"/>
  <c r="E2725" i="3" s="1"/>
  <c r="P2747" i="3"/>
  <c r="R2747" i="3" s="1"/>
  <c r="E2747" i="3" s="1"/>
  <c r="P2783" i="3"/>
  <c r="R2783" i="3" s="1"/>
  <c r="E2783" i="3" s="1"/>
  <c r="P2841" i="3"/>
  <c r="R2841" i="3" s="1"/>
  <c r="E2841" i="3" s="1"/>
  <c r="P2610" i="3"/>
  <c r="R2610" i="3" s="1"/>
  <c r="E2610" i="3" s="1"/>
  <c r="P2629" i="3"/>
  <c r="R2629" i="3" s="1"/>
  <c r="E2629" i="3" s="1"/>
  <c r="P2654" i="3"/>
  <c r="R2654" i="3" s="1"/>
  <c r="E2654" i="3" s="1"/>
  <c r="P2674" i="3"/>
  <c r="R2674" i="3" s="1"/>
  <c r="E2674" i="3" s="1"/>
  <c r="P2678" i="3"/>
  <c r="R2678" i="3" s="1"/>
  <c r="E2678" i="3" s="1"/>
  <c r="P2706" i="3"/>
  <c r="R2706" i="3" s="1"/>
  <c r="E2706" i="3" s="1"/>
  <c r="P2710" i="3"/>
  <c r="R2710" i="3" s="1"/>
  <c r="E2710" i="3" s="1"/>
  <c r="P2738" i="3"/>
  <c r="R2738" i="3" s="1"/>
  <c r="E2738" i="3" s="1"/>
  <c r="P2758" i="3"/>
  <c r="R2758" i="3" s="1"/>
  <c r="E2758" i="3" s="1"/>
  <c r="P2781" i="3"/>
  <c r="R2781" i="3" s="1"/>
  <c r="E2781" i="3" s="1"/>
  <c r="P2804" i="3"/>
  <c r="R2804" i="3" s="1"/>
  <c r="E2804" i="3" s="1"/>
  <c r="P2808" i="3"/>
  <c r="R2808" i="3" s="1"/>
  <c r="E2808" i="3" s="1"/>
  <c r="P2824" i="3"/>
  <c r="R2824" i="3" s="1"/>
  <c r="E2824" i="3" s="1"/>
  <c r="P2721" i="3"/>
  <c r="R2721" i="3" s="1"/>
  <c r="E2721" i="3" s="1"/>
  <c r="P2776" i="3"/>
  <c r="R2776" i="3" s="1"/>
  <c r="E2776" i="3" s="1"/>
  <c r="P2829" i="3"/>
  <c r="R2829" i="3" s="1"/>
  <c r="E2829" i="3" s="1"/>
  <c r="P2607" i="3"/>
  <c r="R2607" i="3" s="1"/>
  <c r="E2607" i="3" s="1"/>
  <c r="P2626" i="3"/>
  <c r="R2626" i="3" s="1"/>
  <c r="E2626" i="3" s="1"/>
  <c r="P2642" i="3"/>
  <c r="R2642" i="3" s="1"/>
  <c r="E2642" i="3" s="1"/>
  <c r="P2662" i="3"/>
  <c r="R2662" i="3" s="1"/>
  <c r="E2662" i="3" s="1"/>
  <c r="P2686" i="3"/>
  <c r="R2686" i="3" s="1"/>
  <c r="E2686" i="3" s="1"/>
  <c r="P2714" i="3"/>
  <c r="R2714" i="3" s="1"/>
  <c r="E2714" i="3" s="1"/>
  <c r="P2718" i="3"/>
  <c r="R2718" i="3" s="1"/>
  <c r="E2718" i="3" s="1"/>
  <c r="P2740" i="3"/>
  <c r="R2740" i="3" s="1"/>
  <c r="E2740" i="3" s="1"/>
  <c r="P2771" i="3"/>
  <c r="R2771" i="3" s="1"/>
  <c r="E2771" i="3" s="1"/>
  <c r="P2782" i="3"/>
  <c r="R2782" i="3" s="1"/>
  <c r="E2782" i="3" s="1"/>
  <c r="P2838" i="3"/>
  <c r="R2838" i="3" s="1"/>
  <c r="E2838" i="3" s="1"/>
  <c r="P2604" i="3"/>
  <c r="R2604" i="3" s="1"/>
  <c r="E2604" i="3" s="1"/>
  <c r="P2634" i="3"/>
  <c r="R2634" i="3" s="1"/>
  <c r="E2634" i="3" s="1"/>
  <c r="P2643" i="3"/>
  <c r="R2643" i="3" s="1"/>
  <c r="E2643" i="3" s="1"/>
  <c r="P2649" i="3"/>
  <c r="R2649" i="3" s="1"/>
  <c r="E2649" i="3" s="1"/>
  <c r="P2700" i="3"/>
  <c r="R2700" i="3" s="1"/>
  <c r="E2700" i="3" s="1"/>
  <c r="P2741" i="3"/>
  <c r="R2741" i="3" s="1"/>
  <c r="E2741" i="3" s="1"/>
  <c r="P2787" i="3"/>
  <c r="R2787" i="3" s="1"/>
  <c r="E2787" i="3" s="1"/>
  <c r="P2618" i="3"/>
  <c r="R2618" i="3" s="1"/>
  <c r="E2618" i="3" s="1"/>
  <c r="P2653" i="3"/>
  <c r="R2653" i="3" s="1"/>
  <c r="E2653" i="3" s="1"/>
  <c r="P2732" i="3"/>
  <c r="R2732" i="3" s="1"/>
  <c r="E2732" i="3" s="1"/>
  <c r="P2752" i="3"/>
  <c r="R2752" i="3" s="1"/>
  <c r="E2752" i="3" s="1"/>
  <c r="P2793" i="3"/>
  <c r="R2793" i="3" s="1"/>
  <c r="E2793" i="3" s="1"/>
  <c r="P2825" i="3"/>
  <c r="R2825" i="3" s="1"/>
  <c r="E2825" i="3" s="1"/>
  <c r="P2699" i="3"/>
  <c r="R2699" i="3" s="1"/>
  <c r="E2699" i="3" s="1"/>
  <c r="P2742" i="3"/>
  <c r="R2742" i="3" s="1"/>
  <c r="E2742" i="3" s="1"/>
  <c r="P2837" i="3"/>
  <c r="R2837" i="3" s="1"/>
  <c r="E2837" i="3" s="1"/>
  <c r="P2661" i="3"/>
  <c r="R2661" i="3" s="1"/>
  <c r="E2661" i="3" s="1"/>
  <c r="P2705" i="3"/>
  <c r="R2705" i="3" s="1"/>
  <c r="E2705" i="3" s="1"/>
  <c r="P2737" i="3"/>
  <c r="R2737" i="3" s="1"/>
  <c r="E2737" i="3" s="1"/>
  <c r="P2755" i="3"/>
  <c r="R2755" i="3" s="1"/>
  <c r="E2755" i="3" s="1"/>
  <c r="P2803" i="3"/>
  <c r="R2803" i="3" s="1"/>
  <c r="E2803" i="3" s="1"/>
  <c r="P2696" i="3"/>
  <c r="R2696" i="3" s="1"/>
  <c r="E2696" i="3" s="1"/>
  <c r="P2820" i="3"/>
  <c r="R2820" i="3" s="1"/>
  <c r="E2820" i="3" s="1"/>
  <c r="P2620" i="3"/>
  <c r="R2620" i="3" s="1"/>
  <c r="E2620" i="3" s="1"/>
  <c r="P2655" i="3"/>
  <c r="R2655" i="3" s="1"/>
  <c r="E2655" i="3" s="1"/>
  <c r="P2739" i="3"/>
  <c r="R2739" i="3" s="1"/>
  <c r="E2739" i="3" s="1"/>
  <c r="P2640" i="3"/>
  <c r="R2640" i="3" s="1"/>
  <c r="E2640" i="3" s="1"/>
  <c r="P2608" i="3"/>
  <c r="R2608" i="3" s="1"/>
  <c r="E2608" i="3" s="1"/>
  <c r="P2693" i="3"/>
  <c r="R2693" i="3" s="1"/>
  <c r="E2693" i="3" s="1"/>
  <c r="P2695" i="3"/>
  <c r="R2695" i="3" s="1"/>
  <c r="E2695" i="3" s="1"/>
  <c r="P2726" i="3"/>
  <c r="R2726" i="3" s="1"/>
  <c r="E2726" i="3" s="1"/>
  <c r="P2749" i="3"/>
  <c r="R2749" i="3" s="1"/>
  <c r="E2749" i="3" s="1"/>
  <c r="P2830" i="3"/>
  <c r="R2830" i="3" s="1"/>
  <c r="E2830" i="3" s="1"/>
  <c r="P2595" i="3"/>
  <c r="R2595" i="3" s="1"/>
  <c r="E2595" i="3" s="1"/>
  <c r="P2609" i="3"/>
  <c r="R2609" i="3" s="1"/>
  <c r="E2609" i="3" s="1"/>
  <c r="P2628" i="3"/>
  <c r="R2628" i="3" s="1"/>
  <c r="E2628" i="3" s="1"/>
  <c r="P2644" i="3"/>
  <c r="R2644" i="3" s="1"/>
  <c r="E2644" i="3" s="1"/>
  <c r="P2665" i="3"/>
  <c r="R2665" i="3" s="1"/>
  <c r="E2665" i="3" s="1"/>
  <c r="P2671" i="3"/>
  <c r="R2671" i="3" s="1"/>
  <c r="E2671" i="3" s="1"/>
  <c r="P2704" i="3"/>
  <c r="R2704" i="3" s="1"/>
  <c r="E2704" i="3" s="1"/>
  <c r="P2750" i="3"/>
  <c r="R2750" i="3" s="1"/>
  <c r="E2750" i="3" s="1"/>
  <c r="P2765" i="3"/>
  <c r="R2765" i="3" s="1"/>
  <c r="E2765" i="3" s="1"/>
  <c r="P2791" i="3"/>
  <c r="R2791" i="3" s="1"/>
  <c r="E2791" i="3" s="1"/>
  <c r="P2795" i="3"/>
  <c r="R2795" i="3" s="1"/>
  <c r="E2795" i="3" s="1"/>
  <c r="P2813" i="3"/>
  <c r="R2813" i="3" s="1"/>
  <c r="E2813" i="3" s="1"/>
  <c r="P2827" i="3"/>
  <c r="R2827" i="3" s="1"/>
  <c r="E2827" i="3" s="1"/>
  <c r="P2694" i="3"/>
  <c r="R2694" i="3" s="1"/>
  <c r="E2694" i="3" s="1"/>
  <c r="P2728" i="3"/>
  <c r="R2728" i="3" s="1"/>
  <c r="E2728" i="3" s="1"/>
  <c r="P2763" i="3"/>
  <c r="R2763" i="3" s="1"/>
  <c r="E2763" i="3" s="1"/>
  <c r="P2786" i="3"/>
  <c r="R2786" i="3" s="1"/>
  <c r="E2786" i="3" s="1"/>
  <c r="P2599" i="3"/>
  <c r="R2599" i="3" s="1"/>
  <c r="E2599" i="3" s="1"/>
  <c r="P2616" i="3"/>
  <c r="R2616" i="3" s="1"/>
  <c r="E2616" i="3" s="1"/>
  <c r="P2632" i="3"/>
  <c r="R2632" i="3" s="1"/>
  <c r="E2632" i="3" s="1"/>
  <c r="P2659" i="3"/>
  <c r="R2659" i="3" s="1"/>
  <c r="E2659" i="3" s="1"/>
  <c r="P2675" i="3"/>
  <c r="R2675" i="3" s="1"/>
  <c r="E2675" i="3" s="1"/>
  <c r="P2681" i="3"/>
  <c r="R2681" i="3" s="1"/>
  <c r="E2681" i="3" s="1"/>
  <c r="P2707" i="3"/>
  <c r="R2707" i="3" s="1"/>
  <c r="E2707" i="3" s="1"/>
  <c r="P2711" i="3"/>
  <c r="R2711" i="3" s="1"/>
  <c r="E2711" i="3" s="1"/>
  <c r="P2753" i="3"/>
  <c r="R2753" i="3" s="1"/>
  <c r="E2753" i="3" s="1"/>
  <c r="P2759" i="3"/>
  <c r="R2759" i="3" s="1"/>
  <c r="E2759" i="3" s="1"/>
  <c r="P2799" i="3"/>
  <c r="R2799" i="3" s="1"/>
  <c r="E2799" i="3" s="1"/>
  <c r="P2805" i="3"/>
  <c r="R2805" i="3" s="1"/>
  <c r="E2805" i="3" s="1"/>
  <c r="P2809" i="3"/>
  <c r="R2809" i="3" s="1"/>
  <c r="E2809" i="3" s="1"/>
  <c r="P2832" i="3"/>
  <c r="R2832" i="3" s="1"/>
  <c r="E2832" i="3" s="1"/>
  <c r="P2727" i="3"/>
  <c r="R2727" i="3" s="1"/>
  <c r="E2727" i="3" s="1"/>
  <c r="P2785" i="3"/>
  <c r="R2785" i="3" s="1"/>
  <c r="E2785" i="3" s="1"/>
  <c r="P2593" i="3"/>
  <c r="R2593" i="3" s="1"/>
  <c r="E2593" i="3" s="1"/>
  <c r="P2611" i="3"/>
  <c r="R2611" i="3" s="1"/>
  <c r="E2611" i="3" s="1"/>
  <c r="P2630" i="3"/>
  <c r="R2630" i="3" s="1"/>
  <c r="E2630" i="3" s="1"/>
  <c r="P2648" i="3"/>
  <c r="R2648" i="3" s="1"/>
  <c r="E2648" i="3" s="1"/>
  <c r="P2683" i="3"/>
  <c r="R2683" i="3" s="1"/>
  <c r="E2683" i="3" s="1"/>
  <c r="P2687" i="3"/>
  <c r="R2687" i="3" s="1"/>
  <c r="E2687" i="3" s="1"/>
  <c r="P2715" i="3"/>
  <c r="R2715" i="3" s="1"/>
  <c r="E2715" i="3" s="1"/>
  <c r="P2719" i="3"/>
  <c r="R2719" i="3" s="1"/>
  <c r="E2719" i="3" s="1"/>
  <c r="P2761" i="3"/>
  <c r="R2761" i="3" s="1"/>
  <c r="E2761" i="3" s="1"/>
  <c r="P2772" i="3"/>
  <c r="R2772" i="3" s="1"/>
  <c r="E2772" i="3" s="1"/>
  <c r="P2817" i="3"/>
  <c r="R2817" i="3" s="1"/>
  <c r="E2817" i="3" s="1"/>
  <c r="P2842" i="3"/>
  <c r="R2842" i="3" s="1"/>
  <c r="E2842" i="3" s="1"/>
  <c r="P2689" i="3"/>
  <c r="R2689" i="3" s="1"/>
  <c r="E2689" i="3" s="1"/>
  <c r="P2656" i="3"/>
  <c r="R2656" i="3" s="1"/>
  <c r="E2656" i="3" s="1"/>
  <c r="P2627" i="3"/>
  <c r="R2627" i="3" s="1"/>
  <c r="E2627" i="3" s="1"/>
  <c r="P2612" i="3"/>
  <c r="R2612" i="3" s="1"/>
  <c r="E2612" i="3" s="1"/>
  <c r="P2698" i="3"/>
  <c r="R2698" i="3" s="1"/>
  <c r="E2698" i="3" s="1"/>
  <c r="P2729" i="3"/>
  <c r="R2729" i="3" s="1"/>
  <c r="E2729" i="3" s="1"/>
  <c r="P2784" i="3"/>
  <c r="R2784" i="3" s="1"/>
  <c r="E2784" i="3" s="1"/>
  <c r="P2836" i="3"/>
  <c r="R2836" i="3" s="1"/>
  <c r="E2836" i="3" s="1"/>
  <c r="P2615" i="3"/>
  <c r="R2615" i="3" s="1"/>
  <c r="E2615" i="3" s="1"/>
  <c r="P2631" i="3"/>
  <c r="R2631" i="3" s="1"/>
  <c r="E2631" i="3" s="1"/>
  <c r="P2650" i="3"/>
  <c r="R2650" i="3" s="1"/>
  <c r="E2650" i="3" s="1"/>
  <c r="P2666" i="3"/>
  <c r="R2666" i="3" s="1"/>
  <c r="E2666" i="3" s="1"/>
  <c r="P2672" i="3"/>
  <c r="R2672" i="3" s="1"/>
  <c r="E2672" i="3" s="1"/>
  <c r="P2731" i="3"/>
  <c r="R2731" i="3" s="1"/>
  <c r="E2731" i="3" s="1"/>
  <c r="P2751" i="3"/>
  <c r="R2751" i="3" s="1"/>
  <c r="E2751" i="3" s="1"/>
  <c r="P2766" i="3"/>
  <c r="R2766" i="3" s="1"/>
  <c r="E2766" i="3" s="1"/>
  <c r="P2792" i="3"/>
  <c r="R2792" i="3" s="1"/>
  <c r="E2792" i="3" s="1"/>
  <c r="P2796" i="3"/>
  <c r="R2796" i="3" s="1"/>
  <c r="E2796" i="3" s="1"/>
  <c r="P2819" i="3"/>
  <c r="R2819" i="3" s="1"/>
  <c r="E2819" i="3" s="1"/>
  <c r="P2828" i="3"/>
  <c r="R2828" i="3" s="1"/>
  <c r="E2828" i="3" s="1"/>
  <c r="P2697" i="3"/>
  <c r="R2697" i="3" s="1"/>
  <c r="E2697" i="3" s="1"/>
  <c r="P2730" i="3"/>
  <c r="R2730" i="3" s="1"/>
  <c r="E2730" i="3" s="1"/>
  <c r="P2775" i="3"/>
  <c r="R2775" i="3" s="1"/>
  <c r="E2775" i="3" s="1"/>
  <c r="P2814" i="3"/>
  <c r="R2814" i="3" s="1"/>
  <c r="E2814" i="3" s="1"/>
  <c r="P2619" i="3"/>
  <c r="R2619" i="3" s="1"/>
  <c r="E2619" i="3" s="1"/>
  <c r="P2638" i="3"/>
  <c r="R2638" i="3" s="1"/>
  <c r="E2638" i="3" s="1"/>
  <c r="P2660" i="3"/>
  <c r="R2660" i="3" s="1"/>
  <c r="E2660" i="3" s="1"/>
  <c r="P2676" i="3"/>
  <c r="R2676" i="3" s="1"/>
  <c r="E2676" i="3" s="1"/>
  <c r="P2682" i="3"/>
  <c r="R2682" i="3" s="1"/>
  <c r="E2682" i="3" s="1"/>
  <c r="P2708" i="3"/>
  <c r="R2708" i="3" s="1"/>
  <c r="E2708" i="3" s="1"/>
  <c r="P2736" i="3"/>
  <c r="R2736" i="3" s="1"/>
  <c r="E2736" i="3" s="1"/>
  <c r="P2754" i="3"/>
  <c r="R2754" i="3" s="1"/>
  <c r="E2754" i="3" s="1"/>
  <c r="P2760" i="3"/>
  <c r="R2760" i="3" s="1"/>
  <c r="E2760" i="3" s="1"/>
  <c r="P2802" i="3"/>
  <c r="R2802" i="3" s="1"/>
  <c r="E2802" i="3" s="1"/>
  <c r="P2806" i="3"/>
  <c r="R2806" i="3" s="1"/>
  <c r="E2806" i="3" s="1"/>
  <c r="P2810" i="3"/>
  <c r="R2810" i="3" s="1"/>
  <c r="E2810" i="3" s="1"/>
  <c r="P2839" i="3"/>
  <c r="R2839" i="3" s="1"/>
  <c r="E2839" i="3" s="1"/>
  <c r="P2743" i="3"/>
  <c r="R2743" i="3" s="1"/>
  <c r="E2743" i="3" s="1"/>
  <c r="P2815" i="3"/>
  <c r="R2815" i="3" s="1"/>
  <c r="E2815" i="3" s="1"/>
  <c r="P2617" i="3"/>
  <c r="R2617" i="3" s="1"/>
  <c r="E2617" i="3" s="1"/>
  <c r="P2633" i="3"/>
  <c r="R2633" i="3" s="1"/>
  <c r="E2633" i="3" s="1"/>
  <c r="P2651" i="3"/>
  <c r="R2651" i="3" s="1"/>
  <c r="E2651" i="3" s="1"/>
  <c r="P2684" i="3"/>
  <c r="R2684" i="3" s="1"/>
  <c r="E2684" i="3" s="1"/>
  <c r="P2688" i="3"/>
  <c r="R2688" i="3" s="1"/>
  <c r="E2688" i="3" s="1"/>
  <c r="P2716" i="3"/>
  <c r="R2716" i="3" s="1"/>
  <c r="E2716" i="3" s="1"/>
  <c r="P2720" i="3"/>
  <c r="R2720" i="3" s="1"/>
  <c r="E2720" i="3" s="1"/>
  <c r="P2762" i="3"/>
  <c r="R2762" i="3" s="1"/>
  <c r="E2762" i="3" s="1"/>
  <c r="P2773" i="3"/>
  <c r="R2773" i="3" s="1"/>
  <c r="E2773" i="3" s="1"/>
  <c r="P2821" i="3"/>
  <c r="R2821" i="3" s="1"/>
  <c r="E2821" i="3" s="1"/>
  <c r="P2843" i="3"/>
  <c r="R2843" i="3" s="1"/>
  <c r="E2843" i="3" s="1"/>
  <c r="E2286" i="3"/>
  <c r="E2152" i="3"/>
  <c r="E2237" i="3"/>
  <c r="E2274" i="3"/>
  <c r="E2235" i="3"/>
  <c r="E2290" i="3"/>
  <c r="E2164" i="3"/>
  <c r="E2311" i="3"/>
  <c r="E2167" i="3"/>
  <c r="E2232" i="3"/>
  <c r="E2202" i="3"/>
  <c r="E2219" i="3"/>
  <c r="E2285" i="3"/>
  <c r="E2255" i="3"/>
  <c r="E2299" i="3"/>
  <c r="E2187" i="3"/>
  <c r="E2314" i="3"/>
  <c r="E2185" i="3"/>
  <c r="E2209" i="3"/>
  <c r="E2325" i="3"/>
  <c r="E2266" i="3"/>
  <c r="E2218" i="3"/>
  <c r="E2199" i="3"/>
  <c r="E2233" i="3"/>
  <c r="E2317" i="3"/>
  <c r="E2303" i="3"/>
  <c r="E2331" i="3"/>
  <c r="E2341" i="3"/>
  <c r="E2141" i="3"/>
  <c r="E2318" i="3"/>
  <c r="E2226" i="3"/>
  <c r="E2253" i="3"/>
  <c r="E2153" i="3"/>
  <c r="E2342" i="3"/>
  <c r="E2144" i="3"/>
  <c r="E2154" i="3"/>
  <c r="E2291" i="3"/>
  <c r="E2163" i="3"/>
  <c r="E2332" i="3"/>
  <c r="E2157" i="3"/>
  <c r="E2281" i="3"/>
  <c r="E2347" i="3"/>
  <c r="E2257" i="3"/>
  <c r="E2243" i="3"/>
  <c r="E2179" i="3"/>
  <c r="E2307" i="3"/>
  <c r="E2190" i="3"/>
  <c r="E2343" i="3"/>
  <c r="E2275" i="3"/>
  <c r="E2262" i="3"/>
  <c r="E2176" i="3"/>
  <c r="E2308" i="3"/>
  <c r="E2242" i="3"/>
  <c r="E2268" i="3"/>
  <c r="E2200" i="3"/>
  <c r="E2276" i="3"/>
  <c r="E2267" i="3"/>
  <c r="E2312" i="3"/>
  <c r="E2296" i="3"/>
  <c r="E2273" i="3"/>
  <c r="E2181" i="3"/>
  <c r="E2284" i="3"/>
  <c r="E2203" i="3"/>
  <c r="E2225" i="3"/>
  <c r="E2301" i="3"/>
  <c r="E2333" i="3"/>
  <c r="E2270" i="3"/>
  <c r="E2339" i="3"/>
  <c r="E2295" i="3"/>
  <c r="E2309" i="3"/>
  <c r="E2155" i="3"/>
  <c r="E2170" i="3"/>
  <c r="E2186" i="3"/>
  <c r="E2166" i="3"/>
  <c r="E2297" i="3"/>
  <c r="E2222" i="3"/>
  <c r="E2252" i="3"/>
  <c r="E2334" i="3"/>
  <c r="E2220" i="3"/>
  <c r="E2245" i="3"/>
  <c r="E2344" i="3"/>
  <c r="E2319" i="3"/>
  <c r="E2191" i="3"/>
  <c r="E2335" i="3"/>
  <c r="E2215" i="3"/>
  <c r="E2280" i="3"/>
  <c r="E2188" i="3"/>
  <c r="E2329" i="3"/>
  <c r="E2197" i="3"/>
  <c r="E2289" i="3"/>
  <c r="E2306" i="3"/>
  <c r="E2324" i="3"/>
  <c r="E2313" i="3"/>
  <c r="E2264" i="3"/>
  <c r="E2182" i="3"/>
  <c r="E2230" i="3"/>
  <c r="E2323" i="3"/>
  <c r="E2142" i="3"/>
  <c r="E2148" i="3"/>
  <c r="E2175" i="3"/>
  <c r="E2340" i="3"/>
  <c r="E2149" i="3"/>
  <c r="E2171" i="3"/>
  <c r="E2156" i="3"/>
  <c r="E2229" i="3"/>
  <c r="E2165" i="3"/>
  <c r="E2207" i="3"/>
  <c r="E2160" i="3"/>
  <c r="P2189" i="3"/>
  <c r="R2189" i="3" s="1"/>
  <c r="P2204" i="3"/>
  <c r="R2204" i="3" s="1"/>
  <c r="P2224" i="3"/>
  <c r="R2224" i="3" s="1"/>
  <c r="P2213" i="3"/>
  <c r="R2213" i="3" s="1"/>
  <c r="P2231" i="3"/>
  <c r="R2231" i="3" s="1"/>
  <c r="P2247" i="3"/>
  <c r="R2247" i="3" s="1"/>
  <c r="P2254" i="3"/>
  <c r="R2254" i="3" s="1"/>
  <c r="P2133" i="3"/>
  <c r="R2133" i="3" s="1"/>
  <c r="E2133" i="3" s="1"/>
  <c r="P2287" i="3"/>
  <c r="R2287" i="3" s="1"/>
  <c r="P2169" i="3"/>
  <c r="R2169" i="3" s="1"/>
  <c r="P2130" i="3"/>
  <c r="R2130" i="3" s="1"/>
  <c r="E2130" i="3" s="1"/>
  <c r="P2300" i="3"/>
  <c r="R2300" i="3" s="1"/>
  <c r="P2256" i="3"/>
  <c r="R2256" i="3" s="1"/>
  <c r="P2265" i="3"/>
  <c r="R2265" i="3" s="1"/>
  <c r="P2223" i="3"/>
  <c r="R2223" i="3" s="1"/>
  <c r="P2146" i="3"/>
  <c r="R2146" i="3" s="1"/>
  <c r="P2174" i="3"/>
  <c r="R2174" i="3" s="1"/>
  <c r="P2201" i="3"/>
  <c r="R2201" i="3" s="1"/>
  <c r="P2234" i="3"/>
  <c r="R2234" i="3" s="1"/>
  <c r="P2259" i="3"/>
  <c r="R2259" i="3" s="1"/>
  <c r="P2258" i="3"/>
  <c r="R2258" i="3" s="1"/>
  <c r="P2158" i="3"/>
  <c r="R2158" i="3" s="1"/>
  <c r="P2292" i="3"/>
  <c r="R2292" i="3" s="1"/>
  <c r="P2159" i="3"/>
  <c r="R2159" i="3" s="1"/>
  <c r="P2192" i="3"/>
  <c r="R2192" i="3" s="1"/>
  <c r="P2346" i="3"/>
  <c r="R2346" i="3" s="1"/>
  <c r="P2180" i="3"/>
  <c r="R2180" i="3" s="1"/>
  <c r="P2145" i="3"/>
  <c r="R2145" i="3" s="1"/>
  <c r="P2168" i="3"/>
  <c r="R2168" i="3" s="1"/>
  <c r="P2263" i="3"/>
  <c r="R2263" i="3" s="1"/>
  <c r="P2177" i="3"/>
  <c r="R2177" i="3" s="1"/>
  <c r="P2336" i="3"/>
  <c r="R2336" i="3" s="1"/>
  <c r="P2248" i="3"/>
  <c r="R2248" i="3" s="1"/>
  <c r="P2214" i="3"/>
  <c r="R2214" i="3" s="1"/>
  <c r="P2288" i="3"/>
  <c r="R2288" i="3" s="1"/>
  <c r="P2279" i="3"/>
  <c r="R2279" i="3" s="1"/>
  <c r="P2241" i="3"/>
  <c r="R2241" i="3" s="1"/>
  <c r="P2196" i="3"/>
  <c r="R2196" i="3" s="1"/>
  <c r="P2328" i="3"/>
  <c r="R2328" i="3" s="1"/>
  <c r="P2310" i="3"/>
  <c r="R2310" i="3" s="1"/>
  <c r="P2210" i="3"/>
  <c r="R2210" i="3" s="1"/>
  <c r="P2298" i="3"/>
  <c r="R2298" i="3" s="1"/>
  <c r="P2221" i="3"/>
  <c r="R2221" i="3" s="1"/>
  <c r="P2131" i="3"/>
  <c r="R2131" i="3" s="1"/>
  <c r="E2131" i="3" s="1"/>
  <c r="P2244" i="3"/>
  <c r="R2244" i="3" s="1"/>
  <c r="P2246" i="3"/>
  <c r="R2246" i="3" s="1"/>
  <c r="P2269" i="3"/>
  <c r="R2269" i="3" s="1"/>
  <c r="P2240" i="3"/>
  <c r="R2240" i="3" s="1"/>
  <c r="P2320" i="3"/>
  <c r="R2320" i="3" s="1"/>
  <c r="P2198" i="3"/>
  <c r="R2198" i="3" s="1"/>
  <c r="P2302" i="3"/>
  <c r="R2302" i="3" s="1"/>
  <c r="P2178" i="3"/>
  <c r="R2178" i="3" s="1"/>
  <c r="P2278" i="3"/>
  <c r="R2278" i="3" s="1"/>
  <c r="P2330" i="3"/>
  <c r="R2330" i="3" s="1"/>
  <c r="P2251" i="3"/>
  <c r="R2251" i="3" s="1"/>
  <c r="P2136" i="3"/>
  <c r="R2136" i="3" s="1"/>
  <c r="E2136" i="3" s="1"/>
  <c r="P2143" i="3"/>
  <c r="R2143" i="3" s="1"/>
  <c r="P2322" i="3"/>
  <c r="R2322" i="3" s="1"/>
  <c r="P2211" i="3"/>
  <c r="R2211" i="3" s="1"/>
  <c r="P2345" i="3"/>
  <c r="R2345" i="3" s="1"/>
  <c r="P2277" i="3"/>
  <c r="R2277" i="3" s="1"/>
  <c r="P2193" i="3"/>
  <c r="R2193" i="3" s="1"/>
  <c r="P2321" i="3"/>
  <c r="R2321" i="3" s="1"/>
  <c r="P2208" i="3"/>
  <c r="R2208" i="3" s="1"/>
  <c r="P2236" i="3"/>
  <c r="R2236" i="3" s="1"/>
  <c r="P2212" i="3"/>
  <c r="R2212" i="3" s="1"/>
  <c r="P2147" i="3"/>
  <c r="R2147" i="3" s="1"/>
  <c r="E2126" i="3"/>
  <c r="E2123" i="3"/>
  <c r="E2127" i="3"/>
  <c r="E2114" i="3"/>
  <c r="E2111" i="3"/>
  <c r="E2113" i="3"/>
  <c r="E2112" i="3"/>
  <c r="E2108" i="3"/>
  <c r="E2115" i="3"/>
  <c r="E2101" i="3"/>
  <c r="E2099" i="3"/>
  <c r="E2100" i="3"/>
  <c r="E2105" i="3"/>
  <c r="E2103" i="3"/>
  <c r="E2090" i="3"/>
  <c r="E2089" i="3"/>
  <c r="E2088" i="3"/>
  <c r="E2094" i="3"/>
  <c r="E2093" i="3"/>
  <c r="E2091" i="3"/>
  <c r="E2087" i="3"/>
  <c r="E2076" i="3"/>
  <c r="E2082" i="3"/>
  <c r="E2081" i="3"/>
  <c r="E2075" i="3"/>
  <c r="E2080" i="3"/>
  <c r="E2079" i="3"/>
  <c r="E2078" i="3"/>
  <c r="E2066" i="3"/>
  <c r="E2069" i="3"/>
  <c r="E2067" i="3"/>
  <c r="E2068" i="3"/>
  <c r="E2065" i="3"/>
  <c r="E2064" i="3"/>
  <c r="E2054" i="3"/>
  <c r="E2061" i="3"/>
  <c r="E2056" i="3"/>
  <c r="E2057" i="3"/>
  <c r="E2055" i="3"/>
  <c r="E2049" i="3"/>
  <c r="E2050" i="3"/>
  <c r="E2044" i="3"/>
  <c r="E2046" i="3"/>
  <c r="E2042" i="3"/>
  <c r="E2043" i="3"/>
  <c r="E2045" i="3"/>
  <c r="E2032" i="3"/>
  <c r="E2033" i="3"/>
  <c r="E2037" i="3"/>
  <c r="E2031" i="3"/>
  <c r="E2034" i="3"/>
  <c r="E2038" i="3"/>
  <c r="E2021" i="3"/>
  <c r="E2024" i="3"/>
  <c r="E2025" i="3"/>
  <c r="E2026" i="3"/>
  <c r="E2020" i="3"/>
  <c r="E2028" i="3"/>
  <c r="E2011" i="3"/>
  <c r="E2017" i="3"/>
  <c r="E2013" i="3"/>
  <c r="E2016" i="3"/>
  <c r="E2009" i="3"/>
  <c r="E2004" i="3"/>
  <c r="E2005" i="3"/>
  <c r="E2000" i="3"/>
  <c r="E1998" i="3"/>
  <c r="E1993" i="3"/>
  <c r="E1987" i="3"/>
  <c r="E1989" i="3"/>
  <c r="E1994" i="3"/>
  <c r="E1990" i="3"/>
  <c r="E1991" i="3"/>
  <c r="E1992" i="3"/>
  <c r="E1979" i="3"/>
  <c r="E1980" i="3"/>
  <c r="E1978" i="3"/>
  <c r="E1981" i="3"/>
  <c r="E1983" i="3"/>
  <c r="E1968" i="3"/>
  <c r="E1970" i="3"/>
  <c r="E1966" i="3"/>
  <c r="E1967" i="3"/>
  <c r="E1971" i="3"/>
  <c r="E1959" i="3"/>
  <c r="E1955" i="3"/>
  <c r="E1961" i="3"/>
  <c r="E1962" i="3"/>
  <c r="E1954" i="3"/>
  <c r="E1948" i="3"/>
  <c r="E1947" i="3"/>
  <c r="E1943" i="3"/>
  <c r="E1940" i="3"/>
  <c r="E1935" i="3"/>
  <c r="E1936" i="3"/>
  <c r="P1856" i="3"/>
  <c r="R1856" i="3" s="1"/>
  <c r="E1856" i="3" s="1"/>
  <c r="P1727" i="3"/>
  <c r="R1727" i="3" s="1"/>
  <c r="E1727" i="3" s="1"/>
  <c r="P1850" i="3"/>
  <c r="R1850" i="3" s="1"/>
  <c r="E1850" i="3" s="1"/>
  <c r="P1785" i="3"/>
  <c r="R1785" i="3" s="1"/>
  <c r="E1785" i="3" s="1"/>
  <c r="P2121" i="3"/>
  <c r="R2121" i="3" s="1"/>
  <c r="P1866" i="3"/>
  <c r="R1866" i="3" s="1"/>
  <c r="E1866" i="3" s="1"/>
  <c r="P1973" i="3"/>
  <c r="R1973" i="3" s="1"/>
  <c r="P1957" i="3"/>
  <c r="R1957" i="3" s="1"/>
  <c r="P2053" i="3"/>
  <c r="R2053" i="3" s="1"/>
  <c r="P1965" i="3"/>
  <c r="R1965" i="3" s="1"/>
  <c r="P2104" i="3"/>
  <c r="R2104" i="3" s="1"/>
  <c r="P1807" i="3"/>
  <c r="R1807" i="3" s="1"/>
  <c r="E1807" i="3" s="1"/>
  <c r="P1790" i="3"/>
  <c r="R1790" i="3" s="1"/>
  <c r="E1790" i="3" s="1"/>
  <c r="P1746" i="3"/>
  <c r="R1746" i="3" s="1"/>
  <c r="E1746" i="3" s="1"/>
  <c r="P1761" i="3"/>
  <c r="R1761" i="3" s="1"/>
  <c r="E1761" i="3" s="1"/>
  <c r="P1802" i="3"/>
  <c r="R1802" i="3" s="1"/>
  <c r="E1802" i="3" s="1"/>
  <c r="P1924" i="3"/>
  <c r="R1924" i="3" s="1"/>
  <c r="E1924" i="3" s="1"/>
  <c r="P1836" i="3"/>
  <c r="R1836" i="3" s="1"/>
  <c r="E1836" i="3" s="1"/>
  <c r="P1770" i="3"/>
  <c r="R1770" i="3" s="1"/>
  <c r="E1770" i="3" s="1"/>
  <c r="P1845" i="3"/>
  <c r="R1845" i="3" s="1"/>
  <c r="E1845" i="3" s="1"/>
  <c r="P1772" i="3"/>
  <c r="R1772" i="3" s="1"/>
  <c r="E1772" i="3" s="1"/>
  <c r="P1972" i="3"/>
  <c r="R1972" i="3" s="1"/>
  <c r="P2109" i="3"/>
  <c r="R2109" i="3" s="1"/>
  <c r="P1896" i="3"/>
  <c r="R1896" i="3" s="1"/>
  <c r="E1896" i="3" s="1"/>
  <c r="P1960" i="3"/>
  <c r="R1960" i="3" s="1"/>
  <c r="P2036" i="3"/>
  <c r="R2036" i="3" s="1"/>
  <c r="P1995" i="3"/>
  <c r="R1995" i="3" s="1"/>
  <c r="P2077" i="3"/>
  <c r="R2077" i="3" s="1"/>
  <c r="P1805" i="3"/>
  <c r="R1805" i="3" s="1"/>
  <c r="E1805" i="3" s="1"/>
  <c r="P1830" i="3"/>
  <c r="R1830" i="3" s="1"/>
  <c r="E1830" i="3" s="1"/>
  <c r="P1804" i="3"/>
  <c r="R1804" i="3" s="1"/>
  <c r="E1804" i="3" s="1"/>
  <c r="P1795" i="3"/>
  <c r="R1795" i="3" s="1"/>
  <c r="E1795" i="3" s="1"/>
  <c r="P1870" i="3"/>
  <c r="R1870" i="3" s="1"/>
  <c r="E1870" i="3" s="1"/>
  <c r="P1900" i="3"/>
  <c r="R1900" i="3" s="1"/>
  <c r="E1900" i="3" s="1"/>
  <c r="P2071" i="3"/>
  <c r="R2071" i="3" s="1"/>
  <c r="P1977" i="3"/>
  <c r="R1977" i="3" s="1"/>
  <c r="P2120" i="3"/>
  <c r="R2120" i="3" s="1"/>
  <c r="P1905" i="3"/>
  <c r="R1905" i="3" s="1"/>
  <c r="E1905" i="3" s="1"/>
  <c r="P2060" i="3"/>
  <c r="R2060" i="3" s="1"/>
  <c r="P1726" i="3"/>
  <c r="R1726" i="3" s="1"/>
  <c r="E1726" i="3" s="1"/>
  <c r="P1868" i="3"/>
  <c r="R1868" i="3" s="1"/>
  <c r="E1868" i="3" s="1"/>
  <c r="P1828" i="3"/>
  <c r="R1828" i="3" s="1"/>
  <c r="E1828" i="3" s="1"/>
  <c r="P1782" i="3"/>
  <c r="R1782" i="3" s="1"/>
  <c r="E1782" i="3" s="1"/>
  <c r="P1750" i="3"/>
  <c r="R1750" i="3" s="1"/>
  <c r="E1750" i="3" s="1"/>
  <c r="P1817" i="3"/>
  <c r="R1817" i="3" s="1"/>
  <c r="E1817" i="3" s="1"/>
  <c r="P1773" i="3"/>
  <c r="R1773" i="3" s="1"/>
  <c r="E1773" i="3" s="1"/>
  <c r="P2035" i="3"/>
  <c r="R2035" i="3" s="1"/>
  <c r="P1734" i="3"/>
  <c r="R1734" i="3" s="1"/>
  <c r="E1734" i="3" s="1"/>
  <c r="P1857" i="3"/>
  <c r="R1857" i="3" s="1"/>
  <c r="E1857" i="3" s="1"/>
  <c r="P1872" i="3"/>
  <c r="R1872" i="3" s="1"/>
  <c r="E1872" i="3" s="1"/>
  <c r="P2059" i="3"/>
  <c r="R2059" i="3" s="1"/>
  <c r="P1894" i="3"/>
  <c r="R1894" i="3" s="1"/>
  <c r="E1894" i="3" s="1"/>
  <c r="P1988" i="3"/>
  <c r="R1988" i="3" s="1"/>
  <c r="P2058" i="3"/>
  <c r="R2058" i="3" s="1"/>
  <c r="P2125" i="3"/>
  <c r="R2125" i="3" s="1"/>
  <c r="P2122" i="3"/>
  <c r="R2122" i="3" s="1"/>
  <c r="P1914" i="3"/>
  <c r="R1914" i="3" s="1"/>
  <c r="E1914" i="3" s="1"/>
  <c r="P1881" i="3"/>
  <c r="R1881" i="3" s="1"/>
  <c r="E1881" i="3" s="1"/>
  <c r="P1917" i="3"/>
  <c r="R1917" i="3" s="1"/>
  <c r="E1917" i="3" s="1"/>
  <c r="P1999" i="3"/>
  <c r="R1999" i="3" s="1"/>
  <c r="P1840" i="3"/>
  <c r="R1840" i="3" s="1"/>
  <c r="E1840" i="3" s="1"/>
  <c r="P1767" i="3"/>
  <c r="R1767" i="3" s="1"/>
  <c r="E1767" i="3" s="1"/>
  <c r="P1759" i="3"/>
  <c r="R1759" i="3" s="1"/>
  <c r="E1759" i="3" s="1"/>
  <c r="P1813" i="3"/>
  <c r="R1813" i="3" s="1"/>
  <c r="E1813" i="3" s="1"/>
  <c r="P1819" i="3"/>
  <c r="R1819" i="3" s="1"/>
  <c r="E1819" i="3" s="1"/>
  <c r="P1910" i="3"/>
  <c r="R1910" i="3" s="1"/>
  <c r="E1910" i="3" s="1"/>
  <c r="P1825" i="3"/>
  <c r="R1825" i="3" s="1"/>
  <c r="E1825" i="3" s="1"/>
  <c r="P1739" i="3"/>
  <c r="R1739" i="3" s="1"/>
  <c r="E1739" i="3" s="1"/>
  <c r="P1934" i="3"/>
  <c r="R1934" i="3" s="1"/>
  <c r="P2006" i="3"/>
  <c r="R2006" i="3" s="1"/>
  <c r="P1911" i="3"/>
  <c r="R1911" i="3" s="1"/>
  <c r="E1911" i="3" s="1"/>
  <c r="P1984" i="3"/>
  <c r="R1984" i="3" s="1"/>
  <c r="P2083" i="3"/>
  <c r="R2083" i="3" s="1"/>
  <c r="P1926" i="3"/>
  <c r="R1926" i="3" s="1"/>
  <c r="E1926" i="3" s="1"/>
  <c r="P1728" i="3"/>
  <c r="R1728" i="3" s="1"/>
  <c r="E1728" i="3" s="1"/>
  <c r="P1779" i="3"/>
  <c r="R1779" i="3" s="1"/>
  <c r="E1779" i="3" s="1"/>
  <c r="P1937" i="3"/>
  <c r="R1937" i="3" s="1"/>
  <c r="P1880" i="3"/>
  <c r="R1880" i="3" s="1"/>
  <c r="E1880" i="3" s="1"/>
  <c r="P2012" i="3"/>
  <c r="R2012" i="3" s="1"/>
  <c r="P1932" i="3"/>
  <c r="R1932" i="3" s="1"/>
  <c r="P2002" i="3"/>
  <c r="R2002" i="3" s="1"/>
  <c r="P2048" i="3"/>
  <c r="R2048" i="3" s="1"/>
  <c r="P1885" i="3"/>
  <c r="R1885" i="3" s="1"/>
  <c r="E1885" i="3" s="1"/>
  <c r="P1849" i="3"/>
  <c r="R1849" i="3" s="1"/>
  <c r="E1849" i="3" s="1"/>
  <c r="P1860" i="3"/>
  <c r="R1860" i="3" s="1"/>
  <c r="E1860" i="3" s="1"/>
  <c r="P1801" i="3"/>
  <c r="R1801" i="3" s="1"/>
  <c r="E1801" i="3" s="1"/>
  <c r="P1757" i="3"/>
  <c r="R1757" i="3" s="1"/>
  <c r="E1757" i="3" s="1"/>
  <c r="P1982" i="3"/>
  <c r="R1982" i="3" s="1"/>
  <c r="P1725" i="3"/>
  <c r="R1725" i="3" s="1"/>
  <c r="E1725" i="3" s="1"/>
  <c r="P1833" i="3"/>
  <c r="R1833" i="3" s="1"/>
  <c r="E1833" i="3" s="1"/>
  <c r="P1812" i="3"/>
  <c r="R1812" i="3" s="1"/>
  <c r="E1812" i="3" s="1"/>
  <c r="P2023" i="3"/>
  <c r="R2023" i="3" s="1"/>
  <c r="P1946" i="3"/>
  <c r="R1946" i="3" s="1"/>
  <c r="P1888" i="3"/>
  <c r="R1888" i="3" s="1"/>
  <c r="E1888" i="3" s="1"/>
  <c r="P2010" i="3"/>
  <c r="R2010" i="3" s="1"/>
  <c r="P1933" i="3"/>
  <c r="R1933" i="3" s="1"/>
  <c r="P2022" i="3"/>
  <c r="R2022" i="3" s="1"/>
  <c r="P2097" i="3"/>
  <c r="R2097" i="3" s="1"/>
  <c r="P1939" i="3"/>
  <c r="R1939" i="3" s="1"/>
  <c r="P2014" i="3"/>
  <c r="R2014" i="3" s="1"/>
  <c r="P1861" i="3"/>
  <c r="R1861" i="3" s="1"/>
  <c r="E1861" i="3" s="1"/>
  <c r="P1889" i="3"/>
  <c r="R1889" i="3" s="1"/>
  <c r="E1889" i="3" s="1"/>
  <c r="P1938" i="3"/>
  <c r="R1938" i="3" s="1"/>
  <c r="P1874" i="3"/>
  <c r="R1874" i="3" s="1"/>
  <c r="E1874" i="3" s="1"/>
  <c r="P1826" i="3"/>
  <c r="R1826" i="3" s="1"/>
  <c r="E1826" i="3" s="1"/>
  <c r="P1844" i="3"/>
  <c r="R1844" i="3" s="1"/>
  <c r="E1844" i="3" s="1"/>
  <c r="P1731" i="3"/>
  <c r="R1731" i="3" s="1"/>
  <c r="E1731" i="3" s="1"/>
  <c r="P1837" i="3"/>
  <c r="R1837" i="3" s="1"/>
  <c r="E1837" i="3" s="1"/>
  <c r="P1808" i="3"/>
  <c r="R1808" i="3" s="1"/>
  <c r="E1808" i="3" s="1"/>
  <c r="P2072" i="3"/>
  <c r="R2072" i="3" s="1"/>
  <c r="P1814" i="3"/>
  <c r="R1814" i="3" s="1"/>
  <c r="E1814" i="3" s="1"/>
  <c r="P1949" i="3"/>
  <c r="R1949" i="3" s="1"/>
  <c r="P2015" i="3"/>
  <c r="R2015" i="3" s="1"/>
  <c r="P2102" i="3"/>
  <c r="R2102" i="3" s="1"/>
  <c r="P2116" i="3"/>
  <c r="R2116" i="3" s="1"/>
  <c r="P1944" i="3"/>
  <c r="R1944" i="3" s="1"/>
  <c r="P1873" i="3"/>
  <c r="R1873" i="3" s="1"/>
  <c r="E1873" i="3" s="1"/>
  <c r="P1893" i="3"/>
  <c r="R1893" i="3" s="1"/>
  <c r="E1893" i="3" s="1"/>
  <c r="P2110" i="3"/>
  <c r="R2110" i="3" s="1"/>
  <c r="P1838" i="3"/>
  <c r="R1838" i="3" s="1"/>
  <c r="E1838" i="3" s="1"/>
  <c r="P1969" i="3"/>
  <c r="R1969" i="3" s="1"/>
  <c r="P1723" i="3"/>
  <c r="R1723" i="3" s="1"/>
  <c r="E1723" i="3" s="1"/>
  <c r="P1778" i="3"/>
  <c r="R1778" i="3" s="1"/>
  <c r="E1778" i="3" s="1"/>
  <c r="P2086" i="3"/>
  <c r="R2086" i="3" s="1"/>
  <c r="P1784" i="3"/>
  <c r="R1784" i="3" s="1"/>
  <c r="E1784" i="3" s="1"/>
  <c r="P1858" i="3"/>
  <c r="R1858" i="3" s="1"/>
  <c r="E1858" i="3" s="1"/>
  <c r="P1818" i="3"/>
  <c r="R1818" i="3" s="1"/>
  <c r="E1818" i="3" s="1"/>
  <c r="P1958" i="3"/>
  <c r="R1958" i="3" s="1"/>
  <c r="P2119" i="3"/>
  <c r="R2119" i="3" s="1"/>
  <c r="P1906" i="3"/>
  <c r="R1906" i="3" s="1"/>
  <c r="E1906" i="3" s="1"/>
  <c r="P2027" i="3"/>
  <c r="R2027" i="3" s="1"/>
  <c r="P1882" i="3"/>
  <c r="R1882" i="3" s="1"/>
  <c r="E1882" i="3" s="1"/>
  <c r="P1945" i="3"/>
  <c r="R1945" i="3" s="1"/>
  <c r="P2039" i="3"/>
  <c r="R2039" i="3" s="1"/>
  <c r="P1951" i="3"/>
  <c r="R1951" i="3" s="1"/>
  <c r="P2092" i="3"/>
  <c r="R2092" i="3" s="1"/>
  <c r="P2070" i="3"/>
  <c r="R2070" i="3" s="1"/>
  <c r="P1950" i="3"/>
  <c r="R1950" i="3" s="1"/>
  <c r="P2098" i="3"/>
  <c r="R2098" i="3" s="1"/>
  <c r="P2001" i="3"/>
  <c r="R2001" i="3" s="1"/>
  <c r="P1794" i="3"/>
  <c r="R1794" i="3" s="1"/>
  <c r="E1794" i="3" s="1"/>
  <c r="P1848" i="3"/>
  <c r="R1848" i="3" s="1"/>
  <c r="E1848" i="3" s="1"/>
  <c r="P1796" i="3"/>
  <c r="R1796" i="3" s="1"/>
  <c r="E1796" i="3" s="1"/>
  <c r="P2003" i="3"/>
  <c r="R2003" i="3" s="1"/>
  <c r="P1763" i="3"/>
  <c r="R1763" i="3" s="1"/>
  <c r="E1763" i="3" s="1"/>
  <c r="P1862" i="3"/>
  <c r="R1862" i="3" s="1"/>
  <c r="E1862" i="3" s="1"/>
  <c r="P2047" i="3"/>
  <c r="R2047" i="3" s="1"/>
  <c r="P1884" i="3"/>
  <c r="R1884" i="3" s="1"/>
  <c r="E1884" i="3" s="1"/>
  <c r="P1956" i="3"/>
  <c r="R1956" i="3" s="1"/>
  <c r="P1869" i="3"/>
  <c r="R1869" i="3" s="1"/>
  <c r="E1869" i="3" s="1"/>
  <c r="P1976" i="3"/>
  <c r="R1976" i="3" s="1"/>
  <c r="P1899" i="3"/>
  <c r="R1899" i="3" s="1"/>
  <c r="E1899" i="3" s="1"/>
  <c r="P2124" i="3"/>
  <c r="R2124" i="3" s="1"/>
  <c r="E1355" i="3"/>
  <c r="E1351" i="3"/>
  <c r="E1352" i="3"/>
  <c r="E1356" i="3"/>
  <c r="E1353" i="3"/>
  <c r="E1357" i="3"/>
  <c r="E1350" i="3"/>
  <c r="E1349" i="3"/>
  <c r="E1342" i="3"/>
  <c r="E1345" i="3"/>
  <c r="E1343" i="3"/>
  <c r="E1346" i="3"/>
  <c r="E1339" i="3"/>
  <c r="E1340" i="3"/>
  <c r="E1338" i="3"/>
  <c r="E1330" i="3"/>
  <c r="E1331" i="3"/>
  <c r="E1335" i="3"/>
  <c r="E1334" i="3"/>
  <c r="E1328" i="3"/>
  <c r="E1333" i="3"/>
  <c r="E1327" i="3"/>
  <c r="E1321" i="3"/>
  <c r="E1324" i="3"/>
  <c r="E1319" i="3"/>
  <c r="E1323" i="3"/>
  <c r="E1318" i="3"/>
  <c r="E1322" i="3"/>
  <c r="E1316" i="3"/>
  <c r="E1306" i="3"/>
  <c r="E1313" i="3"/>
  <c r="E1310" i="3"/>
  <c r="E1311" i="3"/>
  <c r="E1307" i="3"/>
  <c r="E1309" i="3"/>
  <c r="E1312" i="3"/>
  <c r="E1299" i="3"/>
  <c r="E1295" i="3"/>
  <c r="E1302" i="3"/>
  <c r="E1298" i="3"/>
  <c r="E1297" i="3"/>
  <c r="E1301" i="3"/>
  <c r="E1300" i="3"/>
  <c r="E1294" i="3"/>
  <c r="E1289" i="3"/>
  <c r="E1285" i="3"/>
  <c r="E1287" i="3"/>
  <c r="E1288" i="3"/>
  <c r="E1290" i="3"/>
  <c r="E1286" i="3"/>
  <c r="E1283" i="3"/>
  <c r="E1276" i="3"/>
  <c r="E1275" i="3"/>
  <c r="E1273" i="3"/>
  <c r="E1274" i="3"/>
  <c r="E1278" i="3"/>
  <c r="E1264" i="3"/>
  <c r="E1262" i="3"/>
  <c r="E1268" i="3"/>
  <c r="E1265" i="3"/>
  <c r="E1266" i="3"/>
  <c r="E1263" i="3"/>
  <c r="E1261" i="3"/>
  <c r="P1147" i="3"/>
  <c r="R1147" i="3" s="1"/>
  <c r="E1147" i="3" s="1"/>
  <c r="P1329" i="3"/>
  <c r="R1329" i="3" s="1"/>
  <c r="P1284" i="3"/>
  <c r="R1284" i="3" s="1"/>
  <c r="P1154" i="3"/>
  <c r="R1154" i="3" s="1"/>
  <c r="E1154" i="3" s="1"/>
  <c r="P1344" i="3"/>
  <c r="R1344" i="3" s="1"/>
  <c r="P1136" i="3"/>
  <c r="R1136" i="3" s="1"/>
  <c r="E1136" i="3" s="1"/>
  <c r="P1134" i="3"/>
  <c r="R1134" i="3" s="1"/>
  <c r="E1134" i="3" s="1"/>
  <c r="P1272" i="3"/>
  <c r="R1272" i="3" s="1"/>
  <c r="P1133" i="3"/>
  <c r="R1133" i="3" s="1"/>
  <c r="E1133" i="3" s="1"/>
  <c r="P1341" i="3"/>
  <c r="R1341" i="3" s="1"/>
  <c r="P1291" i="3"/>
  <c r="R1291" i="3" s="1"/>
  <c r="P1188" i="3"/>
  <c r="R1188" i="3" s="1"/>
  <c r="E1188" i="3" s="1"/>
  <c r="P1129" i="3"/>
  <c r="R1129" i="3" s="1"/>
  <c r="E1129" i="3" s="1"/>
  <c r="P1305" i="3"/>
  <c r="R1305" i="3" s="1"/>
  <c r="P1157" i="3"/>
  <c r="R1157" i="3" s="1"/>
  <c r="E1157" i="3" s="1"/>
  <c r="P1173" i="3"/>
  <c r="R1173" i="3" s="1"/>
  <c r="E1173" i="3" s="1"/>
  <c r="P1253" i="3"/>
  <c r="R1253" i="3" s="1"/>
  <c r="E1253" i="3" s="1"/>
  <c r="P1280" i="3"/>
  <c r="R1280" i="3" s="1"/>
  <c r="P1164" i="3"/>
  <c r="R1164" i="3" s="1"/>
  <c r="E1164" i="3" s="1"/>
  <c r="P1308" i="3"/>
  <c r="R1308" i="3" s="1"/>
  <c r="P1159" i="3"/>
  <c r="R1159" i="3" s="1"/>
  <c r="E1159" i="3" s="1"/>
  <c r="P1269" i="3"/>
  <c r="R1269" i="3" s="1"/>
  <c r="P1277" i="3"/>
  <c r="R1277" i="3" s="1"/>
  <c r="P1320" i="3"/>
  <c r="R1320" i="3" s="1"/>
  <c r="P1144" i="3"/>
  <c r="R1144" i="3" s="1"/>
  <c r="E1144" i="3" s="1"/>
  <c r="P1267" i="3"/>
  <c r="R1267" i="3" s="1"/>
  <c r="P1317" i="3"/>
  <c r="R1317" i="3" s="1"/>
  <c r="P1279" i="3"/>
  <c r="R1279" i="3" s="1"/>
  <c r="P1354" i="3"/>
  <c r="R1354" i="3" s="1"/>
  <c r="P1177" i="3"/>
  <c r="R1177" i="3" s="1"/>
  <c r="E1177" i="3" s="1"/>
  <c r="P1169" i="3"/>
  <c r="R1169" i="3" s="1"/>
  <c r="E1169" i="3" s="1"/>
  <c r="P1166" i="3"/>
  <c r="R1166" i="3" s="1"/>
  <c r="E1166" i="3" s="1"/>
  <c r="P1332" i="3"/>
  <c r="R1332" i="3" s="1"/>
  <c r="P1296" i="3"/>
  <c r="R1296" i="3" s="1"/>
  <c r="E1125" i="3"/>
  <c r="E1119" i="3"/>
  <c r="E1126" i="3"/>
  <c r="E1120" i="3"/>
  <c r="E1124" i="3"/>
  <c r="E1121" i="3"/>
  <c r="E1112" i="3"/>
  <c r="E1115" i="3"/>
  <c r="E1114" i="3"/>
  <c r="E1113" i="3"/>
  <c r="E1109" i="3"/>
  <c r="E1108" i="3"/>
  <c r="E1110" i="3"/>
  <c r="E1107" i="3"/>
  <c r="E1097" i="3"/>
  <c r="E1104" i="3"/>
  <c r="E1102" i="3"/>
  <c r="E1103" i="3"/>
  <c r="E1101" i="3"/>
  <c r="E1100" i="3"/>
  <c r="E1096" i="3"/>
  <c r="E1088" i="3"/>
  <c r="E1087" i="3"/>
  <c r="E1092" i="3"/>
  <c r="E1090" i="3"/>
  <c r="E1093" i="3"/>
  <c r="E1085" i="3"/>
  <c r="E1076" i="3"/>
  <c r="E1080" i="3"/>
  <c r="E1075" i="3"/>
  <c r="E1078" i="3"/>
  <c r="E1079" i="3"/>
  <c r="E1077" i="3"/>
  <c r="E1082" i="3"/>
  <c r="E1081" i="3"/>
  <c r="E1074" i="3"/>
  <c r="E1069" i="3"/>
  <c r="E1066" i="3"/>
  <c r="E1071" i="3"/>
  <c r="E1068" i="3"/>
  <c r="E1070" i="3"/>
  <c r="E1064" i="3"/>
  <c r="E1063" i="3"/>
  <c r="E1053" i="3"/>
  <c r="E1058" i="3"/>
  <c r="E1055" i="3"/>
  <c r="E1060" i="3"/>
  <c r="E1057" i="3"/>
  <c r="E1052" i="3"/>
  <c r="P794" i="3"/>
  <c r="R794" i="3" s="1"/>
  <c r="E794" i="3" s="1"/>
  <c r="P836" i="3"/>
  <c r="R836" i="3" s="1"/>
  <c r="E836" i="3" s="1"/>
  <c r="P811" i="3"/>
  <c r="R811" i="3" s="1"/>
  <c r="E811" i="3" s="1"/>
  <c r="P865" i="3"/>
  <c r="R865" i="3" s="1"/>
  <c r="E865" i="3" s="1"/>
  <c r="P814" i="3"/>
  <c r="R814" i="3" s="1"/>
  <c r="E814" i="3" s="1"/>
  <c r="P889" i="3"/>
  <c r="R889" i="3" s="1"/>
  <c r="E889" i="3" s="1"/>
  <c r="P821" i="3"/>
  <c r="R821" i="3" s="1"/>
  <c r="E821" i="3" s="1"/>
  <c r="P840" i="3"/>
  <c r="R840" i="3" s="1"/>
  <c r="E840" i="3" s="1"/>
  <c r="P815" i="3"/>
  <c r="R815" i="3" s="1"/>
  <c r="E815" i="3" s="1"/>
  <c r="P850" i="3"/>
  <c r="R850" i="3" s="1"/>
  <c r="E850" i="3" s="1"/>
  <c r="P1099" i="3"/>
  <c r="R1099" i="3" s="1"/>
  <c r="P801" i="3"/>
  <c r="R801" i="3" s="1"/>
  <c r="E801" i="3" s="1"/>
  <c r="P843" i="3"/>
  <c r="R843" i="3" s="1"/>
  <c r="E843" i="3" s="1"/>
  <c r="P816" i="3"/>
  <c r="R816" i="3" s="1"/>
  <c r="E816" i="3" s="1"/>
  <c r="P870" i="3"/>
  <c r="R870" i="3" s="1"/>
  <c r="E870" i="3" s="1"/>
  <c r="P823" i="3"/>
  <c r="R823" i="3" s="1"/>
  <c r="E823" i="3" s="1"/>
  <c r="P780" i="3"/>
  <c r="R780" i="3" s="1"/>
  <c r="E780" i="3" s="1"/>
  <c r="P826" i="3"/>
  <c r="R826" i="3" s="1"/>
  <c r="E826" i="3" s="1"/>
  <c r="P847" i="3"/>
  <c r="R847" i="3" s="1"/>
  <c r="E847" i="3" s="1"/>
  <c r="P790" i="3"/>
  <c r="R790" i="3" s="1"/>
  <c r="E790" i="3" s="1"/>
  <c r="P824" i="3"/>
  <c r="R824" i="3" s="1"/>
  <c r="E824" i="3" s="1"/>
  <c r="P857" i="3"/>
  <c r="R857" i="3" s="1"/>
  <c r="E857" i="3" s="1"/>
  <c r="P1059" i="3"/>
  <c r="R1059" i="3" s="1"/>
  <c r="P1118" i="3"/>
  <c r="R1118" i="3" s="1"/>
  <c r="P806" i="3"/>
  <c r="R806" i="3" s="1"/>
  <c r="E806" i="3" s="1"/>
  <c r="P848" i="3"/>
  <c r="R848" i="3" s="1"/>
  <c r="E848" i="3" s="1"/>
  <c r="P825" i="3"/>
  <c r="R825" i="3" s="1"/>
  <c r="E825" i="3" s="1"/>
  <c r="P884" i="3"/>
  <c r="R884" i="3" s="1"/>
  <c r="E884" i="3" s="1"/>
  <c r="P832" i="3"/>
  <c r="R832" i="3" s="1"/>
  <c r="E832" i="3" s="1"/>
  <c r="P785" i="3"/>
  <c r="R785" i="3" s="1"/>
  <c r="E785" i="3" s="1"/>
  <c r="P873" i="3"/>
  <c r="R873" i="3" s="1"/>
  <c r="E873" i="3" s="1"/>
  <c r="P854" i="3"/>
  <c r="R854" i="3" s="1"/>
  <c r="E854" i="3" s="1"/>
  <c r="P768" i="3"/>
  <c r="R768" i="3" s="1"/>
  <c r="E768" i="3" s="1"/>
  <c r="P833" i="3"/>
  <c r="R833" i="3" s="1"/>
  <c r="E833" i="3" s="1"/>
  <c r="P862" i="3"/>
  <c r="R862" i="3" s="1"/>
  <c r="E862" i="3" s="1"/>
  <c r="P1091" i="3"/>
  <c r="R1091" i="3" s="1"/>
  <c r="P1111" i="3"/>
  <c r="R1111" i="3" s="1"/>
  <c r="P813" i="3"/>
  <c r="R813" i="3" s="1"/>
  <c r="E813" i="3" s="1"/>
  <c r="P855" i="3"/>
  <c r="R855" i="3" s="1"/>
  <c r="E855" i="3" s="1"/>
  <c r="P834" i="3"/>
  <c r="R834" i="3" s="1"/>
  <c r="E834" i="3" s="1"/>
  <c r="P891" i="3"/>
  <c r="R891" i="3" s="1"/>
  <c r="E891" i="3" s="1"/>
  <c r="P828" i="3"/>
  <c r="R828" i="3" s="1"/>
  <c r="E828" i="3" s="1"/>
  <c r="P880" i="3"/>
  <c r="R880" i="3" s="1"/>
  <c r="E880" i="3" s="1"/>
  <c r="P859" i="3"/>
  <c r="R859" i="3" s="1"/>
  <c r="E859" i="3" s="1"/>
  <c r="P770" i="3"/>
  <c r="R770" i="3" s="1"/>
  <c r="E770" i="3" s="1"/>
  <c r="P878" i="3"/>
  <c r="R878" i="3" s="1"/>
  <c r="E878" i="3" s="1"/>
  <c r="P869" i="3"/>
  <c r="R869" i="3" s="1"/>
  <c r="E869" i="3" s="1"/>
  <c r="P1067" i="3"/>
  <c r="R1067" i="3" s="1"/>
  <c r="P822" i="3"/>
  <c r="R822" i="3" s="1"/>
  <c r="E822" i="3" s="1"/>
  <c r="P860" i="3"/>
  <c r="R860" i="3" s="1"/>
  <c r="E860" i="3" s="1"/>
  <c r="P872" i="3"/>
  <c r="R872" i="3" s="1"/>
  <c r="E872" i="3" s="1"/>
  <c r="P877" i="3"/>
  <c r="R877" i="3" s="1"/>
  <c r="E877" i="3" s="1"/>
  <c r="P837" i="3"/>
  <c r="R837" i="3" s="1"/>
  <c r="E837" i="3" s="1"/>
  <c r="P781" i="3"/>
  <c r="R781" i="3" s="1"/>
  <c r="E781" i="3" s="1"/>
  <c r="P894" i="3"/>
  <c r="R894" i="3" s="1"/>
  <c r="E894" i="3" s="1"/>
  <c r="P866" i="3"/>
  <c r="R866" i="3" s="1"/>
  <c r="E866" i="3" s="1"/>
  <c r="P779" i="3"/>
  <c r="R779" i="3" s="1"/>
  <c r="E779" i="3" s="1"/>
  <c r="P792" i="3"/>
  <c r="R792" i="3" s="1"/>
  <c r="E792" i="3" s="1"/>
  <c r="P883" i="3"/>
  <c r="R883" i="3" s="1"/>
  <c r="E883" i="3" s="1"/>
  <c r="P1123" i="3"/>
  <c r="R1123" i="3" s="1"/>
  <c r="P1122" i="3"/>
  <c r="R1122" i="3" s="1"/>
  <c r="P827" i="3"/>
  <c r="R827" i="3" s="1"/>
  <c r="E827" i="3" s="1"/>
  <c r="P867" i="3"/>
  <c r="R867" i="3" s="1"/>
  <c r="E867" i="3" s="1"/>
  <c r="P879" i="3"/>
  <c r="R879" i="3" s="1"/>
  <c r="E879" i="3" s="1"/>
  <c r="P882" i="3"/>
  <c r="R882" i="3" s="1"/>
  <c r="E882" i="3" s="1"/>
  <c r="P844" i="3"/>
  <c r="R844" i="3" s="1"/>
  <c r="E844" i="3" s="1"/>
  <c r="P788" i="3"/>
  <c r="R788" i="3" s="1"/>
  <c r="E788" i="3" s="1"/>
  <c r="P871" i="3"/>
  <c r="R871" i="3" s="1"/>
  <c r="E871" i="3" s="1"/>
  <c r="P784" i="3"/>
  <c r="R784" i="3" s="1"/>
  <c r="E784" i="3" s="1"/>
  <c r="P890" i="3"/>
  <c r="R890" i="3" s="1"/>
  <c r="E890" i="3" s="1"/>
  <c r="P1048" i="3"/>
  <c r="R1048" i="3" s="1"/>
  <c r="E1048" i="3" s="1"/>
  <c r="P1065" i="3"/>
  <c r="R1065" i="3" s="1"/>
  <c r="P876" i="3"/>
  <c r="R876" i="3" s="1"/>
  <c r="E876" i="3" s="1"/>
  <c r="P888" i="3"/>
  <c r="R888" i="3" s="1"/>
  <c r="E888" i="3" s="1"/>
  <c r="P839" i="3"/>
  <c r="R839" i="3" s="1"/>
  <c r="E839" i="3" s="1"/>
  <c r="P783" i="3"/>
  <c r="R783" i="3" s="1"/>
  <c r="E783" i="3" s="1"/>
  <c r="P849" i="3"/>
  <c r="R849" i="3" s="1"/>
  <c r="E849" i="3" s="1"/>
  <c r="P793" i="3"/>
  <c r="R793" i="3" s="1"/>
  <c r="E793" i="3" s="1"/>
  <c r="P887" i="3"/>
  <c r="R887" i="3" s="1"/>
  <c r="E887" i="3" s="1"/>
  <c r="P791" i="3"/>
  <c r="R791" i="3" s="1"/>
  <c r="E791" i="3" s="1"/>
  <c r="P777" i="3"/>
  <c r="R777" i="3" s="1"/>
  <c r="E777" i="3" s="1"/>
  <c r="P1041" i="3"/>
  <c r="R1041" i="3" s="1"/>
  <c r="E1041" i="3" s="1"/>
  <c r="P1045" i="3"/>
  <c r="R1045" i="3" s="1"/>
  <c r="E1045" i="3" s="1"/>
  <c r="P881" i="3"/>
  <c r="R881" i="3" s="1"/>
  <c r="E881" i="3" s="1"/>
  <c r="P893" i="3"/>
  <c r="R893" i="3" s="1"/>
  <c r="E893" i="3" s="1"/>
  <c r="P846" i="3"/>
  <c r="R846" i="3" s="1"/>
  <c r="E846" i="3" s="1"/>
  <c r="P795" i="3"/>
  <c r="R795" i="3" s="1"/>
  <c r="E795" i="3" s="1"/>
  <c r="P856" i="3"/>
  <c r="R856" i="3" s="1"/>
  <c r="E856" i="3" s="1"/>
  <c r="P800" i="3"/>
  <c r="R800" i="3" s="1"/>
  <c r="E800" i="3" s="1"/>
  <c r="P892" i="3"/>
  <c r="R892" i="3" s="1"/>
  <c r="E892" i="3" s="1"/>
  <c r="P796" i="3"/>
  <c r="R796" i="3" s="1"/>
  <c r="E796" i="3" s="1"/>
  <c r="P829" i="3"/>
  <c r="R829" i="3" s="1"/>
  <c r="E829" i="3" s="1"/>
  <c r="P1086" i="3"/>
  <c r="R1086" i="3" s="1"/>
  <c r="P782" i="3"/>
  <c r="R782" i="3" s="1"/>
  <c r="E782" i="3" s="1"/>
  <c r="P895" i="3"/>
  <c r="R895" i="3" s="1"/>
  <c r="E895" i="3" s="1"/>
  <c r="P799" i="3"/>
  <c r="R799" i="3" s="1"/>
  <c r="E799" i="3" s="1"/>
  <c r="P851" i="3"/>
  <c r="R851" i="3" s="1"/>
  <c r="E851" i="3" s="1"/>
  <c r="P802" i="3"/>
  <c r="R802" i="3" s="1"/>
  <c r="E802" i="3" s="1"/>
  <c r="P861" i="3"/>
  <c r="R861" i="3" s="1"/>
  <c r="E861" i="3" s="1"/>
  <c r="P805" i="3"/>
  <c r="R805" i="3" s="1"/>
  <c r="E805" i="3" s="1"/>
  <c r="P817" i="3"/>
  <c r="R817" i="3" s="1"/>
  <c r="E817" i="3" s="1"/>
  <c r="P803" i="3"/>
  <c r="R803" i="3" s="1"/>
  <c r="E803" i="3" s="1"/>
  <c r="P838" i="3"/>
  <c r="R838" i="3" s="1"/>
  <c r="E838" i="3" s="1"/>
  <c r="P1056" i="3"/>
  <c r="R1056" i="3" s="1"/>
  <c r="P789" i="3"/>
  <c r="R789" i="3" s="1"/>
  <c r="E789" i="3" s="1"/>
  <c r="P818" i="3"/>
  <c r="R818" i="3" s="1"/>
  <c r="E818" i="3" s="1"/>
  <c r="P804" i="3"/>
  <c r="R804" i="3" s="1"/>
  <c r="E804" i="3" s="1"/>
  <c r="P858" i="3"/>
  <c r="R858" i="3" s="1"/>
  <c r="E858" i="3" s="1"/>
  <c r="P807" i="3"/>
  <c r="R807" i="3" s="1"/>
  <c r="E807" i="3" s="1"/>
  <c r="P868" i="3"/>
  <c r="R868" i="3" s="1"/>
  <c r="E868" i="3" s="1"/>
  <c r="P812" i="3"/>
  <c r="R812" i="3" s="1"/>
  <c r="E812" i="3" s="1"/>
  <c r="P835" i="3"/>
  <c r="R835" i="3" s="1"/>
  <c r="E835" i="3" s="1"/>
  <c r="P778" i="3"/>
  <c r="R778" i="3" s="1"/>
  <c r="E778" i="3" s="1"/>
  <c r="P810" i="3"/>
  <c r="R810" i="3" s="1"/>
  <c r="E810" i="3" s="1"/>
  <c r="P845" i="3"/>
  <c r="R845" i="3" s="1"/>
  <c r="E845" i="3" s="1"/>
  <c r="P1098" i="3"/>
  <c r="R1098" i="3" s="1"/>
  <c r="P1054" i="3"/>
  <c r="R1054" i="3" s="1"/>
  <c r="P1089" i="3"/>
  <c r="R1089" i="3" s="1"/>
  <c r="P1042" i="3"/>
  <c r="R1042" i="3" s="1"/>
  <c r="E1042" i="3" s="1"/>
  <c r="E1715" i="3"/>
  <c r="E1707" i="3"/>
  <c r="E1708" i="3"/>
  <c r="E1696" i="3"/>
  <c r="E1697" i="3"/>
  <c r="E1686" i="3"/>
  <c r="E1659" i="3"/>
  <c r="E1651" i="3"/>
  <c r="E1494" i="3"/>
  <c r="E1487" i="3"/>
  <c r="E1484" i="3"/>
  <c r="E1488" i="3"/>
  <c r="E1035" i="3"/>
  <c r="E1025" i="3"/>
  <c r="E1021" i="3"/>
  <c r="E1010" i="3"/>
  <c r="P1674" i="3"/>
  <c r="R1674" i="3" s="1"/>
  <c r="P1669" i="3"/>
  <c r="R1669" i="3" s="1"/>
  <c r="P1652" i="3"/>
  <c r="R1652" i="3" s="1"/>
  <c r="P1654" i="3"/>
  <c r="R1654" i="3" s="1"/>
  <c r="P1668" i="3"/>
  <c r="R1668" i="3" s="1"/>
  <c r="P1681" i="3"/>
  <c r="R1681" i="3" s="1"/>
  <c r="P1657" i="3"/>
  <c r="R1657" i="3" s="1"/>
  <c r="P1685" i="3"/>
  <c r="R1685" i="3" s="1"/>
  <c r="P1702" i="3"/>
  <c r="R1702" i="3" s="1"/>
  <c r="P1660" i="3"/>
  <c r="R1660" i="3" s="1"/>
  <c r="P1698" i="3"/>
  <c r="R1698" i="3" s="1"/>
  <c r="P1675" i="3"/>
  <c r="R1675" i="3" s="1"/>
  <c r="P1701" i="3"/>
  <c r="R1701" i="3" s="1"/>
  <c r="P1649" i="3"/>
  <c r="R1649" i="3" s="1"/>
  <c r="P1719" i="3"/>
  <c r="R1719" i="3" s="1"/>
  <c r="P1703" i="3"/>
  <c r="R1703" i="3" s="1"/>
  <c r="P1647" i="3"/>
  <c r="R1647" i="3" s="1"/>
  <c r="P1663" i="3"/>
  <c r="R1663" i="3" s="1"/>
  <c r="P1679" i="3"/>
  <c r="R1679" i="3" s="1"/>
  <c r="P1694" i="3"/>
  <c r="R1694" i="3" s="1"/>
  <c r="P1646" i="3"/>
  <c r="R1646" i="3" s="1"/>
  <c r="P1676" i="3"/>
  <c r="R1676" i="3" s="1"/>
  <c r="P1695" i="3"/>
  <c r="R1695" i="3" s="1"/>
  <c r="P1650" i="3"/>
  <c r="R1650" i="3" s="1"/>
  <c r="P1720" i="3"/>
  <c r="R1720" i="3" s="1"/>
  <c r="P1648" i="3"/>
  <c r="R1648" i="3" s="1"/>
  <c r="P1683" i="3"/>
  <c r="R1683" i="3" s="1"/>
  <c r="P1693" i="3"/>
  <c r="R1693" i="3" s="1"/>
  <c r="P1717" i="3"/>
  <c r="R1717" i="3" s="1"/>
  <c r="P1661" i="3"/>
  <c r="R1661" i="3" s="1"/>
  <c r="P1671" i="3"/>
  <c r="R1671" i="3" s="1"/>
  <c r="P1691" i="3"/>
  <c r="R1691" i="3" s="1"/>
  <c r="P1718" i="3"/>
  <c r="R1718" i="3" s="1"/>
  <c r="P1662" i="3"/>
  <c r="R1662" i="3" s="1"/>
  <c r="P1692" i="3"/>
  <c r="R1692" i="3" s="1"/>
  <c r="P1713" i="3"/>
  <c r="R1713" i="3" s="1"/>
  <c r="P1673" i="3"/>
  <c r="R1673" i="3" s="1"/>
  <c r="P1714" i="3"/>
  <c r="R1714" i="3" s="1"/>
  <c r="P1672" i="3"/>
  <c r="R1672" i="3" s="1"/>
  <c r="P1687" i="3"/>
  <c r="R1687" i="3" s="1"/>
  <c r="P1709" i="3"/>
  <c r="R1709" i="3" s="1"/>
  <c r="P1680" i="3"/>
  <c r="R1680" i="3" s="1"/>
  <c r="P1653" i="3"/>
  <c r="R1653" i="3" s="1"/>
  <c r="P1716" i="3"/>
  <c r="R1716" i="3" s="1"/>
  <c r="P1658" i="3"/>
  <c r="R1658" i="3" s="1"/>
  <c r="P1670" i="3"/>
  <c r="R1670" i="3" s="1"/>
  <c r="P1684" i="3"/>
  <c r="R1684" i="3" s="1"/>
  <c r="P1706" i="3"/>
  <c r="R1706" i="3" s="1"/>
  <c r="P1690" i="3"/>
  <c r="R1690" i="3" s="1"/>
  <c r="P1712" i="3"/>
  <c r="R1712" i="3" s="1"/>
  <c r="P1665" i="3"/>
  <c r="R1665" i="3" s="1"/>
  <c r="P1705" i="3"/>
  <c r="R1705" i="3" s="1"/>
  <c r="P1664" i="3"/>
  <c r="R1664" i="3" s="1"/>
  <c r="P1682" i="3"/>
  <c r="R1682" i="3" s="1"/>
  <c r="P1704" i="3"/>
  <c r="R1704" i="3" s="1"/>
  <c r="P1476" i="3"/>
  <c r="R1476" i="3" s="1"/>
  <c r="P1489" i="3"/>
  <c r="R1489" i="3" s="1"/>
  <c r="P1515" i="3"/>
  <c r="R1515" i="3" s="1"/>
  <c r="P1478" i="3"/>
  <c r="R1478" i="3" s="1"/>
  <c r="P1509" i="3"/>
  <c r="R1509" i="3" s="1"/>
  <c r="P1525" i="3"/>
  <c r="R1525" i="3" s="1"/>
  <c r="P1486" i="3"/>
  <c r="R1486" i="3" s="1"/>
  <c r="P1518" i="3"/>
  <c r="R1518" i="3" s="1"/>
  <c r="P1529" i="3"/>
  <c r="R1529" i="3" s="1"/>
  <c r="P1481" i="3"/>
  <c r="R1481" i="3" s="1"/>
  <c r="P1511" i="3"/>
  <c r="R1511" i="3" s="1"/>
  <c r="P1477" i="3"/>
  <c r="R1477" i="3" s="1"/>
  <c r="P1503" i="3"/>
  <c r="R1503" i="3" s="1"/>
  <c r="P1528" i="3"/>
  <c r="R1528" i="3" s="1"/>
  <c r="P1470" i="3"/>
  <c r="R1470" i="3" s="1"/>
  <c r="P1508" i="3"/>
  <c r="R1508" i="3" s="1"/>
  <c r="P1471" i="3"/>
  <c r="R1471" i="3" s="1"/>
  <c r="P1507" i="3"/>
  <c r="R1507" i="3" s="1"/>
  <c r="P1517" i="3"/>
  <c r="R1517" i="3" s="1"/>
  <c r="P1475" i="3"/>
  <c r="R1475" i="3" s="1"/>
  <c r="P1510" i="3"/>
  <c r="R1510" i="3" s="1"/>
  <c r="P1527" i="3"/>
  <c r="R1527" i="3" s="1"/>
  <c r="P1473" i="3"/>
  <c r="R1473" i="3" s="1"/>
  <c r="P1498" i="3"/>
  <c r="R1498" i="3" s="1"/>
  <c r="P1493" i="3"/>
  <c r="R1493" i="3" s="1"/>
  <c r="P1500" i="3"/>
  <c r="R1500" i="3" s="1"/>
  <c r="P1533" i="3"/>
  <c r="R1533" i="3" s="1"/>
  <c r="P1485" i="3"/>
  <c r="R1485" i="3" s="1"/>
  <c r="P1499" i="3"/>
  <c r="R1499" i="3" s="1"/>
  <c r="P1516" i="3"/>
  <c r="R1516" i="3" s="1"/>
  <c r="P1532" i="3"/>
  <c r="R1532" i="3" s="1"/>
  <c r="P1504" i="3"/>
  <c r="R1504" i="3" s="1"/>
  <c r="P1521" i="3"/>
  <c r="R1521" i="3" s="1"/>
  <c r="P1472" i="3"/>
  <c r="R1472" i="3" s="1"/>
  <c r="P1474" i="3"/>
  <c r="R1474" i="3" s="1"/>
  <c r="P1492" i="3"/>
  <c r="R1492" i="3" s="1"/>
  <c r="P1506" i="3"/>
  <c r="R1506" i="3" s="1"/>
  <c r="P1519" i="3"/>
  <c r="R1519" i="3" s="1"/>
  <c r="P1495" i="3"/>
  <c r="R1495" i="3" s="1"/>
  <c r="P1522" i="3"/>
  <c r="R1522" i="3" s="1"/>
  <c r="P1483" i="3"/>
  <c r="R1483" i="3" s="1"/>
  <c r="P1496" i="3"/>
  <c r="R1496" i="3" s="1"/>
  <c r="P1514" i="3"/>
  <c r="R1514" i="3" s="1"/>
  <c r="P1526" i="3"/>
  <c r="R1526" i="3" s="1"/>
  <c r="P1497" i="3"/>
  <c r="R1497" i="3" s="1"/>
  <c r="P1520" i="3"/>
  <c r="R1520" i="3" s="1"/>
  <c r="P1530" i="3"/>
  <c r="R1530" i="3" s="1"/>
  <c r="P1531" i="3"/>
  <c r="R1531" i="3" s="1"/>
  <c r="P1482" i="3"/>
  <c r="R1482" i="3" s="1"/>
  <c r="P1505" i="3"/>
  <c r="R1505" i="3" s="1"/>
  <c r="P1037" i="3"/>
  <c r="R1037" i="3" s="1"/>
  <c r="P1030" i="3"/>
  <c r="R1030" i="3" s="1"/>
  <c r="P1011" i="3"/>
  <c r="R1011" i="3" s="1"/>
  <c r="P1034" i="3"/>
  <c r="R1034" i="3" s="1"/>
  <c r="P1038" i="3"/>
  <c r="R1038" i="3" s="1"/>
  <c r="P1015" i="3"/>
  <c r="R1015" i="3" s="1"/>
  <c r="P1023" i="3"/>
  <c r="R1023" i="3" s="1"/>
  <c r="P1033" i="3"/>
  <c r="R1033" i="3" s="1"/>
  <c r="P1009" i="3"/>
  <c r="R1009" i="3" s="1"/>
  <c r="P1026" i="3"/>
  <c r="R1026" i="3" s="1"/>
  <c r="P1019" i="3"/>
  <c r="R1019" i="3" s="1"/>
  <c r="P1031" i="3"/>
  <c r="R1031" i="3" s="1"/>
  <c r="P1020" i="3"/>
  <c r="R1020" i="3" s="1"/>
  <c r="P1032" i="3"/>
  <c r="R1032" i="3" s="1"/>
  <c r="P1016" i="3"/>
  <c r="R1016" i="3" s="1"/>
  <c r="P1027" i="3"/>
  <c r="R1027" i="3" s="1"/>
  <c r="P1013" i="3"/>
  <c r="R1013" i="3" s="1"/>
  <c r="P1012" i="3"/>
  <c r="R1012" i="3" s="1"/>
  <c r="P1014" i="3"/>
  <c r="R1014" i="3" s="1"/>
  <c r="P1036" i="3"/>
  <c r="R1036" i="3" s="1"/>
  <c r="P1024" i="3"/>
  <c r="R1024" i="3" s="1"/>
  <c r="P1008" i="3"/>
  <c r="R1008" i="3" s="1"/>
  <c r="P1022" i="3"/>
  <c r="R1022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927" i="3"/>
  <c r="R927" i="3" s="1"/>
  <c r="E927" i="3" s="1"/>
  <c r="P1408" i="3"/>
  <c r="R1408" i="3" s="1"/>
  <c r="E1408" i="3" s="1"/>
  <c r="P1463" i="3"/>
  <c r="R1463" i="3" s="1"/>
  <c r="E1463" i="3" s="1"/>
  <c r="P1637" i="3"/>
  <c r="R1637" i="3" s="1"/>
  <c r="E1637" i="3" s="1"/>
  <c r="P990" i="3"/>
  <c r="R990" i="3" s="1"/>
  <c r="E990" i="3" s="1"/>
  <c r="P1427" i="3"/>
  <c r="R1427" i="3" s="1"/>
  <c r="E1427" i="3" s="1"/>
  <c r="P1638" i="3"/>
  <c r="R1638" i="3" s="1"/>
  <c r="E1638" i="3" s="1"/>
  <c r="P685" i="3"/>
  <c r="R685" i="3" s="1"/>
  <c r="E685" i="3" s="1"/>
  <c r="P736" i="3"/>
  <c r="R736" i="3" s="1"/>
  <c r="E736" i="3" s="1"/>
  <c r="P906" i="3"/>
  <c r="R906" i="3" s="1"/>
  <c r="E906" i="3" s="1"/>
  <c r="P960" i="3"/>
  <c r="R960" i="3" s="1"/>
  <c r="E960" i="3" s="1"/>
  <c r="P1398" i="3"/>
  <c r="R1398" i="3" s="1"/>
  <c r="E1398" i="3" s="1"/>
  <c r="P1574" i="3"/>
  <c r="R1574" i="3" s="1"/>
  <c r="E1574" i="3" s="1"/>
  <c r="P663" i="3"/>
  <c r="R663" i="3" s="1"/>
  <c r="E663" i="3" s="1"/>
  <c r="P678" i="3"/>
  <c r="R678" i="3" s="1"/>
  <c r="E678" i="3" s="1"/>
  <c r="P692" i="3"/>
  <c r="R692" i="3" s="1"/>
  <c r="E692" i="3" s="1"/>
  <c r="P1363" i="3"/>
  <c r="R1363" i="3" s="1"/>
  <c r="E1363" i="3" s="1"/>
  <c r="P1563" i="3"/>
  <c r="R1563" i="3" s="1"/>
  <c r="E1563" i="3" s="1"/>
  <c r="P1618" i="3"/>
  <c r="R1618" i="3" s="1"/>
  <c r="E1618" i="3" s="1"/>
  <c r="P922" i="3"/>
  <c r="R922" i="3" s="1"/>
  <c r="E922" i="3" s="1"/>
  <c r="P965" i="3"/>
  <c r="R965" i="3" s="1"/>
  <c r="E965" i="3" s="1"/>
  <c r="P998" i="3"/>
  <c r="R998" i="3" s="1"/>
  <c r="E998" i="3" s="1"/>
  <c r="P1377" i="3"/>
  <c r="R1377" i="3" s="1"/>
  <c r="E1377" i="3" s="1"/>
  <c r="P1399" i="3"/>
  <c r="R1399" i="3" s="1"/>
  <c r="E1399" i="3" s="1"/>
  <c r="P1420" i="3"/>
  <c r="R1420" i="3" s="1"/>
  <c r="E1420" i="3" s="1"/>
  <c r="P1451" i="3"/>
  <c r="R1451" i="3" s="1"/>
  <c r="E1451" i="3" s="1"/>
  <c r="P1543" i="3"/>
  <c r="R1543" i="3" s="1"/>
  <c r="E1543" i="3" s="1"/>
  <c r="P1581" i="3"/>
  <c r="R1581" i="3" s="1"/>
  <c r="E1581" i="3" s="1"/>
  <c r="P1610" i="3"/>
  <c r="R1610" i="3" s="1"/>
  <c r="E1610" i="3" s="1"/>
  <c r="P1641" i="3"/>
  <c r="R1641" i="3" s="1"/>
  <c r="E1641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909" i="3"/>
  <c r="R909" i="3" s="1"/>
  <c r="E909" i="3" s="1"/>
  <c r="P926" i="3"/>
  <c r="R926" i="3" s="1"/>
  <c r="E926" i="3" s="1"/>
  <c r="P944" i="3"/>
  <c r="R944" i="3" s="1"/>
  <c r="E944" i="3" s="1"/>
  <c r="P986" i="3"/>
  <c r="R986" i="3" s="1"/>
  <c r="E986" i="3" s="1"/>
  <c r="P1368" i="3"/>
  <c r="R1368" i="3" s="1"/>
  <c r="E1368" i="3" s="1"/>
  <c r="P1444" i="3"/>
  <c r="R1444" i="3" s="1"/>
  <c r="E1444" i="3" s="1"/>
  <c r="P1464" i="3"/>
  <c r="R1464" i="3" s="1"/>
  <c r="E1464" i="3" s="1"/>
  <c r="P1542" i="3"/>
  <c r="R1542" i="3" s="1"/>
  <c r="E1542" i="3" s="1"/>
  <c r="P1554" i="3"/>
  <c r="R1554" i="3" s="1"/>
  <c r="E1554" i="3" s="1"/>
  <c r="P1616" i="3"/>
  <c r="R1616" i="3" s="1"/>
  <c r="E1616" i="3" s="1"/>
  <c r="P708" i="3"/>
  <c r="R708" i="3" s="1"/>
  <c r="E708" i="3" s="1"/>
  <c r="P915" i="3"/>
  <c r="R915" i="3" s="1"/>
  <c r="E915" i="3" s="1"/>
  <c r="P961" i="3"/>
  <c r="R961" i="3" s="1"/>
  <c r="E961" i="3" s="1"/>
  <c r="P981" i="3"/>
  <c r="R981" i="3" s="1"/>
  <c r="E981" i="3" s="1"/>
  <c r="P1364" i="3"/>
  <c r="R1364" i="3" s="1"/>
  <c r="E1364" i="3" s="1"/>
  <c r="P1379" i="3"/>
  <c r="R1379" i="3" s="1"/>
  <c r="E1379" i="3" s="1"/>
  <c r="P1397" i="3"/>
  <c r="R1397" i="3" s="1"/>
  <c r="E1397" i="3" s="1"/>
  <c r="P1429" i="3"/>
  <c r="R1429" i="3" s="1"/>
  <c r="E1429" i="3" s="1"/>
  <c r="P1550" i="3"/>
  <c r="R1550" i="3" s="1"/>
  <c r="E1550" i="3" s="1"/>
  <c r="P1571" i="3"/>
  <c r="R1571" i="3" s="1"/>
  <c r="E1571" i="3" s="1"/>
  <c r="P1603" i="3"/>
  <c r="R1603" i="3" s="1"/>
  <c r="E1603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947" i="3"/>
  <c r="R947" i="3" s="1"/>
  <c r="E947" i="3" s="1"/>
  <c r="P964" i="3"/>
  <c r="R964" i="3" s="1"/>
  <c r="E964" i="3" s="1"/>
  <c r="P977" i="3"/>
  <c r="R977" i="3" s="1"/>
  <c r="E977" i="3" s="1"/>
  <c r="P1002" i="3"/>
  <c r="R1002" i="3" s="1"/>
  <c r="E1002" i="3" s="1"/>
  <c r="P1376" i="3"/>
  <c r="R1376" i="3" s="1"/>
  <c r="E1376" i="3" s="1"/>
  <c r="P1396" i="3"/>
  <c r="R1396" i="3" s="1"/>
  <c r="E1396" i="3" s="1"/>
  <c r="P1419" i="3"/>
  <c r="R1419" i="3" s="1"/>
  <c r="E1419" i="3" s="1"/>
  <c r="P1439" i="3"/>
  <c r="R1439" i="3" s="1"/>
  <c r="E1439" i="3" s="1"/>
  <c r="P1459" i="3"/>
  <c r="R1459" i="3" s="1"/>
  <c r="E1459" i="3" s="1"/>
  <c r="P1560" i="3"/>
  <c r="R1560" i="3" s="1"/>
  <c r="E1560" i="3" s="1"/>
  <c r="P1582" i="3"/>
  <c r="R1582" i="3" s="1"/>
  <c r="E1582" i="3" s="1"/>
  <c r="P1620" i="3"/>
  <c r="R1620" i="3" s="1"/>
  <c r="E1620" i="3" s="1"/>
  <c r="P703" i="3"/>
  <c r="R703" i="3" s="1"/>
  <c r="E703" i="3" s="1"/>
  <c r="P920" i="3"/>
  <c r="R920" i="3" s="1"/>
  <c r="E920" i="3" s="1"/>
  <c r="P1388" i="3"/>
  <c r="R1388" i="3" s="1"/>
  <c r="E1388" i="3" s="1"/>
  <c r="P1448" i="3"/>
  <c r="R1448" i="3" s="1"/>
  <c r="E1448" i="3" s="1"/>
  <c r="P1597" i="3"/>
  <c r="R1597" i="3" s="1"/>
  <c r="E1597" i="3" s="1"/>
  <c r="P948" i="3"/>
  <c r="R948" i="3" s="1"/>
  <c r="E948" i="3" s="1"/>
  <c r="P1394" i="3"/>
  <c r="R1394" i="3" s="1"/>
  <c r="E1394" i="3" s="1"/>
  <c r="P1570" i="3"/>
  <c r="R1570" i="3" s="1"/>
  <c r="E1570" i="3" s="1"/>
  <c r="P681" i="3"/>
  <c r="R681" i="3" s="1"/>
  <c r="E681" i="3" s="1"/>
  <c r="P730" i="3"/>
  <c r="R730" i="3" s="1"/>
  <c r="E730" i="3" s="1"/>
  <c r="P750" i="3"/>
  <c r="R750" i="3" s="1"/>
  <c r="E750" i="3" s="1"/>
  <c r="P1378" i="3"/>
  <c r="R1378" i="3" s="1"/>
  <c r="E1378" i="3" s="1"/>
  <c r="P1443" i="3"/>
  <c r="R1443" i="3" s="1"/>
  <c r="E1443" i="3" s="1"/>
  <c r="P1561" i="3"/>
  <c r="R1561" i="3" s="1"/>
  <c r="E1561" i="3" s="1"/>
  <c r="P658" i="3"/>
  <c r="R658" i="3" s="1"/>
  <c r="E658" i="3" s="1"/>
  <c r="P672" i="3"/>
  <c r="R672" i="3" s="1"/>
  <c r="E672" i="3" s="1"/>
  <c r="P690" i="3"/>
  <c r="R690" i="3" s="1"/>
  <c r="E690" i="3" s="1"/>
  <c r="P970" i="3"/>
  <c r="R970" i="3" s="1"/>
  <c r="E970" i="3" s="1"/>
  <c r="P1445" i="3"/>
  <c r="R1445" i="3" s="1"/>
  <c r="E1445" i="3" s="1"/>
  <c r="P716" i="3"/>
  <c r="R716" i="3" s="1"/>
  <c r="E716" i="3" s="1"/>
  <c r="P991" i="3"/>
  <c r="R991" i="3" s="1"/>
  <c r="E991" i="3" s="1"/>
  <c r="P1373" i="3"/>
  <c r="R1373" i="3" s="1"/>
  <c r="E1373" i="3" s="1"/>
  <c r="P1393" i="3"/>
  <c r="R1393" i="3" s="1"/>
  <c r="E1393" i="3" s="1"/>
  <c r="P1412" i="3"/>
  <c r="R1412" i="3" s="1"/>
  <c r="E1412" i="3" s="1"/>
  <c r="P1449" i="3"/>
  <c r="R1449" i="3" s="1"/>
  <c r="E1449" i="3" s="1"/>
  <c r="P1539" i="3"/>
  <c r="R1539" i="3" s="1"/>
  <c r="E1539" i="3" s="1"/>
  <c r="P1575" i="3"/>
  <c r="R1575" i="3" s="1"/>
  <c r="E1575" i="3" s="1"/>
  <c r="P1604" i="3"/>
  <c r="R1604" i="3" s="1"/>
  <c r="E1604" i="3" s="1"/>
  <c r="P1639" i="3"/>
  <c r="R1639" i="3" s="1"/>
  <c r="E1639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934" i="3"/>
  <c r="R934" i="3" s="1"/>
  <c r="E934" i="3" s="1"/>
  <c r="P976" i="3"/>
  <c r="R976" i="3" s="1"/>
  <c r="E976" i="3" s="1"/>
  <c r="P1361" i="3"/>
  <c r="R1361" i="3" s="1"/>
  <c r="E1361" i="3" s="1"/>
  <c r="P1418" i="3"/>
  <c r="R1418" i="3" s="1"/>
  <c r="E1418" i="3" s="1"/>
  <c r="P1438" i="3"/>
  <c r="R1438" i="3" s="1"/>
  <c r="E1438" i="3" s="1"/>
  <c r="P1456" i="3"/>
  <c r="R1456" i="3" s="1"/>
  <c r="E1456" i="3" s="1"/>
  <c r="P1540" i="3"/>
  <c r="R1540" i="3" s="1"/>
  <c r="E1540" i="3" s="1"/>
  <c r="P1553" i="3"/>
  <c r="R1553" i="3" s="1"/>
  <c r="E1553" i="3" s="1"/>
  <c r="P1588" i="3"/>
  <c r="R1588" i="3" s="1"/>
  <c r="E1588" i="3" s="1"/>
  <c r="P1608" i="3"/>
  <c r="R1608" i="3" s="1"/>
  <c r="E1608" i="3" s="1"/>
  <c r="P1628" i="3"/>
  <c r="R1628" i="3" s="1"/>
  <c r="E1628" i="3" s="1"/>
  <c r="P705" i="3"/>
  <c r="R705" i="3" s="1"/>
  <c r="E705" i="3" s="1"/>
  <c r="P943" i="3"/>
  <c r="R943" i="3" s="1"/>
  <c r="E943" i="3" s="1"/>
  <c r="P958" i="3"/>
  <c r="R958" i="3" s="1"/>
  <c r="E958" i="3" s="1"/>
  <c r="P978" i="3"/>
  <c r="R978" i="3" s="1"/>
  <c r="E978" i="3" s="1"/>
  <c r="P1001" i="3"/>
  <c r="R1001" i="3" s="1"/>
  <c r="E1001" i="3" s="1"/>
  <c r="P1375" i="3"/>
  <c r="R1375" i="3" s="1"/>
  <c r="E1375" i="3" s="1"/>
  <c r="P1395" i="3"/>
  <c r="R1395" i="3" s="1"/>
  <c r="E1395" i="3" s="1"/>
  <c r="P1411" i="3"/>
  <c r="R1411" i="3" s="1"/>
  <c r="E1411" i="3" s="1"/>
  <c r="P1547" i="3"/>
  <c r="R1547" i="3" s="1"/>
  <c r="E1547" i="3" s="1"/>
  <c r="P1569" i="3"/>
  <c r="R1569" i="3" s="1"/>
  <c r="E1569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924" i="3"/>
  <c r="R924" i="3" s="1"/>
  <c r="E924" i="3" s="1"/>
  <c r="P945" i="3"/>
  <c r="R945" i="3" s="1"/>
  <c r="E945" i="3" s="1"/>
  <c r="P972" i="3"/>
  <c r="R972" i="3" s="1"/>
  <c r="E972" i="3" s="1"/>
  <c r="P987" i="3"/>
  <c r="R987" i="3" s="1"/>
  <c r="E987" i="3" s="1"/>
  <c r="P1372" i="3"/>
  <c r="R1372" i="3" s="1"/>
  <c r="E1372" i="3" s="1"/>
  <c r="P1390" i="3"/>
  <c r="R1390" i="3" s="1"/>
  <c r="E1390" i="3" s="1"/>
  <c r="P1410" i="3"/>
  <c r="R1410" i="3" s="1"/>
  <c r="E1410" i="3" s="1"/>
  <c r="P1430" i="3"/>
  <c r="R1430" i="3" s="1"/>
  <c r="E1430" i="3" s="1"/>
  <c r="P1559" i="3"/>
  <c r="R1559" i="3" s="1"/>
  <c r="E1559" i="3" s="1"/>
  <c r="P1576" i="3"/>
  <c r="R1576" i="3" s="1"/>
  <c r="E1576" i="3" s="1"/>
  <c r="P1594" i="3"/>
  <c r="R1594" i="3" s="1"/>
  <c r="E1594" i="3" s="1"/>
  <c r="P1614" i="3"/>
  <c r="R1614" i="3" s="1"/>
  <c r="E1614" i="3" s="1"/>
  <c r="P1632" i="3"/>
  <c r="R1632" i="3" s="1"/>
  <c r="E1632" i="3" s="1"/>
  <c r="P651" i="3"/>
  <c r="R651" i="3" s="1"/>
  <c r="E651" i="3" s="1"/>
  <c r="P684" i="3"/>
  <c r="R684" i="3" s="1"/>
  <c r="E684" i="3" s="1"/>
  <c r="P912" i="3"/>
  <c r="R912" i="3" s="1"/>
  <c r="E912" i="3" s="1"/>
  <c r="P980" i="3"/>
  <c r="R980" i="3" s="1"/>
  <c r="E980" i="3" s="1"/>
  <c r="P1434" i="3"/>
  <c r="R1434" i="3" s="1"/>
  <c r="E1434" i="3" s="1"/>
  <c r="P1564" i="3"/>
  <c r="R1564" i="3" s="1"/>
  <c r="E1564" i="3" s="1"/>
  <c r="P704" i="3"/>
  <c r="R704" i="3" s="1"/>
  <c r="E704" i="3" s="1"/>
  <c r="P1374" i="3"/>
  <c r="R1374" i="3" s="1"/>
  <c r="E1374" i="3" s="1"/>
  <c r="P1537" i="3"/>
  <c r="R1537" i="3" s="1"/>
  <c r="E1537" i="3" s="1"/>
  <c r="P1615" i="3"/>
  <c r="R1615" i="3" s="1"/>
  <c r="E1615" i="3" s="1"/>
  <c r="P667" i="3"/>
  <c r="R667" i="3" s="1"/>
  <c r="E667" i="3" s="1"/>
  <c r="P726" i="3"/>
  <c r="R726" i="3" s="1"/>
  <c r="E726" i="3" s="1"/>
  <c r="P746" i="3"/>
  <c r="R746" i="3" s="1"/>
  <c r="E746" i="3" s="1"/>
  <c r="P932" i="3"/>
  <c r="R932" i="3" s="1"/>
  <c r="E932" i="3" s="1"/>
  <c r="P1362" i="3"/>
  <c r="R1362" i="3" s="1"/>
  <c r="E1362" i="3" s="1"/>
  <c r="P1428" i="3"/>
  <c r="R1428" i="3" s="1"/>
  <c r="E1428" i="3" s="1"/>
  <c r="P1541" i="3"/>
  <c r="R1541" i="3" s="1"/>
  <c r="E1541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1404" i="3"/>
  <c r="R1404" i="3" s="1"/>
  <c r="E1404" i="3" s="1"/>
  <c r="P1595" i="3"/>
  <c r="R1595" i="3" s="1"/>
  <c r="E1595" i="3" s="1"/>
  <c r="P707" i="3"/>
  <c r="R707" i="3" s="1"/>
  <c r="E707" i="3" s="1"/>
  <c r="P928" i="3"/>
  <c r="R928" i="3" s="1"/>
  <c r="E928" i="3" s="1"/>
  <c r="P988" i="3"/>
  <c r="R988" i="3" s="1"/>
  <c r="E988" i="3" s="1"/>
  <c r="P1371" i="3"/>
  <c r="R1371" i="3" s="1"/>
  <c r="E1371" i="3" s="1"/>
  <c r="P1387" i="3"/>
  <c r="R1387" i="3" s="1"/>
  <c r="E1387" i="3" s="1"/>
  <c r="P1405" i="3"/>
  <c r="R1405" i="3" s="1"/>
  <c r="E1405" i="3" s="1"/>
  <c r="P1467" i="3"/>
  <c r="R1467" i="3" s="1"/>
  <c r="E1467" i="3" s="1"/>
  <c r="P1573" i="3"/>
  <c r="R1573" i="3" s="1"/>
  <c r="E1573" i="3" s="1"/>
  <c r="P1599" i="3"/>
  <c r="R1599" i="3" s="1"/>
  <c r="E1599" i="3" s="1"/>
  <c r="P1621" i="3"/>
  <c r="R1621" i="3" s="1"/>
  <c r="E1621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916" i="3"/>
  <c r="R916" i="3" s="1"/>
  <c r="E916" i="3" s="1"/>
  <c r="P933" i="3"/>
  <c r="R933" i="3" s="1"/>
  <c r="E933" i="3" s="1"/>
  <c r="P966" i="3"/>
  <c r="R966" i="3" s="1"/>
  <c r="E966" i="3" s="1"/>
  <c r="P1004" i="3"/>
  <c r="R1004" i="3" s="1"/>
  <c r="E1004" i="3" s="1"/>
  <c r="P1417" i="3"/>
  <c r="R1417" i="3" s="1"/>
  <c r="E1417" i="3" s="1"/>
  <c r="P1437" i="3"/>
  <c r="R1437" i="3" s="1"/>
  <c r="E1437" i="3" s="1"/>
  <c r="P1455" i="3"/>
  <c r="R1455" i="3" s="1"/>
  <c r="E1455" i="3" s="1"/>
  <c r="P1538" i="3"/>
  <c r="R1538" i="3" s="1"/>
  <c r="E1538" i="3" s="1"/>
  <c r="P1551" i="3"/>
  <c r="R1551" i="3" s="1"/>
  <c r="E1551" i="3" s="1"/>
  <c r="P1587" i="3"/>
  <c r="R1587" i="3" s="1"/>
  <c r="E1587" i="3" s="1"/>
  <c r="P1607" i="3"/>
  <c r="R1607" i="3" s="1"/>
  <c r="E1607" i="3" s="1"/>
  <c r="P1627" i="3"/>
  <c r="R1627" i="3" s="1"/>
  <c r="E1627" i="3" s="1"/>
  <c r="P696" i="3"/>
  <c r="R696" i="3" s="1"/>
  <c r="E696" i="3" s="1"/>
  <c r="P956" i="3"/>
  <c r="R956" i="3" s="1"/>
  <c r="E956" i="3" s="1"/>
  <c r="P1367" i="3"/>
  <c r="R1367" i="3" s="1"/>
  <c r="E1367" i="3" s="1"/>
  <c r="P1389" i="3"/>
  <c r="R1389" i="3" s="1"/>
  <c r="E1389" i="3" s="1"/>
  <c r="P1409" i="3"/>
  <c r="R1409" i="3" s="1"/>
  <c r="E1409" i="3" s="1"/>
  <c r="P1452" i="3"/>
  <c r="R1452" i="3" s="1"/>
  <c r="E1452" i="3" s="1"/>
  <c r="P1565" i="3"/>
  <c r="R1565" i="3" s="1"/>
  <c r="E1565" i="3" s="1"/>
  <c r="P1584" i="3"/>
  <c r="R1584" i="3" s="1"/>
  <c r="E1584" i="3" s="1"/>
  <c r="P1630" i="3"/>
  <c r="R1630" i="3" s="1"/>
  <c r="E1630" i="3" s="1"/>
  <c r="P668" i="3"/>
  <c r="R668" i="3" s="1"/>
  <c r="E668" i="3" s="1"/>
  <c r="P686" i="3"/>
  <c r="R686" i="3" s="1"/>
  <c r="E686" i="3" s="1"/>
  <c r="P706" i="3"/>
  <c r="R706" i="3" s="1"/>
  <c r="E706" i="3" s="1"/>
  <c r="P910" i="3"/>
  <c r="R910" i="3" s="1"/>
  <c r="E910" i="3" s="1"/>
  <c r="P923" i="3"/>
  <c r="R923" i="3" s="1"/>
  <c r="E923" i="3" s="1"/>
  <c r="P957" i="3"/>
  <c r="R957" i="3" s="1"/>
  <c r="E957" i="3" s="1"/>
  <c r="P969" i="3"/>
  <c r="R969" i="3" s="1"/>
  <c r="E969" i="3" s="1"/>
  <c r="P982" i="3"/>
  <c r="R982" i="3" s="1"/>
  <c r="E982" i="3" s="1"/>
  <c r="P997" i="3"/>
  <c r="R997" i="3" s="1"/>
  <c r="E997" i="3" s="1"/>
  <c r="P1365" i="3"/>
  <c r="R1365" i="3" s="1"/>
  <c r="E1365" i="3" s="1"/>
  <c r="P1386" i="3"/>
  <c r="R1386" i="3" s="1"/>
  <c r="E1386" i="3" s="1"/>
  <c r="P1406" i="3"/>
  <c r="R1406" i="3" s="1"/>
  <c r="E1406" i="3" s="1"/>
  <c r="P1422" i="3"/>
  <c r="R1422" i="3" s="1"/>
  <c r="E1422" i="3" s="1"/>
  <c r="P1442" i="3"/>
  <c r="R1442" i="3" s="1"/>
  <c r="E1442" i="3" s="1"/>
  <c r="P1462" i="3"/>
  <c r="R1462" i="3" s="1"/>
  <c r="E1462" i="3" s="1"/>
  <c r="P1555" i="3"/>
  <c r="R1555" i="3" s="1"/>
  <c r="E1555" i="3" s="1"/>
  <c r="P1572" i="3"/>
  <c r="R1572" i="3" s="1"/>
  <c r="E1572" i="3" s="1"/>
  <c r="P1593" i="3"/>
  <c r="R1593" i="3" s="1"/>
  <c r="E1593" i="3" s="1"/>
  <c r="P1613" i="3"/>
  <c r="R1613" i="3" s="1"/>
  <c r="E1613" i="3" s="1"/>
  <c r="P1631" i="3"/>
  <c r="R1631" i="3" s="1"/>
  <c r="E1631" i="3" s="1"/>
  <c r="P664" i="3"/>
  <c r="R664" i="3" s="1"/>
  <c r="E664" i="3" s="1"/>
  <c r="P905" i="3"/>
  <c r="R905" i="3" s="1"/>
  <c r="E905" i="3" s="1"/>
  <c r="P938" i="3"/>
  <c r="R938" i="3" s="1"/>
  <c r="E938" i="3" s="1"/>
  <c r="P1423" i="3"/>
  <c r="R1423" i="3" s="1"/>
  <c r="E1423" i="3" s="1"/>
  <c r="P1552" i="3"/>
  <c r="R1552" i="3" s="1"/>
  <c r="E1552" i="3" s="1"/>
  <c r="P653" i="3"/>
  <c r="R653" i="3" s="1"/>
  <c r="E653" i="3" s="1"/>
  <c r="P1360" i="3"/>
  <c r="R1360" i="3" s="1"/>
  <c r="E1360" i="3" s="1"/>
  <c r="P1465" i="3"/>
  <c r="R1465" i="3" s="1"/>
  <c r="E1465" i="3" s="1"/>
  <c r="P1598" i="3"/>
  <c r="R1598" i="3" s="1"/>
  <c r="E1598" i="3" s="1"/>
  <c r="P661" i="3"/>
  <c r="R661" i="3" s="1"/>
  <c r="E661" i="3" s="1"/>
  <c r="P722" i="3"/>
  <c r="R722" i="3" s="1"/>
  <c r="E722" i="3" s="1"/>
  <c r="P740" i="3"/>
  <c r="R740" i="3" s="1"/>
  <c r="E740" i="3" s="1"/>
  <c r="P1000" i="3"/>
  <c r="R1000" i="3" s="1"/>
  <c r="E1000" i="3" s="1"/>
  <c r="P1416" i="3"/>
  <c r="R1416" i="3" s="1"/>
  <c r="E1416" i="3" s="1"/>
  <c r="P1466" i="3"/>
  <c r="R1466" i="3" s="1"/>
  <c r="E1466" i="3" s="1"/>
  <c r="P1617" i="3"/>
  <c r="R1617" i="3" s="1"/>
  <c r="E1617" i="3" s="1"/>
  <c r="P669" i="3"/>
  <c r="R669" i="3" s="1"/>
  <c r="E669" i="3" s="1"/>
  <c r="P683" i="3"/>
  <c r="R683" i="3" s="1"/>
  <c r="E683" i="3" s="1"/>
  <c r="P701" i="3"/>
  <c r="R701" i="3" s="1"/>
  <c r="E701" i="3" s="1"/>
  <c r="P925" i="3"/>
  <c r="R925" i="3" s="1"/>
  <c r="E925" i="3" s="1"/>
  <c r="P1384" i="3"/>
  <c r="R1384" i="3" s="1"/>
  <c r="E1384" i="3" s="1"/>
  <c r="P1580" i="3"/>
  <c r="R1580" i="3" s="1"/>
  <c r="E1580" i="3" s="1"/>
  <c r="P1635" i="3"/>
  <c r="R1635" i="3" s="1"/>
  <c r="E1635" i="3" s="1"/>
  <c r="P968" i="3"/>
  <c r="R968" i="3" s="1"/>
  <c r="E968" i="3" s="1"/>
  <c r="P1003" i="3"/>
  <c r="R1003" i="3" s="1"/>
  <c r="E1003" i="3" s="1"/>
  <c r="P1385" i="3"/>
  <c r="R1385" i="3" s="1"/>
  <c r="E1385" i="3" s="1"/>
  <c r="P1401" i="3"/>
  <c r="R1401" i="3" s="1"/>
  <c r="E1401" i="3" s="1"/>
  <c r="P1431" i="3"/>
  <c r="R1431" i="3" s="1"/>
  <c r="E1431" i="3" s="1"/>
  <c r="P1460" i="3"/>
  <c r="R1460" i="3" s="1"/>
  <c r="E1460" i="3" s="1"/>
  <c r="P1549" i="3"/>
  <c r="R1549" i="3" s="1"/>
  <c r="E1549" i="3" s="1"/>
  <c r="P1583" i="3"/>
  <c r="R1583" i="3" s="1"/>
  <c r="E1583" i="3" s="1"/>
  <c r="P1619" i="3"/>
  <c r="R1619" i="3" s="1"/>
  <c r="E1619" i="3" s="1"/>
  <c r="P1642" i="3"/>
  <c r="R1642" i="3" s="1"/>
  <c r="E1642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913" i="3"/>
  <c r="R913" i="3" s="1"/>
  <c r="E913" i="3" s="1"/>
  <c r="P954" i="3"/>
  <c r="R954" i="3" s="1"/>
  <c r="E954" i="3" s="1"/>
  <c r="P994" i="3"/>
  <c r="R994" i="3" s="1"/>
  <c r="E994" i="3" s="1"/>
  <c r="P1415" i="3"/>
  <c r="R1415" i="3" s="1"/>
  <c r="E1415" i="3" s="1"/>
  <c r="P1433" i="3"/>
  <c r="R1433" i="3" s="1"/>
  <c r="E1433" i="3" s="1"/>
  <c r="P1453" i="3"/>
  <c r="R1453" i="3" s="1"/>
  <c r="E1453" i="3" s="1"/>
  <c r="P1536" i="3"/>
  <c r="R1536" i="3" s="1"/>
  <c r="E1536" i="3" s="1"/>
  <c r="P1544" i="3"/>
  <c r="R1544" i="3" s="1"/>
  <c r="E1544" i="3" s="1"/>
  <c r="P1562" i="3"/>
  <c r="R1562" i="3" s="1"/>
  <c r="E1562" i="3" s="1"/>
  <c r="P1585" i="3"/>
  <c r="R1585" i="3" s="1"/>
  <c r="E1585" i="3" s="1"/>
  <c r="P1605" i="3"/>
  <c r="R1605" i="3" s="1"/>
  <c r="E1605" i="3" s="1"/>
  <c r="P1625" i="3"/>
  <c r="R1625" i="3" s="1"/>
  <c r="E1625" i="3" s="1"/>
  <c r="P1643" i="3"/>
  <c r="R1643" i="3" s="1"/>
  <c r="E1643" i="3" s="1"/>
  <c r="P936" i="3"/>
  <c r="R936" i="3" s="1"/>
  <c r="E936" i="3" s="1"/>
  <c r="P953" i="3"/>
  <c r="R953" i="3" s="1"/>
  <c r="E953" i="3" s="1"/>
  <c r="P971" i="3"/>
  <c r="R971" i="3" s="1"/>
  <c r="E971" i="3" s="1"/>
  <c r="P1366" i="3"/>
  <c r="R1366" i="3" s="1"/>
  <c r="E1366" i="3" s="1"/>
  <c r="P1383" i="3"/>
  <c r="R1383" i="3" s="1"/>
  <c r="E1383" i="3" s="1"/>
  <c r="P1407" i="3"/>
  <c r="R1407" i="3" s="1"/>
  <c r="E1407" i="3" s="1"/>
  <c r="P1432" i="3"/>
  <c r="R1432" i="3" s="1"/>
  <c r="E1432" i="3" s="1"/>
  <c r="P1558" i="3"/>
  <c r="R1558" i="3" s="1"/>
  <c r="E1558" i="3" s="1"/>
  <c r="P1577" i="3"/>
  <c r="R1577" i="3" s="1"/>
  <c r="E1577" i="3" s="1"/>
  <c r="P1624" i="3"/>
  <c r="R1624" i="3" s="1"/>
  <c r="E1624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903" i="3"/>
  <c r="R903" i="3" s="1"/>
  <c r="E903" i="3" s="1"/>
  <c r="P917" i="3"/>
  <c r="R917" i="3" s="1"/>
  <c r="E917" i="3" s="1"/>
  <c r="P937" i="3"/>
  <c r="R937" i="3" s="1"/>
  <c r="E937" i="3" s="1"/>
  <c r="P967" i="3"/>
  <c r="R967" i="3" s="1"/>
  <c r="E967" i="3" s="1"/>
  <c r="P992" i="3"/>
  <c r="R992" i="3" s="1"/>
  <c r="E992" i="3" s="1"/>
  <c r="P1005" i="3"/>
  <c r="R1005" i="3" s="1"/>
  <c r="E1005" i="3" s="1"/>
  <c r="P1382" i="3"/>
  <c r="R1382" i="3" s="1"/>
  <c r="E1382" i="3" s="1"/>
  <c r="P1400" i="3"/>
  <c r="R1400" i="3" s="1"/>
  <c r="E1400" i="3" s="1"/>
  <c r="P1421" i="3"/>
  <c r="R1421" i="3" s="1"/>
  <c r="E1421" i="3" s="1"/>
  <c r="P1441" i="3"/>
  <c r="R1441" i="3" s="1"/>
  <c r="E1441" i="3" s="1"/>
  <c r="P1461" i="3"/>
  <c r="R1461" i="3" s="1"/>
  <c r="E1461" i="3" s="1"/>
  <c r="P1548" i="3"/>
  <c r="R1548" i="3" s="1"/>
  <c r="E1548" i="3" s="1"/>
  <c r="P1566" i="3"/>
  <c r="R1566" i="3" s="1"/>
  <c r="E1566" i="3" s="1"/>
  <c r="P1591" i="3"/>
  <c r="R1591" i="3" s="1"/>
  <c r="E1591" i="3" s="1"/>
  <c r="P1609" i="3"/>
  <c r="R1609" i="3" s="1"/>
  <c r="E1609" i="3" s="1"/>
  <c r="P1629" i="3"/>
  <c r="R1629" i="3" s="1"/>
  <c r="E1629" i="3" s="1"/>
  <c r="P3069" i="3"/>
  <c r="R3069" i="3" s="1"/>
  <c r="E3069" i="3" s="1"/>
  <c r="P3093" i="3"/>
  <c r="R3093" i="3" s="1"/>
  <c r="E3093" i="3" s="1"/>
  <c r="P3126" i="3"/>
  <c r="R3126" i="3" s="1"/>
  <c r="E3126" i="3" s="1"/>
  <c r="P3218" i="3"/>
  <c r="R3218" i="3" s="1"/>
  <c r="E3218" i="3" s="1"/>
  <c r="P3060" i="3"/>
  <c r="R3060" i="3" s="1"/>
  <c r="E3060" i="3" s="1"/>
  <c r="P3021" i="3"/>
  <c r="R3021" i="3" s="1"/>
  <c r="E3021" i="3" s="1"/>
  <c r="P3042" i="3"/>
  <c r="R3042" i="3" s="1"/>
  <c r="E3042" i="3" s="1"/>
  <c r="P3206" i="3"/>
  <c r="R3206" i="3" s="1"/>
  <c r="E3206" i="3" s="1"/>
  <c r="P3245" i="3"/>
  <c r="R3245" i="3" s="1"/>
  <c r="E3245" i="3" s="1"/>
  <c r="P3327" i="3"/>
  <c r="R3327" i="3" s="1"/>
  <c r="E3327" i="3" s="1"/>
  <c r="P3385" i="3"/>
  <c r="R3385" i="3" s="1"/>
  <c r="E3385" i="3" s="1"/>
  <c r="P3307" i="3"/>
  <c r="R3307" i="3" s="1"/>
  <c r="E3307" i="3" s="1"/>
  <c r="P3357" i="3"/>
  <c r="R3357" i="3" s="1"/>
  <c r="E3357" i="3" s="1"/>
  <c r="P3072" i="3"/>
  <c r="R3072" i="3" s="1"/>
  <c r="E3072" i="3" s="1"/>
  <c r="P3098" i="3"/>
  <c r="R3098" i="3" s="1"/>
  <c r="E3098" i="3" s="1"/>
  <c r="P3135" i="3"/>
  <c r="R3135" i="3" s="1"/>
  <c r="E3135" i="3" s="1"/>
  <c r="P3238" i="3"/>
  <c r="R3238" i="3" s="1"/>
  <c r="E3238" i="3" s="1"/>
  <c r="P3250" i="3"/>
  <c r="R3250" i="3" s="1"/>
  <c r="E3250" i="3" s="1"/>
  <c r="P3293" i="3"/>
  <c r="R3293" i="3" s="1"/>
  <c r="E3293" i="3" s="1"/>
  <c r="P3352" i="3"/>
  <c r="R3352" i="3" s="1"/>
  <c r="E3352" i="3" s="1"/>
  <c r="P3407" i="3"/>
  <c r="R3407" i="3" s="1"/>
  <c r="E3407" i="3" s="1"/>
  <c r="P3259" i="3"/>
  <c r="R3259" i="3" s="1"/>
  <c r="E3259" i="3" s="1"/>
  <c r="P3303" i="3"/>
  <c r="R3303" i="3" s="1"/>
  <c r="E3303" i="3" s="1"/>
  <c r="P3361" i="3"/>
  <c r="R3361" i="3" s="1"/>
  <c r="E3361" i="3" s="1"/>
  <c r="P3423" i="3"/>
  <c r="R3423" i="3" s="1"/>
  <c r="E3423" i="3" s="1"/>
  <c r="P3038" i="3"/>
  <c r="R3038" i="3" s="1"/>
  <c r="E3038" i="3" s="1"/>
  <c r="P3044" i="3"/>
  <c r="R3044" i="3" s="1"/>
  <c r="E3044" i="3" s="1"/>
  <c r="P3085" i="3"/>
  <c r="R3085" i="3" s="1"/>
  <c r="E3085" i="3" s="1"/>
  <c r="P3119" i="3"/>
  <c r="R3119" i="3" s="1"/>
  <c r="E3119" i="3" s="1"/>
  <c r="P3153" i="3"/>
  <c r="R3153" i="3" s="1"/>
  <c r="E3153" i="3" s="1"/>
  <c r="P3191" i="3"/>
  <c r="R3191" i="3" s="1"/>
  <c r="E3191" i="3" s="1"/>
  <c r="P3235" i="3"/>
  <c r="R3235" i="3" s="1"/>
  <c r="E3235" i="3" s="1"/>
  <c r="P3315" i="3"/>
  <c r="R3315" i="3" s="1"/>
  <c r="E3315" i="3" s="1"/>
  <c r="P3324" i="3"/>
  <c r="R3324" i="3" s="1"/>
  <c r="E3324" i="3" s="1"/>
  <c r="P3348" i="3"/>
  <c r="R3348" i="3" s="1"/>
  <c r="E3348" i="3" s="1"/>
  <c r="P3368" i="3"/>
  <c r="R3368" i="3" s="1"/>
  <c r="E3368" i="3" s="1"/>
  <c r="P3405" i="3"/>
  <c r="R3405" i="3" s="1"/>
  <c r="E3405" i="3" s="1"/>
  <c r="P3414" i="3"/>
  <c r="R3414" i="3" s="1"/>
  <c r="E3414" i="3" s="1"/>
  <c r="P3437" i="3"/>
  <c r="R3437" i="3" s="1"/>
  <c r="E3437" i="3" s="1"/>
  <c r="P3039" i="3"/>
  <c r="R3039" i="3" s="1"/>
  <c r="E3039" i="3" s="1"/>
  <c r="P3142" i="3"/>
  <c r="R3142" i="3" s="1"/>
  <c r="E3142" i="3" s="1"/>
  <c r="P3267" i="3"/>
  <c r="R3267" i="3" s="1"/>
  <c r="E3267" i="3" s="1"/>
  <c r="P3394" i="3"/>
  <c r="R3394" i="3" s="1"/>
  <c r="E3394" i="3" s="1"/>
  <c r="P3051" i="3"/>
  <c r="R3051" i="3" s="1"/>
  <c r="E3051" i="3" s="1"/>
  <c r="P3157" i="3"/>
  <c r="R3157" i="3" s="1"/>
  <c r="E3157" i="3" s="1"/>
  <c r="P3202" i="3"/>
  <c r="R3202" i="3" s="1"/>
  <c r="E3202" i="3" s="1"/>
  <c r="P3434" i="3"/>
  <c r="R3434" i="3" s="1"/>
  <c r="E3434" i="3" s="1"/>
  <c r="P3438" i="3"/>
  <c r="R3438" i="3" s="1"/>
  <c r="E3438" i="3" s="1"/>
  <c r="P3196" i="3"/>
  <c r="R3196" i="3" s="1"/>
  <c r="E3196" i="3" s="1"/>
  <c r="P3306" i="3"/>
  <c r="R3306" i="3" s="1"/>
  <c r="E3306" i="3" s="1"/>
  <c r="P3417" i="3"/>
  <c r="R3417" i="3" s="1"/>
  <c r="E3417" i="3" s="1"/>
  <c r="P3297" i="3"/>
  <c r="R3297" i="3" s="1"/>
  <c r="E3297" i="3" s="1"/>
  <c r="P3389" i="3"/>
  <c r="R3389" i="3" s="1"/>
  <c r="E3389" i="3" s="1"/>
  <c r="P3106" i="3"/>
  <c r="R3106" i="3" s="1"/>
  <c r="E3106" i="3" s="1"/>
  <c r="P3132" i="3"/>
  <c r="R3132" i="3" s="1"/>
  <c r="E3132" i="3" s="1"/>
  <c r="P3162" i="3"/>
  <c r="R3162" i="3" s="1"/>
  <c r="E3162" i="3" s="1"/>
  <c r="P3183" i="3"/>
  <c r="R3183" i="3" s="1"/>
  <c r="E3183" i="3" s="1"/>
  <c r="P3223" i="3"/>
  <c r="R3223" i="3" s="1"/>
  <c r="E3223" i="3" s="1"/>
  <c r="P3234" i="3"/>
  <c r="R3234" i="3" s="1"/>
  <c r="E3234" i="3" s="1"/>
  <c r="P3261" i="3"/>
  <c r="R3261" i="3" s="1"/>
  <c r="E3261" i="3" s="1"/>
  <c r="P3319" i="3"/>
  <c r="R3319" i="3" s="1"/>
  <c r="E3319" i="3" s="1"/>
  <c r="P3369" i="3"/>
  <c r="R3369" i="3" s="1"/>
  <c r="E3369" i="3" s="1"/>
  <c r="P3382" i="3"/>
  <c r="R3382" i="3" s="1"/>
  <c r="E3382" i="3" s="1"/>
  <c r="P3403" i="3"/>
  <c r="R3403" i="3" s="1"/>
  <c r="E3403" i="3" s="1"/>
  <c r="P3421" i="3"/>
  <c r="R3421" i="3" s="1"/>
  <c r="E3421" i="3" s="1"/>
  <c r="P3228" i="3"/>
  <c r="R3228" i="3" s="1"/>
  <c r="E3228" i="3" s="1"/>
  <c r="P3271" i="3"/>
  <c r="R3271" i="3" s="1"/>
  <c r="E3271" i="3" s="1"/>
  <c r="P3300" i="3"/>
  <c r="R3300" i="3" s="1"/>
  <c r="E3300" i="3" s="1"/>
  <c r="P3345" i="3"/>
  <c r="R3345" i="3" s="1"/>
  <c r="E3345" i="3" s="1"/>
  <c r="P3028" i="3"/>
  <c r="R3028" i="3" s="1"/>
  <c r="E3028" i="3" s="1"/>
  <c r="P3052" i="3"/>
  <c r="R3052" i="3" s="1"/>
  <c r="E3052" i="3" s="1"/>
  <c r="P3110" i="3"/>
  <c r="R3110" i="3" s="1"/>
  <c r="E3110" i="3" s="1"/>
  <c r="P3118" i="3"/>
  <c r="R3118" i="3" s="1"/>
  <c r="E3118" i="3" s="1"/>
  <c r="P3152" i="3"/>
  <c r="R3152" i="3" s="1"/>
  <c r="E3152" i="3" s="1"/>
  <c r="P3185" i="3"/>
  <c r="R3185" i="3" s="1"/>
  <c r="E3185" i="3" s="1"/>
  <c r="P3205" i="3"/>
  <c r="R3205" i="3" s="1"/>
  <c r="E3205" i="3" s="1"/>
  <c r="P3226" i="3"/>
  <c r="R3226" i="3" s="1"/>
  <c r="E3226" i="3" s="1"/>
  <c r="P3240" i="3"/>
  <c r="R3240" i="3" s="1"/>
  <c r="E3240" i="3" s="1"/>
  <c r="P3280" i="3"/>
  <c r="R3280" i="3" s="1"/>
  <c r="E3280" i="3" s="1"/>
  <c r="P3292" i="3"/>
  <c r="R3292" i="3" s="1"/>
  <c r="E3292" i="3" s="1"/>
  <c r="P3311" i="3"/>
  <c r="R3311" i="3" s="1"/>
  <c r="E3311" i="3" s="1"/>
  <c r="P3323" i="3"/>
  <c r="R3323" i="3" s="1"/>
  <c r="E3323" i="3" s="1"/>
  <c r="P3346" i="3"/>
  <c r="R3346" i="3" s="1"/>
  <c r="E3346" i="3" s="1"/>
  <c r="P3367" i="3"/>
  <c r="R3367" i="3" s="1"/>
  <c r="E3367" i="3" s="1"/>
  <c r="P3374" i="3"/>
  <c r="R3374" i="3" s="1"/>
  <c r="E3374" i="3" s="1"/>
  <c r="P3399" i="3"/>
  <c r="R3399" i="3" s="1"/>
  <c r="E3399" i="3" s="1"/>
  <c r="P3412" i="3"/>
  <c r="R3412" i="3" s="1"/>
  <c r="E3412" i="3" s="1"/>
  <c r="P3449" i="3"/>
  <c r="R3449" i="3" s="1"/>
  <c r="E3449" i="3" s="1"/>
  <c r="P3131" i="3"/>
  <c r="R3131" i="3" s="1"/>
  <c r="E3131" i="3" s="1"/>
  <c r="P3182" i="3"/>
  <c r="R3182" i="3" s="1"/>
  <c r="E3182" i="3" s="1"/>
  <c r="P3290" i="3"/>
  <c r="R3290" i="3" s="1"/>
  <c r="E3290" i="3" s="1"/>
  <c r="P3063" i="3"/>
  <c r="R3063" i="3" s="1"/>
  <c r="E3063" i="3" s="1"/>
  <c r="P3018" i="3"/>
  <c r="R3018" i="3" s="1"/>
  <c r="E3018" i="3" s="1"/>
  <c r="P3084" i="3"/>
  <c r="R3084" i="3" s="1"/>
  <c r="E3084" i="3" s="1"/>
  <c r="P3109" i="3"/>
  <c r="R3109" i="3" s="1"/>
  <c r="E3109" i="3" s="1"/>
  <c r="P3198" i="3"/>
  <c r="R3198" i="3" s="1"/>
  <c r="E3198" i="3" s="1"/>
  <c r="P3263" i="3"/>
  <c r="R3263" i="3" s="1"/>
  <c r="E3263" i="3" s="1"/>
  <c r="P3360" i="3"/>
  <c r="R3360" i="3" s="1"/>
  <c r="E3360" i="3" s="1"/>
  <c r="P3432" i="3"/>
  <c r="R3432" i="3" s="1"/>
  <c r="E3432" i="3" s="1"/>
  <c r="P3037" i="3"/>
  <c r="R3037" i="3" s="1"/>
  <c r="E3037" i="3" s="1"/>
  <c r="P3081" i="3"/>
  <c r="R3081" i="3" s="1"/>
  <c r="E3081" i="3" s="1"/>
  <c r="P3192" i="3"/>
  <c r="R3192" i="3" s="1"/>
  <c r="E3192" i="3" s="1"/>
  <c r="P3328" i="3"/>
  <c r="R3328" i="3" s="1"/>
  <c r="E3328" i="3" s="1"/>
  <c r="P3400" i="3"/>
  <c r="R3400" i="3" s="1"/>
  <c r="E3400" i="3" s="1"/>
  <c r="P3278" i="3"/>
  <c r="R3278" i="3" s="1"/>
  <c r="E3278" i="3" s="1"/>
  <c r="P3426" i="3"/>
  <c r="R3426" i="3" s="1"/>
  <c r="E3426" i="3" s="1"/>
  <c r="P3029" i="3"/>
  <c r="R3029" i="3" s="1"/>
  <c r="E3029" i="3" s="1"/>
  <c r="P3064" i="3"/>
  <c r="R3064" i="3" s="1"/>
  <c r="E3064" i="3" s="1"/>
  <c r="P3096" i="3"/>
  <c r="R3096" i="3" s="1"/>
  <c r="E3096" i="3" s="1"/>
  <c r="P3143" i="3"/>
  <c r="R3143" i="3" s="1"/>
  <c r="E3143" i="3" s="1"/>
  <c r="P3186" i="3"/>
  <c r="R3186" i="3" s="1"/>
  <c r="E3186" i="3" s="1"/>
  <c r="P3227" i="3"/>
  <c r="R3227" i="3" s="1"/>
  <c r="E3227" i="3" s="1"/>
  <c r="P3294" i="3"/>
  <c r="R3294" i="3" s="1"/>
  <c r="E3294" i="3" s="1"/>
  <c r="P3356" i="3"/>
  <c r="R3356" i="3" s="1"/>
  <c r="E3356" i="3" s="1"/>
  <c r="P3262" i="3"/>
  <c r="R3262" i="3" s="1"/>
  <c r="E3262" i="3" s="1"/>
  <c r="P3285" i="3"/>
  <c r="R3285" i="3" s="1"/>
  <c r="E3285" i="3" s="1"/>
  <c r="P3313" i="3"/>
  <c r="R3313" i="3" s="1"/>
  <c r="E3313" i="3" s="1"/>
  <c r="P3337" i="3"/>
  <c r="R3337" i="3" s="1"/>
  <c r="E3337" i="3" s="1"/>
  <c r="P3350" i="3"/>
  <c r="R3350" i="3" s="1"/>
  <c r="E3350" i="3" s="1"/>
  <c r="P3402" i="3"/>
  <c r="R3402" i="3" s="1"/>
  <c r="E3402" i="3" s="1"/>
  <c r="P3439" i="3"/>
  <c r="R3439" i="3" s="1"/>
  <c r="E3439" i="3" s="1"/>
  <c r="P3020" i="3"/>
  <c r="R3020" i="3" s="1"/>
  <c r="E3020" i="3" s="1"/>
  <c r="P3032" i="3"/>
  <c r="R3032" i="3" s="1"/>
  <c r="E3032" i="3" s="1"/>
  <c r="P3095" i="3"/>
  <c r="R3095" i="3" s="1"/>
  <c r="E3095" i="3" s="1"/>
  <c r="P3103" i="3"/>
  <c r="R3103" i="3" s="1"/>
  <c r="E3103" i="3" s="1"/>
  <c r="P3138" i="3"/>
  <c r="R3138" i="3" s="1"/>
  <c r="E3138" i="3" s="1"/>
  <c r="P3169" i="3"/>
  <c r="R3169" i="3" s="1"/>
  <c r="E3169" i="3" s="1"/>
  <c r="P3197" i="3"/>
  <c r="R3197" i="3" s="1"/>
  <c r="E3197" i="3" s="1"/>
  <c r="P3217" i="3"/>
  <c r="R3217" i="3" s="1"/>
  <c r="E3217" i="3" s="1"/>
  <c r="P3230" i="3"/>
  <c r="R3230" i="3" s="1"/>
  <c r="E3230" i="3" s="1"/>
  <c r="P3258" i="3"/>
  <c r="R3258" i="3" s="1"/>
  <c r="E3258" i="3" s="1"/>
  <c r="P3281" i="3"/>
  <c r="R3281" i="3" s="1"/>
  <c r="E3281" i="3" s="1"/>
  <c r="P3344" i="3"/>
  <c r="R3344" i="3" s="1"/>
  <c r="E3344" i="3" s="1"/>
  <c r="P3363" i="3"/>
  <c r="R3363" i="3" s="1"/>
  <c r="E3363" i="3" s="1"/>
  <c r="P3381" i="3"/>
  <c r="R3381" i="3" s="1"/>
  <c r="E3381" i="3" s="1"/>
  <c r="P3416" i="3"/>
  <c r="R3416" i="3" s="1"/>
  <c r="E3416" i="3" s="1"/>
  <c r="P3428" i="3"/>
  <c r="R3428" i="3" s="1"/>
  <c r="E3428" i="3" s="1"/>
  <c r="P3251" i="3"/>
  <c r="R3251" i="3" s="1"/>
  <c r="E3251" i="3" s="1"/>
  <c r="P3268" i="3"/>
  <c r="R3268" i="3" s="1"/>
  <c r="E3268" i="3" s="1"/>
  <c r="P3366" i="3"/>
  <c r="R3366" i="3" s="1"/>
  <c r="E3366" i="3" s="1"/>
  <c r="P3404" i="3"/>
  <c r="R3404" i="3" s="1"/>
  <c r="E3404" i="3" s="1"/>
  <c r="P3016" i="3"/>
  <c r="R3016" i="3" s="1"/>
  <c r="E3016" i="3" s="1"/>
  <c r="P3041" i="3"/>
  <c r="R3041" i="3" s="1"/>
  <c r="E3041" i="3" s="1"/>
  <c r="P3049" i="3"/>
  <c r="R3049" i="3" s="1"/>
  <c r="E3049" i="3" s="1"/>
  <c r="P3091" i="3"/>
  <c r="R3091" i="3" s="1"/>
  <c r="E3091" i="3" s="1"/>
  <c r="P3125" i="3"/>
  <c r="R3125" i="3" s="1"/>
  <c r="E3125" i="3" s="1"/>
  <c r="P3150" i="3"/>
  <c r="R3150" i="3" s="1"/>
  <c r="E3150" i="3" s="1"/>
  <c r="P3159" i="3"/>
  <c r="R3159" i="3" s="1"/>
  <c r="E3159" i="3" s="1"/>
  <c r="P3201" i="3"/>
  <c r="R3201" i="3" s="1"/>
  <c r="E3201" i="3" s="1"/>
  <c r="P3220" i="3"/>
  <c r="R3220" i="3" s="1"/>
  <c r="E3220" i="3" s="1"/>
  <c r="P3237" i="3"/>
  <c r="R3237" i="3" s="1"/>
  <c r="E3237" i="3" s="1"/>
  <c r="P3257" i="3"/>
  <c r="R3257" i="3" s="1"/>
  <c r="E3257" i="3" s="1"/>
  <c r="P3289" i="3"/>
  <c r="R3289" i="3" s="1"/>
  <c r="E3289" i="3" s="1"/>
  <c r="P3318" i="3"/>
  <c r="R3318" i="3" s="1"/>
  <c r="E3318" i="3" s="1"/>
  <c r="P3339" i="3"/>
  <c r="R3339" i="3" s="1"/>
  <c r="E3339" i="3" s="1"/>
  <c r="P3359" i="3"/>
  <c r="R3359" i="3" s="1"/>
  <c r="E3359" i="3" s="1"/>
  <c r="P3372" i="3"/>
  <c r="R3372" i="3" s="1"/>
  <c r="E3372" i="3" s="1"/>
  <c r="P3393" i="3"/>
  <c r="R3393" i="3" s="1"/>
  <c r="E3393" i="3" s="1"/>
  <c r="P3411" i="3"/>
  <c r="R3411" i="3" s="1"/>
  <c r="E3411" i="3" s="1"/>
  <c r="P3446" i="3"/>
  <c r="R3446" i="3" s="1"/>
  <c r="E3446" i="3" s="1"/>
  <c r="P3061" i="3"/>
  <c r="R3061" i="3" s="1"/>
  <c r="E3061" i="3" s="1"/>
  <c r="P3105" i="3"/>
  <c r="R3105" i="3" s="1"/>
  <c r="E3105" i="3" s="1"/>
  <c r="P3148" i="3"/>
  <c r="R3148" i="3" s="1"/>
  <c r="E3148" i="3" s="1"/>
  <c r="P3451" i="3"/>
  <c r="R3451" i="3" s="1"/>
  <c r="E3451" i="3" s="1"/>
  <c r="P3083" i="3"/>
  <c r="R3083" i="3" s="1"/>
  <c r="E3083" i="3" s="1"/>
  <c r="P3149" i="3"/>
  <c r="R3149" i="3" s="1"/>
  <c r="E3149" i="3" s="1"/>
  <c r="P3429" i="3"/>
  <c r="R3429" i="3" s="1"/>
  <c r="E3429" i="3" s="1"/>
  <c r="P3413" i="3"/>
  <c r="R3413" i="3" s="1"/>
  <c r="E3413" i="3" s="1"/>
  <c r="P3025" i="3"/>
  <c r="R3025" i="3" s="1"/>
  <c r="E3025" i="3" s="1"/>
  <c r="P3161" i="3"/>
  <c r="R3161" i="3" s="1"/>
  <c r="E3161" i="3" s="1"/>
  <c r="P3239" i="3"/>
  <c r="R3239" i="3" s="1"/>
  <c r="E3239" i="3" s="1"/>
  <c r="P3388" i="3"/>
  <c r="R3388" i="3" s="1"/>
  <c r="E3388" i="3" s="1"/>
  <c r="P3026" i="3"/>
  <c r="R3026" i="3" s="1"/>
  <c r="E3026" i="3" s="1"/>
  <c r="P3070" i="3"/>
  <c r="R3070" i="3" s="1"/>
  <c r="E3070" i="3" s="1"/>
  <c r="P3151" i="3"/>
  <c r="R3151" i="3" s="1"/>
  <c r="E3151" i="3" s="1"/>
  <c r="P3214" i="3"/>
  <c r="R3214" i="3" s="1"/>
  <c r="E3214" i="3" s="1"/>
  <c r="P3080" i="3"/>
  <c r="R3080" i="3" s="1"/>
  <c r="E3080" i="3" s="1"/>
  <c r="P3231" i="3"/>
  <c r="R3231" i="3" s="1"/>
  <c r="E3231" i="3" s="1"/>
  <c r="P3282" i="3"/>
  <c r="R3282" i="3" s="1"/>
  <c r="E3282" i="3" s="1"/>
  <c r="P3329" i="3"/>
  <c r="R3329" i="3" s="1"/>
  <c r="E3329" i="3" s="1"/>
  <c r="P3341" i="3"/>
  <c r="R3341" i="3" s="1"/>
  <c r="E3341" i="3" s="1"/>
  <c r="P3395" i="3"/>
  <c r="R3395" i="3" s="1"/>
  <c r="E3395" i="3" s="1"/>
  <c r="P3435" i="3"/>
  <c r="R3435" i="3" s="1"/>
  <c r="E3435" i="3" s="1"/>
  <c r="P3444" i="3"/>
  <c r="R3444" i="3" s="1"/>
  <c r="E3444" i="3" s="1"/>
  <c r="P3017" i="3"/>
  <c r="R3017" i="3" s="1"/>
  <c r="E3017" i="3" s="1"/>
  <c r="P3059" i="3"/>
  <c r="R3059" i="3" s="1"/>
  <c r="E3059" i="3" s="1"/>
  <c r="P3092" i="3"/>
  <c r="R3092" i="3" s="1"/>
  <c r="E3092" i="3" s="1"/>
  <c r="P3141" i="3"/>
  <c r="R3141" i="3" s="1"/>
  <c r="E3141" i="3" s="1"/>
  <c r="P3165" i="3"/>
  <c r="R3165" i="3" s="1"/>
  <c r="E3165" i="3" s="1"/>
  <c r="P3173" i="3"/>
  <c r="R3173" i="3" s="1"/>
  <c r="E3173" i="3" s="1"/>
  <c r="P3187" i="3"/>
  <c r="R3187" i="3" s="1"/>
  <c r="E3187" i="3" s="1"/>
  <c r="P3207" i="3"/>
  <c r="R3207" i="3" s="1"/>
  <c r="E3207" i="3" s="1"/>
  <c r="P3377" i="3"/>
  <c r="R3377" i="3" s="1"/>
  <c r="E3377" i="3" s="1"/>
  <c r="P3384" i="3"/>
  <c r="R3384" i="3" s="1"/>
  <c r="E3384" i="3" s="1"/>
  <c r="P3422" i="3"/>
  <c r="R3422" i="3" s="1"/>
  <c r="E3422" i="3" s="1"/>
  <c r="P3443" i="3"/>
  <c r="R3443" i="3" s="1"/>
  <c r="E3443" i="3" s="1"/>
  <c r="P3272" i="3"/>
  <c r="R3272" i="3" s="1"/>
  <c r="E3272" i="3" s="1"/>
  <c r="P3383" i="3"/>
  <c r="R3383" i="3" s="1"/>
  <c r="E3383" i="3" s="1"/>
  <c r="P3114" i="3"/>
  <c r="R3114" i="3" s="1"/>
  <c r="E3114" i="3" s="1"/>
  <c r="P3128" i="3"/>
  <c r="R3128" i="3" s="1"/>
  <c r="E3128" i="3" s="1"/>
  <c r="P3164" i="3"/>
  <c r="R3164" i="3" s="1"/>
  <c r="E3164" i="3" s="1"/>
  <c r="P3209" i="3"/>
  <c r="R3209" i="3" s="1"/>
  <c r="E3209" i="3" s="1"/>
  <c r="P3246" i="3"/>
  <c r="R3246" i="3" s="1"/>
  <c r="E3246" i="3" s="1"/>
  <c r="P3450" i="3"/>
  <c r="R3450" i="3" s="1"/>
  <c r="E3450" i="3" s="1"/>
  <c r="P3104" i="3"/>
  <c r="R3104" i="3" s="1"/>
  <c r="E3104" i="3" s="1"/>
  <c r="P3140" i="3"/>
  <c r="R3140" i="3" s="1"/>
  <c r="E3140" i="3" s="1"/>
  <c r="P3212" i="3"/>
  <c r="R3212" i="3" s="1"/>
  <c r="E3212" i="3" s="1"/>
  <c r="P3333" i="3"/>
  <c r="R3333" i="3" s="1"/>
  <c r="E3333" i="3" s="1"/>
  <c r="P3075" i="3"/>
  <c r="R3075" i="3" s="1"/>
  <c r="E3075" i="3" s="1"/>
  <c r="P3264" i="3"/>
  <c r="R3264" i="3" s="1"/>
  <c r="E3264" i="3" s="1"/>
  <c r="P3379" i="3"/>
  <c r="R3379" i="3" s="1"/>
  <c r="E3379" i="3" s="1"/>
  <c r="P3036" i="3"/>
  <c r="R3036" i="3" s="1"/>
  <c r="E3036" i="3" s="1"/>
  <c r="P3065" i="3"/>
  <c r="R3065" i="3" s="1"/>
  <c r="E3065" i="3" s="1"/>
  <c r="P3088" i="3"/>
  <c r="R3088" i="3" s="1"/>
  <c r="E3088" i="3" s="1"/>
  <c r="P3113" i="3"/>
  <c r="R3113" i="3" s="1"/>
  <c r="E3113" i="3" s="1"/>
  <c r="P3154" i="3"/>
  <c r="R3154" i="3" s="1"/>
  <c r="E3154" i="3" s="1"/>
  <c r="P3055" i="3"/>
  <c r="R3055" i="3" s="1"/>
  <c r="E3055" i="3" s="1"/>
  <c r="P3204" i="3"/>
  <c r="R3204" i="3" s="1"/>
  <c r="E3204" i="3" s="1"/>
  <c r="P3071" i="3"/>
  <c r="R3071" i="3" s="1"/>
  <c r="E3071" i="3" s="1"/>
  <c r="P3108" i="3"/>
  <c r="R3108" i="3" s="1"/>
  <c r="E3108" i="3" s="1"/>
  <c r="P3373" i="3"/>
  <c r="R3373" i="3" s="1"/>
  <c r="E3373" i="3" s="1"/>
  <c r="P3225" i="3"/>
  <c r="R3225" i="3" s="1"/>
  <c r="E3225" i="3" s="1"/>
  <c r="P3279" i="3"/>
  <c r="R3279" i="3" s="1"/>
  <c r="E3279" i="3" s="1"/>
  <c r="P3314" i="3"/>
  <c r="R3314" i="3" s="1"/>
  <c r="E3314" i="3" s="1"/>
  <c r="P3338" i="3"/>
  <c r="R3338" i="3" s="1"/>
  <c r="E3338" i="3" s="1"/>
  <c r="P3351" i="3"/>
  <c r="R3351" i="3" s="1"/>
  <c r="E3351" i="3" s="1"/>
  <c r="P3440" i="3"/>
  <c r="R3440" i="3" s="1"/>
  <c r="E3440" i="3" s="1"/>
  <c r="P3015" i="3"/>
  <c r="R3015" i="3" s="1"/>
  <c r="E3015" i="3" s="1"/>
  <c r="P3139" i="3"/>
  <c r="R3139" i="3" s="1"/>
  <c r="E3139" i="3" s="1"/>
  <c r="P3172" i="3"/>
  <c r="R3172" i="3" s="1"/>
  <c r="E3172" i="3" s="1"/>
  <c r="P3203" i="3"/>
  <c r="R3203" i="3" s="1"/>
  <c r="E3203" i="3" s="1"/>
  <c r="P3247" i="3"/>
  <c r="R3247" i="3" s="1"/>
  <c r="E3247" i="3" s="1"/>
  <c r="P3433" i="3"/>
  <c r="R3433" i="3" s="1"/>
  <c r="E3433" i="3" s="1"/>
  <c r="P3086" i="3"/>
  <c r="R3086" i="3" s="1"/>
  <c r="E3086" i="3" s="1"/>
  <c r="P3179" i="3"/>
  <c r="R3179" i="3" s="1"/>
  <c r="E3179" i="3" s="1"/>
  <c r="P3048" i="3"/>
  <c r="R3048" i="3" s="1"/>
  <c r="E3048" i="3" s="1"/>
  <c r="P3116" i="3"/>
  <c r="R3116" i="3" s="1"/>
  <c r="E3116" i="3" s="1"/>
  <c r="P3158" i="3"/>
  <c r="R3158" i="3" s="1"/>
  <c r="E3158" i="3" s="1"/>
  <c r="P3054" i="3"/>
  <c r="R3054" i="3" s="1"/>
  <c r="E3054" i="3" s="1"/>
  <c r="P3102" i="3"/>
  <c r="R3102" i="3" s="1"/>
  <c r="E3102" i="3" s="1"/>
  <c r="P3136" i="3"/>
  <c r="R3136" i="3" s="1"/>
  <c r="E3136" i="3" s="1"/>
  <c r="P3190" i="3"/>
  <c r="R3190" i="3" s="1"/>
  <c r="E3190" i="3" s="1"/>
  <c r="P3252" i="3"/>
  <c r="R3252" i="3" s="1"/>
  <c r="E3252" i="3" s="1"/>
  <c r="P3425" i="3"/>
  <c r="R3425" i="3" s="1"/>
  <c r="E3425" i="3" s="1"/>
  <c r="P3030" i="3"/>
  <c r="R3030" i="3" s="1"/>
  <c r="E3030" i="3" s="1"/>
  <c r="P3074" i="3"/>
  <c r="R3074" i="3" s="1"/>
  <c r="E3074" i="3" s="1"/>
  <c r="P3163" i="3"/>
  <c r="R3163" i="3" s="1"/>
  <c r="E3163" i="3" s="1"/>
  <c r="P3316" i="3"/>
  <c r="R3316" i="3" s="1"/>
  <c r="E3316" i="3" s="1"/>
  <c r="P3391" i="3"/>
  <c r="R3391" i="3" s="1"/>
  <c r="E3391" i="3" s="1"/>
  <c r="P3031" i="3"/>
  <c r="R3031" i="3" s="1"/>
  <c r="E3031" i="3" s="1"/>
  <c r="P3077" i="3"/>
  <c r="R3077" i="3" s="1"/>
  <c r="E3077" i="3" s="1"/>
  <c r="P3170" i="3"/>
  <c r="R3170" i="3" s="1"/>
  <c r="E3170" i="3" s="1"/>
  <c r="P3256" i="3"/>
  <c r="R3256" i="3" s="1"/>
  <c r="E3256" i="3" s="1"/>
  <c r="P3027" i="3"/>
  <c r="R3027" i="3" s="1"/>
  <c r="E3027" i="3" s="1"/>
  <c r="P3050" i="3"/>
  <c r="R3050" i="3" s="1"/>
  <c r="E3050" i="3" s="1"/>
  <c r="P3087" i="3"/>
  <c r="R3087" i="3" s="1"/>
  <c r="E3087" i="3" s="1"/>
  <c r="P3121" i="3"/>
  <c r="R3121" i="3" s="1"/>
  <c r="E3121" i="3" s="1"/>
  <c r="P3176" i="3"/>
  <c r="R3176" i="3" s="1"/>
  <c r="E3176" i="3" s="1"/>
  <c r="P3216" i="3"/>
  <c r="R3216" i="3" s="1"/>
  <c r="E3216" i="3" s="1"/>
  <c r="P3270" i="3"/>
  <c r="R3270" i="3" s="1"/>
  <c r="E3270" i="3" s="1"/>
  <c r="P3334" i="3"/>
  <c r="R3334" i="3" s="1"/>
  <c r="E3334" i="3" s="1"/>
  <c r="P3392" i="3"/>
  <c r="R3392" i="3" s="1"/>
  <c r="E3392" i="3" s="1"/>
  <c r="P3180" i="3"/>
  <c r="R3180" i="3" s="1"/>
  <c r="E3180" i="3" s="1"/>
  <c r="P3248" i="3"/>
  <c r="R3248" i="3" s="1"/>
  <c r="E3248" i="3" s="1"/>
  <c r="P3284" i="3"/>
  <c r="R3284" i="3" s="1"/>
  <c r="E3284" i="3" s="1"/>
  <c r="P3308" i="3"/>
  <c r="R3308" i="3" s="1"/>
  <c r="E3308" i="3" s="1"/>
  <c r="P3335" i="3"/>
  <c r="R3335" i="3" s="1"/>
  <c r="E3335" i="3" s="1"/>
  <c r="P3347" i="3"/>
  <c r="R3347" i="3" s="1"/>
  <c r="E3347" i="3" s="1"/>
  <c r="P3358" i="3"/>
  <c r="R3358" i="3" s="1"/>
  <c r="E3358" i="3" s="1"/>
  <c r="P3401" i="3"/>
  <c r="R3401" i="3" s="1"/>
  <c r="E3401" i="3" s="1"/>
  <c r="P3436" i="3"/>
  <c r="R3436" i="3" s="1"/>
  <c r="E3436" i="3" s="1"/>
  <c r="P3019" i="3"/>
  <c r="R3019" i="3" s="1"/>
  <c r="E3019" i="3" s="1"/>
  <c r="P3062" i="3"/>
  <c r="R3062" i="3" s="1"/>
  <c r="E3062" i="3" s="1"/>
  <c r="P3094" i="3"/>
  <c r="R3094" i="3" s="1"/>
  <c r="E3094" i="3" s="1"/>
  <c r="P3099" i="3"/>
  <c r="R3099" i="3" s="1"/>
  <c r="E3099" i="3" s="1"/>
  <c r="P3120" i="3"/>
  <c r="R3120" i="3" s="1"/>
  <c r="E3120" i="3" s="1"/>
  <c r="P3146" i="3"/>
  <c r="R3146" i="3" s="1"/>
  <c r="E3146" i="3" s="1"/>
  <c r="P3168" i="3"/>
  <c r="R3168" i="3" s="1"/>
  <c r="E3168" i="3" s="1"/>
  <c r="P3175" i="3"/>
  <c r="R3175" i="3" s="1"/>
  <c r="E3175" i="3" s="1"/>
  <c r="P3193" i="3"/>
  <c r="R3193" i="3" s="1"/>
  <c r="E3193" i="3" s="1"/>
  <c r="P3213" i="3"/>
  <c r="R3213" i="3" s="1"/>
  <c r="E3213" i="3" s="1"/>
  <c r="P3229" i="3"/>
  <c r="R3229" i="3" s="1"/>
  <c r="E3229" i="3" s="1"/>
  <c r="P3241" i="3"/>
  <c r="R3241" i="3" s="1"/>
  <c r="E3241" i="3" s="1"/>
  <c r="P3253" i="3"/>
  <c r="R3253" i="3" s="1"/>
  <c r="E3253" i="3" s="1"/>
  <c r="P3273" i="3"/>
  <c r="R3273" i="3" s="1"/>
  <c r="E3273" i="3" s="1"/>
  <c r="P3296" i="3"/>
  <c r="R3296" i="3" s="1"/>
  <c r="E3296" i="3" s="1"/>
  <c r="P3336" i="3"/>
  <c r="R3336" i="3" s="1"/>
  <c r="E3336" i="3" s="1"/>
  <c r="P3378" i="3"/>
  <c r="R3378" i="3" s="1"/>
  <c r="E3378" i="3" s="1"/>
  <c r="P3390" i="3"/>
  <c r="R3390" i="3" s="1"/>
  <c r="E3390" i="3" s="1"/>
  <c r="P3415" i="3"/>
  <c r="R3415" i="3" s="1"/>
  <c r="E3415" i="3" s="1"/>
  <c r="P3424" i="3"/>
  <c r="R3424" i="3" s="1"/>
  <c r="E3424" i="3" s="1"/>
  <c r="P3447" i="3"/>
  <c r="R3447" i="3" s="1"/>
  <c r="E3447" i="3" s="1"/>
  <c r="P3249" i="3"/>
  <c r="R3249" i="3" s="1"/>
  <c r="E3249" i="3" s="1"/>
  <c r="P3260" i="3"/>
  <c r="R3260" i="3" s="1"/>
  <c r="E3260" i="3" s="1"/>
  <c r="P3304" i="3"/>
  <c r="R3304" i="3" s="1"/>
  <c r="E3304" i="3" s="1"/>
  <c r="P3362" i="3"/>
  <c r="R3362" i="3" s="1"/>
  <c r="E3362" i="3" s="1"/>
  <c r="P3396" i="3"/>
  <c r="R3396" i="3" s="1"/>
  <c r="E3396" i="3" s="1"/>
  <c r="P3427" i="3"/>
  <c r="R3427" i="3" s="1"/>
  <c r="E3427" i="3" s="1"/>
  <c r="P3040" i="3"/>
  <c r="R3040" i="3" s="1"/>
  <c r="E3040" i="3" s="1"/>
  <c r="P3047" i="3"/>
  <c r="R3047" i="3" s="1"/>
  <c r="E3047" i="3" s="1"/>
  <c r="P3066" i="3"/>
  <c r="R3066" i="3" s="1"/>
  <c r="E3066" i="3" s="1"/>
  <c r="P3115" i="3"/>
  <c r="R3115" i="3" s="1"/>
  <c r="E3115" i="3" s="1"/>
  <c r="P3124" i="3"/>
  <c r="R3124" i="3" s="1"/>
  <c r="E3124" i="3" s="1"/>
  <c r="P3129" i="3"/>
  <c r="R3129" i="3" s="1"/>
  <c r="E3129" i="3" s="1"/>
  <c r="P3171" i="3"/>
  <c r="R3171" i="3" s="1"/>
  <c r="E3171" i="3" s="1"/>
  <c r="P3195" i="3"/>
  <c r="R3195" i="3" s="1"/>
  <c r="E3195" i="3" s="1"/>
  <c r="P3215" i="3"/>
  <c r="R3215" i="3" s="1"/>
  <c r="E3215" i="3" s="1"/>
  <c r="P3236" i="3"/>
  <c r="R3236" i="3" s="1"/>
  <c r="E3236" i="3" s="1"/>
  <c r="P3269" i="3"/>
  <c r="R3269" i="3" s="1"/>
  <c r="E3269" i="3" s="1"/>
  <c r="P3286" i="3"/>
  <c r="R3286" i="3" s="1"/>
  <c r="E3286" i="3" s="1"/>
  <c r="P3301" i="3"/>
  <c r="R3301" i="3" s="1"/>
  <c r="E3301" i="3" s="1"/>
  <c r="P3317" i="3"/>
  <c r="R3317" i="3" s="1"/>
  <c r="E3317" i="3" s="1"/>
  <c r="P3326" i="3"/>
  <c r="R3326" i="3" s="1"/>
  <c r="E3326" i="3" s="1"/>
  <c r="P3355" i="3"/>
  <c r="R3355" i="3" s="1"/>
  <c r="E3355" i="3" s="1"/>
  <c r="P3371" i="3"/>
  <c r="R3371" i="3" s="1"/>
  <c r="E3371" i="3" s="1"/>
  <c r="P3406" i="3"/>
  <c r="R3406" i="3" s="1"/>
  <c r="E3406" i="3" s="1"/>
  <c r="P3445" i="3"/>
  <c r="R3445" i="3" s="1"/>
  <c r="E3445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3567" i="3" l="1"/>
  <c r="I3567" i="3" s="1"/>
  <c r="K3567" i="3" s="1"/>
  <c r="E3472" i="3"/>
  <c r="I3472" i="3" s="1"/>
  <c r="K3472" i="3" s="1"/>
  <c r="E3587" i="3"/>
  <c r="I3587" i="3" s="1"/>
  <c r="K3587" i="3" s="1"/>
  <c r="E3592" i="3"/>
  <c r="I3592" i="3" s="1"/>
  <c r="K3592" i="3" s="1"/>
  <c r="E3556" i="3"/>
  <c r="I3556" i="3" s="1"/>
  <c r="K3556" i="3" s="1"/>
  <c r="E3572" i="3"/>
  <c r="I3572" i="3" s="1"/>
  <c r="K3572" i="3" s="1"/>
  <c r="E3586" i="3"/>
  <c r="I3586" i="3" s="1"/>
  <c r="K3586" i="3" s="1"/>
  <c r="E3469" i="3"/>
  <c r="I3469" i="3" s="1"/>
  <c r="K3469" i="3" s="1"/>
  <c r="E3534" i="3"/>
  <c r="I3534" i="3" s="1"/>
  <c r="K3534" i="3" s="1"/>
  <c r="E3566" i="3"/>
  <c r="I3566" i="3" s="1"/>
  <c r="K3566" i="3" s="1"/>
  <c r="E3575" i="3"/>
  <c r="I3575" i="3" s="1"/>
  <c r="K3575" i="3" s="1"/>
  <c r="E3473" i="3"/>
  <c r="I3473" i="3" s="1"/>
  <c r="K3473" i="3" s="1"/>
  <c r="E3570" i="3"/>
  <c r="I3570" i="3" s="1"/>
  <c r="K3570" i="3" s="1"/>
  <c r="E3591" i="3"/>
  <c r="I3591" i="3" s="1"/>
  <c r="K3591" i="3" s="1"/>
  <c r="E3468" i="3"/>
  <c r="I3468" i="3" s="1"/>
  <c r="K3468" i="3" s="1"/>
  <c r="E3564" i="3"/>
  <c r="I3564" i="3" s="1"/>
  <c r="K3564" i="3" s="1"/>
  <c r="E3549" i="3"/>
  <c r="I3549" i="3" s="1"/>
  <c r="K3549" i="3" s="1"/>
  <c r="E3542" i="3"/>
  <c r="I3542" i="3" s="1"/>
  <c r="K3542" i="3" s="1"/>
  <c r="E3589" i="3"/>
  <c r="I3589" i="3" s="1"/>
  <c r="K3589" i="3" s="1"/>
  <c r="E3581" i="3"/>
  <c r="I3581" i="3" s="1"/>
  <c r="K3581" i="3" s="1"/>
  <c r="E3531" i="3"/>
  <c r="I3531" i="3" s="1"/>
  <c r="K3531" i="3" s="1"/>
  <c r="E3565" i="3"/>
  <c r="I3565" i="3" s="1"/>
  <c r="K3565" i="3" s="1"/>
  <c r="E3550" i="3"/>
  <c r="I3550" i="3" s="1"/>
  <c r="K3550" i="3" s="1"/>
  <c r="E3560" i="3"/>
  <c r="I3560" i="3" s="1"/>
  <c r="K3560" i="3" s="1"/>
  <c r="E3465" i="3"/>
  <c r="I3465" i="3" s="1"/>
  <c r="K3465" i="3" s="1"/>
  <c r="E3582" i="3"/>
  <c r="I3582" i="3" s="1"/>
  <c r="K3582" i="3" s="1"/>
  <c r="E3576" i="3"/>
  <c r="I3576" i="3" s="1"/>
  <c r="K3576" i="3" s="1"/>
  <c r="E3546" i="3"/>
  <c r="I3546" i="3" s="1"/>
  <c r="K3546" i="3" s="1"/>
  <c r="E3533" i="3"/>
  <c r="I3533" i="3" s="1"/>
  <c r="K3533" i="3" s="1"/>
  <c r="E3532" i="3"/>
  <c r="I3532" i="3" s="1"/>
  <c r="K3532" i="3" s="1"/>
  <c r="E3577" i="3"/>
  <c r="I3577" i="3" s="1"/>
  <c r="K3577" i="3" s="1"/>
  <c r="E3545" i="3"/>
  <c r="I3545" i="3" s="1"/>
  <c r="K3545" i="3" s="1"/>
  <c r="E3548" i="3"/>
  <c r="I3548" i="3" s="1"/>
  <c r="K3548" i="3" s="1"/>
  <c r="E3557" i="3"/>
  <c r="I3557" i="3" s="1"/>
  <c r="K3557" i="3" s="1"/>
  <c r="E2168" i="3"/>
  <c r="E2208" i="3"/>
  <c r="E2321" i="3"/>
  <c r="E2158" i="3"/>
  <c r="E2201" i="3"/>
  <c r="E2145" i="3"/>
  <c r="E2330" i="3"/>
  <c r="E2277" i="3"/>
  <c r="E2310" i="3"/>
  <c r="E2169" i="3"/>
  <c r="E2177" i="3"/>
  <c r="E2234" i="3"/>
  <c r="E2328" i="3"/>
  <c r="E2244" i="3"/>
  <c r="E2258" i="3"/>
  <c r="E2345" i="3"/>
  <c r="E2196" i="3"/>
  <c r="E2159" i="3"/>
  <c r="E2210" i="3"/>
  <c r="E2189" i="3"/>
  <c r="E2221" i="3"/>
  <c r="E2302" i="3"/>
  <c r="E2174" i="3"/>
  <c r="E2287" i="3"/>
  <c r="E2211" i="3"/>
  <c r="E2198" i="3"/>
  <c r="E2241" i="3"/>
  <c r="E2263" i="3"/>
  <c r="E2146" i="3"/>
  <c r="E2251" i="3"/>
  <c r="E2298" i="3"/>
  <c r="E2231" i="3"/>
  <c r="E2224" i="3"/>
  <c r="E2278" i="3"/>
  <c r="E2346" i="3"/>
  <c r="E2300" i="3"/>
  <c r="E2236" i="3"/>
  <c r="E2322" i="3"/>
  <c r="E2320" i="3"/>
  <c r="E2279" i="3"/>
  <c r="E2292" i="3"/>
  <c r="E2223" i="3"/>
  <c r="E2269" i="3"/>
  <c r="E2214" i="3"/>
  <c r="E2147" i="3"/>
  <c r="E2246" i="3"/>
  <c r="E2180" i="3"/>
  <c r="E2213" i="3"/>
  <c r="E2248" i="3"/>
  <c r="E2212" i="3"/>
  <c r="E2336" i="3"/>
  <c r="E2204" i="3"/>
  <c r="E2192" i="3"/>
  <c r="E2178" i="3"/>
  <c r="E2143" i="3"/>
  <c r="E2265" i="3"/>
  <c r="E2259" i="3"/>
  <c r="E2240" i="3"/>
  <c r="E2288" i="3"/>
  <c r="E2256" i="3"/>
  <c r="E2254" i="3"/>
  <c r="E2193" i="3"/>
  <c r="E2247" i="3"/>
  <c r="E2124" i="3"/>
  <c r="E2120" i="3"/>
  <c r="E2121" i="3"/>
  <c r="E2125" i="3"/>
  <c r="E2119" i="3"/>
  <c r="E2122" i="3"/>
  <c r="E2116" i="3"/>
  <c r="E2110" i="3"/>
  <c r="E2109" i="3"/>
  <c r="E2097" i="3"/>
  <c r="E2098" i="3"/>
  <c r="E2104" i="3"/>
  <c r="E2102" i="3"/>
  <c r="E2086" i="3"/>
  <c r="E2092" i="3"/>
  <c r="E2083" i="3"/>
  <c r="E2077" i="3"/>
  <c r="E2070" i="3"/>
  <c r="E2071" i="3"/>
  <c r="E2072" i="3"/>
  <c r="E2060" i="3"/>
  <c r="E2058" i="3"/>
  <c r="E2053" i="3"/>
  <c r="E2059" i="3"/>
  <c r="E2048" i="3"/>
  <c r="E2047" i="3"/>
  <c r="E2035" i="3"/>
  <c r="E2039" i="3"/>
  <c r="E2036" i="3"/>
  <c r="E2022" i="3"/>
  <c r="E2027" i="3"/>
  <c r="E2023" i="3"/>
  <c r="E2012" i="3"/>
  <c r="E2014" i="3"/>
  <c r="E2015" i="3"/>
  <c r="E2010" i="3"/>
  <c r="E2003" i="3"/>
  <c r="E1999" i="3"/>
  <c r="E2002" i="3"/>
  <c r="E2006" i="3"/>
  <c r="E2001" i="3"/>
  <c r="E1988" i="3"/>
  <c r="E1995" i="3"/>
  <c r="E1982" i="3"/>
  <c r="E1984" i="3"/>
  <c r="E1976" i="3"/>
  <c r="E1977" i="3"/>
  <c r="E1973" i="3"/>
  <c r="E1972" i="3"/>
  <c r="E1965" i="3"/>
  <c r="E1969" i="3"/>
  <c r="E1957" i="3"/>
  <c r="E1958" i="3"/>
  <c r="E1960" i="3"/>
  <c r="E1956" i="3"/>
  <c r="E1949" i="3"/>
  <c r="E1946" i="3"/>
  <c r="E1950" i="3"/>
  <c r="E1944" i="3"/>
  <c r="E1951" i="3"/>
  <c r="E1945" i="3"/>
  <c r="E1938" i="3"/>
  <c r="E1934" i="3"/>
  <c r="E1933" i="3"/>
  <c r="E1932" i="3"/>
  <c r="E1937" i="3"/>
  <c r="E1939" i="3"/>
  <c r="E1354" i="3"/>
  <c r="E1341" i="3"/>
  <c r="E1344" i="3"/>
  <c r="E1332" i="3"/>
  <c r="E1329" i="3"/>
  <c r="E1317" i="3"/>
  <c r="E1320" i="3"/>
  <c r="E1308" i="3"/>
  <c r="E1305" i="3"/>
  <c r="E1296" i="3"/>
  <c r="E1284" i="3"/>
  <c r="E1291" i="3"/>
  <c r="E1279" i="3"/>
  <c r="E1277" i="3"/>
  <c r="E1280" i="3"/>
  <c r="E1272" i="3"/>
  <c r="E1267" i="3"/>
  <c r="E1269" i="3"/>
  <c r="E1122" i="3"/>
  <c r="E1123" i="3"/>
  <c r="E1118" i="3"/>
  <c r="E1111" i="3"/>
  <c r="E1098" i="3"/>
  <c r="E1099" i="3"/>
  <c r="E1089" i="3"/>
  <c r="E1086" i="3"/>
  <c r="E1091" i="3"/>
  <c r="E1065" i="3"/>
  <c r="E1067" i="3"/>
  <c r="E1056" i="3"/>
  <c r="E1059" i="3"/>
  <c r="E1054" i="3"/>
  <c r="E1713" i="3"/>
  <c r="E1717" i="3"/>
  <c r="E1714" i="3"/>
  <c r="E1716" i="3"/>
  <c r="E1718" i="3"/>
  <c r="E1712" i="3"/>
  <c r="E1720" i="3"/>
  <c r="E1719" i="3"/>
  <c r="E1703" i="3"/>
  <c r="E1702" i="3"/>
  <c r="E1709" i="3"/>
  <c r="E1705" i="3"/>
  <c r="E1704" i="3"/>
  <c r="E1706" i="3"/>
  <c r="E1701" i="3"/>
  <c r="E1690" i="3"/>
  <c r="E1693" i="3"/>
  <c r="E1695" i="3"/>
  <c r="E1692" i="3"/>
  <c r="E1691" i="3"/>
  <c r="E1698" i="3"/>
  <c r="E1694" i="3"/>
  <c r="E1684" i="3"/>
  <c r="E1683" i="3"/>
  <c r="E1681" i="3"/>
  <c r="E1682" i="3"/>
  <c r="E1680" i="3"/>
  <c r="E1687" i="3"/>
  <c r="E1679" i="3"/>
  <c r="E1685" i="3"/>
  <c r="E1675" i="3"/>
  <c r="E1674" i="3"/>
  <c r="E1672" i="3"/>
  <c r="E1670" i="3"/>
  <c r="E1676" i="3"/>
  <c r="E1668" i="3"/>
  <c r="E1671" i="3"/>
  <c r="E1673" i="3"/>
  <c r="E1669" i="3"/>
  <c r="E1657" i="3"/>
  <c r="E1662" i="3"/>
  <c r="E1661" i="3"/>
  <c r="E1663" i="3"/>
  <c r="E1660" i="3"/>
  <c r="E1658" i="3"/>
  <c r="E1664" i="3"/>
  <c r="E1665" i="3"/>
  <c r="E1646" i="3"/>
  <c r="E1650" i="3"/>
  <c r="E1653" i="3"/>
  <c r="E1652" i="3"/>
  <c r="E1648" i="3"/>
  <c r="E1647" i="3"/>
  <c r="E1649" i="3"/>
  <c r="E1654" i="3"/>
  <c r="E1529" i="3"/>
  <c r="E1527" i="3"/>
  <c r="E1528" i="3"/>
  <c r="E1525" i="3"/>
  <c r="E1530" i="3"/>
  <c r="E1532" i="3"/>
  <c r="E1533" i="3"/>
  <c r="E1531" i="3"/>
  <c r="E1526" i="3"/>
  <c r="E1517" i="3"/>
  <c r="E1521" i="3"/>
  <c r="E1515" i="3"/>
  <c r="E1520" i="3"/>
  <c r="E1519" i="3"/>
  <c r="E1516" i="3"/>
  <c r="E1514" i="3"/>
  <c r="E1522" i="3"/>
  <c r="E1518" i="3"/>
  <c r="E1506" i="3"/>
  <c r="E1510" i="3"/>
  <c r="E1503" i="3"/>
  <c r="E1509" i="3"/>
  <c r="E1511" i="3"/>
  <c r="E1505" i="3"/>
  <c r="E1507" i="3"/>
  <c r="E1504" i="3"/>
  <c r="E1508" i="3"/>
  <c r="E1492" i="3"/>
  <c r="E1498" i="3"/>
  <c r="E1497" i="3"/>
  <c r="E1499" i="3"/>
  <c r="E1493" i="3"/>
  <c r="E1496" i="3"/>
  <c r="E1500" i="3"/>
  <c r="E1495" i="3"/>
  <c r="E1489" i="3"/>
  <c r="E1485" i="3"/>
  <c r="E1481" i="3"/>
  <c r="E1482" i="3"/>
  <c r="E1483" i="3"/>
  <c r="E1486" i="3"/>
  <c r="E1471" i="3"/>
  <c r="E1472" i="3"/>
  <c r="E1474" i="3"/>
  <c r="E1473" i="3"/>
  <c r="E1470" i="3"/>
  <c r="E1477" i="3"/>
  <c r="E1478" i="3"/>
  <c r="E1475" i="3"/>
  <c r="E1476" i="3"/>
  <c r="E1032" i="3"/>
  <c r="E1033" i="3"/>
  <c r="E1034" i="3"/>
  <c r="E1036" i="3"/>
  <c r="E1031" i="3"/>
  <c r="E1038" i="3"/>
  <c r="E1037" i="3"/>
  <c r="E1030" i="3"/>
  <c r="E1027" i="3"/>
  <c r="E1024" i="3"/>
  <c r="E1020" i="3"/>
  <c r="E1026" i="3"/>
  <c r="E1023" i="3"/>
  <c r="E1022" i="3"/>
  <c r="E1019" i="3"/>
  <c r="E1014" i="3"/>
  <c r="E1009" i="3"/>
  <c r="E1015" i="3"/>
  <c r="E1013" i="3"/>
  <c r="E1011" i="3"/>
  <c r="E1016" i="3"/>
  <c r="E1008" i="3"/>
  <c r="E1012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2993" i="3" l="1"/>
  <c r="F2994" i="3"/>
  <c r="F2995" i="3"/>
  <c r="F2996" i="3"/>
  <c r="F2997" i="3"/>
  <c r="F2998" i="3"/>
  <c r="F2999" i="3"/>
  <c r="F3000" i="3"/>
  <c r="F2992" i="3"/>
  <c r="F2982" i="3"/>
  <c r="F2983" i="3"/>
  <c r="F2984" i="3"/>
  <c r="F2985" i="3"/>
  <c r="F2986" i="3"/>
  <c r="F2987" i="3"/>
  <c r="F2988" i="3"/>
  <c r="F2989" i="3"/>
  <c r="F2981" i="3"/>
  <c r="F2971" i="3"/>
  <c r="F2972" i="3"/>
  <c r="F2973" i="3"/>
  <c r="F2974" i="3"/>
  <c r="F2975" i="3"/>
  <c r="F2976" i="3"/>
  <c r="F2977" i="3"/>
  <c r="F2978" i="3"/>
  <c r="F2970" i="3"/>
  <c r="F2960" i="3"/>
  <c r="F2961" i="3"/>
  <c r="F2962" i="3"/>
  <c r="F2963" i="3"/>
  <c r="F2964" i="3"/>
  <c r="F2965" i="3"/>
  <c r="F2966" i="3"/>
  <c r="F2967" i="3"/>
  <c r="F2959" i="3"/>
  <c r="F2949" i="3"/>
  <c r="F2950" i="3"/>
  <c r="F2951" i="3"/>
  <c r="F2952" i="3"/>
  <c r="F2953" i="3"/>
  <c r="F2954" i="3"/>
  <c r="F2955" i="3"/>
  <c r="F2956" i="3"/>
  <c r="F2948" i="3"/>
  <c r="F2938" i="3"/>
  <c r="F2939" i="3"/>
  <c r="F2940" i="3"/>
  <c r="F2941" i="3"/>
  <c r="F2942" i="3"/>
  <c r="F2943" i="3"/>
  <c r="F2944" i="3"/>
  <c r="F2945" i="3"/>
  <c r="F2937" i="3"/>
  <c r="F2927" i="3"/>
  <c r="F2928" i="3"/>
  <c r="F2929" i="3"/>
  <c r="F2930" i="3"/>
  <c r="F2931" i="3"/>
  <c r="F2932" i="3"/>
  <c r="F2933" i="3"/>
  <c r="F2934" i="3"/>
  <c r="F2926" i="3"/>
  <c r="F2916" i="3"/>
  <c r="F2917" i="3"/>
  <c r="F2918" i="3"/>
  <c r="F2919" i="3"/>
  <c r="F2920" i="3"/>
  <c r="F2921" i="3"/>
  <c r="F2922" i="3"/>
  <c r="F2923" i="3"/>
  <c r="F2915" i="3"/>
  <c r="F2905" i="3"/>
  <c r="F2906" i="3"/>
  <c r="F2907" i="3"/>
  <c r="F2908" i="3"/>
  <c r="F2909" i="3"/>
  <c r="F2910" i="3"/>
  <c r="F2911" i="3"/>
  <c r="F2912" i="3"/>
  <c r="F2904" i="3"/>
  <c r="F2894" i="3"/>
  <c r="F2895" i="3"/>
  <c r="F2896" i="3"/>
  <c r="F2897" i="3"/>
  <c r="F2898" i="3"/>
  <c r="F2899" i="3"/>
  <c r="F2900" i="3"/>
  <c r="F2901" i="3"/>
  <c r="F2893" i="3"/>
  <c r="F2883" i="3"/>
  <c r="F2884" i="3"/>
  <c r="F2885" i="3"/>
  <c r="F2886" i="3"/>
  <c r="F2887" i="3"/>
  <c r="F2888" i="3"/>
  <c r="F2889" i="3"/>
  <c r="F2890" i="3"/>
  <c r="F2882" i="3"/>
  <c r="F2872" i="3"/>
  <c r="F2873" i="3"/>
  <c r="F2874" i="3"/>
  <c r="F2875" i="3"/>
  <c r="F2876" i="3"/>
  <c r="F2877" i="3"/>
  <c r="F2878" i="3"/>
  <c r="F2879" i="3"/>
  <c r="F2871" i="3"/>
  <c r="F2861" i="3"/>
  <c r="F2862" i="3"/>
  <c r="F2863" i="3"/>
  <c r="F2864" i="3"/>
  <c r="F2865" i="3"/>
  <c r="F2866" i="3"/>
  <c r="F2867" i="3"/>
  <c r="F2868" i="3"/>
  <c r="F2860" i="3"/>
  <c r="F2850" i="3"/>
  <c r="F2851" i="3"/>
  <c r="F2852" i="3"/>
  <c r="F2853" i="3"/>
  <c r="F2854" i="3"/>
  <c r="F2855" i="3"/>
  <c r="F2856" i="3"/>
  <c r="F2857" i="3"/>
  <c r="F2849" i="3"/>
  <c r="H3601" i="3" l="1"/>
  <c r="H3606" i="3"/>
  <c r="H3608" i="3"/>
  <c r="H3600" i="3"/>
  <c r="S2872" i="3"/>
  <c r="S2873" i="3"/>
  <c r="S2874" i="3"/>
  <c r="S2875" i="3"/>
  <c r="S2876" i="3"/>
  <c r="S2877" i="3"/>
  <c r="S2878" i="3"/>
  <c r="S2879" i="3"/>
  <c r="S2871" i="3"/>
  <c r="S2861" i="3"/>
  <c r="S2862" i="3"/>
  <c r="S2863" i="3"/>
  <c r="S2864" i="3"/>
  <c r="S2865" i="3"/>
  <c r="S2866" i="3"/>
  <c r="S2867" i="3"/>
  <c r="S2868" i="3"/>
  <c r="S2860" i="3"/>
  <c r="S3011" i="3"/>
  <c r="O3011" i="3"/>
  <c r="S3010" i="3"/>
  <c r="O3010" i="3"/>
  <c r="S3009" i="3"/>
  <c r="O3009" i="3"/>
  <c r="S3008" i="3"/>
  <c r="O3008" i="3"/>
  <c r="S3007" i="3"/>
  <c r="O3007" i="3"/>
  <c r="S3006" i="3"/>
  <c r="O3006" i="3"/>
  <c r="S3005" i="3"/>
  <c r="O3005" i="3"/>
  <c r="S3004" i="3"/>
  <c r="O3004" i="3"/>
  <c r="S3003" i="3"/>
  <c r="O3003" i="3"/>
  <c r="S3000" i="3"/>
  <c r="O3000" i="3"/>
  <c r="S2999" i="3"/>
  <c r="O2999" i="3"/>
  <c r="S2998" i="3"/>
  <c r="O2998" i="3"/>
  <c r="S2997" i="3"/>
  <c r="O2997" i="3"/>
  <c r="S2996" i="3"/>
  <c r="O2996" i="3"/>
  <c r="S2995" i="3"/>
  <c r="O2995" i="3"/>
  <c r="S2994" i="3"/>
  <c r="O2994" i="3"/>
  <c r="S2993" i="3"/>
  <c r="O2993" i="3"/>
  <c r="S2992" i="3"/>
  <c r="O2992" i="3"/>
  <c r="S2989" i="3"/>
  <c r="O2989" i="3"/>
  <c r="S2988" i="3"/>
  <c r="O2988" i="3"/>
  <c r="S2987" i="3"/>
  <c r="O2987" i="3"/>
  <c r="S2986" i="3"/>
  <c r="O2986" i="3"/>
  <c r="S2985" i="3"/>
  <c r="O2985" i="3"/>
  <c r="S2984" i="3"/>
  <c r="O2984" i="3"/>
  <c r="S2983" i="3"/>
  <c r="O2983" i="3"/>
  <c r="S2982" i="3"/>
  <c r="O2982" i="3"/>
  <c r="S2981" i="3"/>
  <c r="O2981" i="3"/>
  <c r="S2978" i="3"/>
  <c r="O2978" i="3"/>
  <c r="S2977" i="3"/>
  <c r="O2977" i="3"/>
  <c r="S2976" i="3"/>
  <c r="O2976" i="3"/>
  <c r="S2975" i="3"/>
  <c r="O2975" i="3"/>
  <c r="S2974" i="3"/>
  <c r="O2974" i="3"/>
  <c r="S2973" i="3"/>
  <c r="O2973" i="3"/>
  <c r="S2972" i="3"/>
  <c r="O2972" i="3"/>
  <c r="S2971" i="3"/>
  <c r="O2971" i="3"/>
  <c r="S2970" i="3"/>
  <c r="O2970" i="3"/>
  <c r="S2967" i="3"/>
  <c r="O2967" i="3"/>
  <c r="S2966" i="3"/>
  <c r="O2966" i="3"/>
  <c r="S2965" i="3"/>
  <c r="O2965" i="3"/>
  <c r="S2964" i="3"/>
  <c r="O2964" i="3"/>
  <c r="S2963" i="3"/>
  <c r="O2963" i="3"/>
  <c r="S2962" i="3"/>
  <c r="O2962" i="3"/>
  <c r="S2961" i="3"/>
  <c r="O2961" i="3"/>
  <c r="S2960" i="3"/>
  <c r="O2960" i="3"/>
  <c r="S2959" i="3"/>
  <c r="O2959" i="3"/>
  <c r="S2956" i="3"/>
  <c r="O2956" i="3"/>
  <c r="S2955" i="3"/>
  <c r="O2955" i="3"/>
  <c r="S2954" i="3"/>
  <c r="O2954" i="3"/>
  <c r="S2953" i="3"/>
  <c r="O2953" i="3"/>
  <c r="S2952" i="3"/>
  <c r="O2952" i="3"/>
  <c r="S2951" i="3"/>
  <c r="O2951" i="3"/>
  <c r="S2950" i="3"/>
  <c r="O2950" i="3"/>
  <c r="S2949" i="3"/>
  <c r="O2949" i="3"/>
  <c r="S2948" i="3"/>
  <c r="O2948" i="3"/>
  <c r="S2945" i="3"/>
  <c r="O2945" i="3"/>
  <c r="S2944" i="3"/>
  <c r="O2944" i="3"/>
  <c r="S2943" i="3"/>
  <c r="O2943" i="3"/>
  <c r="S2942" i="3"/>
  <c r="O2942" i="3"/>
  <c r="S2941" i="3"/>
  <c r="O2941" i="3"/>
  <c r="S2940" i="3"/>
  <c r="O2940" i="3"/>
  <c r="S2939" i="3"/>
  <c r="O2939" i="3"/>
  <c r="S2938" i="3"/>
  <c r="O2938" i="3"/>
  <c r="S2937" i="3"/>
  <c r="O2937" i="3"/>
  <c r="S2934" i="3"/>
  <c r="O2934" i="3"/>
  <c r="S2933" i="3"/>
  <c r="O2933" i="3"/>
  <c r="S2932" i="3"/>
  <c r="O2932" i="3"/>
  <c r="S2931" i="3"/>
  <c r="O2931" i="3"/>
  <c r="S2930" i="3"/>
  <c r="O2930" i="3"/>
  <c r="S2929" i="3"/>
  <c r="O2929" i="3"/>
  <c r="S2928" i="3"/>
  <c r="O2928" i="3"/>
  <c r="S2927" i="3"/>
  <c r="O2927" i="3"/>
  <c r="S2926" i="3"/>
  <c r="O2926" i="3"/>
  <c r="O2923" i="3"/>
  <c r="Q2923" i="3"/>
  <c r="O2922" i="3"/>
  <c r="Q2922" i="3"/>
  <c r="O2921" i="3"/>
  <c r="O2920" i="3"/>
  <c r="O2919" i="3"/>
  <c r="Q2919" i="3"/>
  <c r="O2918" i="3"/>
  <c r="Q2918" i="3"/>
  <c r="O2917" i="3"/>
  <c r="O2916" i="3"/>
  <c r="Q2916" i="3"/>
  <c r="J2916" i="3" s="1"/>
  <c r="O2915" i="3"/>
  <c r="O2912" i="3"/>
  <c r="Q2912" i="3"/>
  <c r="O2911" i="3"/>
  <c r="Q2911" i="3"/>
  <c r="J2911" i="3" s="1"/>
  <c r="O2910" i="3"/>
  <c r="Q2910" i="3"/>
  <c r="J2910" i="3" s="1"/>
  <c r="O2909" i="3"/>
  <c r="O2908" i="3"/>
  <c r="Q2908" i="3"/>
  <c r="O2907" i="3"/>
  <c r="Q2907" i="3"/>
  <c r="O2906" i="3"/>
  <c r="Q2906" i="3"/>
  <c r="J2906" i="3" s="1"/>
  <c r="O2905" i="3"/>
  <c r="O2904" i="3"/>
  <c r="Q2904" i="3"/>
  <c r="S2901" i="3"/>
  <c r="O2901" i="3"/>
  <c r="S2900" i="3"/>
  <c r="O2900" i="3"/>
  <c r="S2899" i="3"/>
  <c r="O2899" i="3"/>
  <c r="S2898" i="3"/>
  <c r="O2898" i="3"/>
  <c r="S2897" i="3"/>
  <c r="O2897" i="3"/>
  <c r="S2896" i="3"/>
  <c r="O2896" i="3"/>
  <c r="S2895" i="3"/>
  <c r="O2895" i="3"/>
  <c r="S2894" i="3"/>
  <c r="O2894" i="3"/>
  <c r="S2893" i="3"/>
  <c r="O2893" i="3"/>
  <c r="O2890" i="3"/>
  <c r="O2889" i="3"/>
  <c r="Q2889" i="3"/>
  <c r="O2888" i="3"/>
  <c r="Q2888" i="3"/>
  <c r="J2888" i="3" s="1"/>
  <c r="O2887" i="3"/>
  <c r="O2886" i="3"/>
  <c r="O2885" i="3"/>
  <c r="Q2885" i="3"/>
  <c r="O2884" i="3"/>
  <c r="Q2884" i="3"/>
  <c r="J2884" i="3" s="1"/>
  <c r="O2883" i="3"/>
  <c r="Q2883" i="3"/>
  <c r="J2883" i="3" s="1"/>
  <c r="O2882" i="3"/>
  <c r="O2879" i="3"/>
  <c r="O2878" i="3"/>
  <c r="J2878" i="3"/>
  <c r="O2877" i="3"/>
  <c r="J2877" i="3"/>
  <c r="O2876" i="3"/>
  <c r="J2876" i="3"/>
  <c r="O2875" i="3"/>
  <c r="O2874" i="3"/>
  <c r="J2874" i="3"/>
  <c r="O2873" i="3"/>
  <c r="O2872" i="3"/>
  <c r="J2872" i="3"/>
  <c r="O2871" i="3"/>
  <c r="J2871" i="3"/>
  <c r="O2868" i="3"/>
  <c r="O2867" i="3"/>
  <c r="O2866" i="3"/>
  <c r="O2865" i="3"/>
  <c r="O2864" i="3"/>
  <c r="O2863" i="3"/>
  <c r="O2862" i="3"/>
  <c r="O2861" i="3"/>
  <c r="O2860" i="3"/>
  <c r="O2857" i="3"/>
  <c r="Q2857" i="3"/>
  <c r="O2856" i="3"/>
  <c r="Q2856" i="3"/>
  <c r="O2855" i="3"/>
  <c r="O2854" i="3"/>
  <c r="O2853" i="3"/>
  <c r="Q2853" i="3"/>
  <c r="J2853" i="3" s="1"/>
  <c r="O2852" i="3"/>
  <c r="O2851" i="3"/>
  <c r="Q2851" i="3"/>
  <c r="O2850" i="3"/>
  <c r="O2849" i="3"/>
  <c r="Q2849" i="3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O146" i="3"/>
  <c r="O145" i="3"/>
  <c r="O144" i="3"/>
  <c r="O143" i="3"/>
  <c r="O142" i="3"/>
  <c r="O141" i="3"/>
  <c r="O140" i="3"/>
  <c r="O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O125" i="3"/>
  <c r="O124" i="3"/>
  <c r="O123" i="3"/>
  <c r="O122" i="3"/>
  <c r="O121" i="3"/>
  <c r="O120" i="3"/>
  <c r="O119" i="3"/>
  <c r="O118" i="3"/>
  <c r="O117" i="3"/>
  <c r="H107" i="3"/>
  <c r="H112" i="3"/>
  <c r="H114" i="3"/>
  <c r="H106" i="3"/>
  <c r="Q107" i="3"/>
  <c r="Q108" i="3"/>
  <c r="J108" i="3" s="1"/>
  <c r="Q109" i="3"/>
  <c r="Q110" i="3"/>
  <c r="J110" i="3" s="1"/>
  <c r="Q111" i="3"/>
  <c r="Q112" i="3"/>
  <c r="J112" i="3" s="1"/>
  <c r="Q113" i="3"/>
  <c r="Q114" i="3"/>
  <c r="J114" i="3" s="1"/>
  <c r="Q106" i="3"/>
  <c r="O114" i="3"/>
  <c r="O113" i="3"/>
  <c r="O112" i="3"/>
  <c r="O111" i="3"/>
  <c r="O110" i="3"/>
  <c r="O109" i="3"/>
  <c r="O108" i="3"/>
  <c r="O107" i="3"/>
  <c r="O106" i="3"/>
  <c r="Q177" i="3" l="1"/>
  <c r="J177" i="3" s="1"/>
  <c r="Q172" i="3"/>
  <c r="J172" i="3" s="1"/>
  <c r="Q2866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2893" i="3"/>
  <c r="J2893" i="3" s="1"/>
  <c r="Q2897" i="3"/>
  <c r="J2897" i="3" s="1"/>
  <c r="Q2901" i="3"/>
  <c r="J2901" i="3" s="1"/>
  <c r="P2950" i="3"/>
  <c r="P2954" i="3"/>
  <c r="Q118" i="3"/>
  <c r="J118" i="3" s="1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2863" i="3"/>
  <c r="J2863" i="3" s="1"/>
  <c r="Q2867" i="3"/>
  <c r="J2867" i="3" s="1"/>
  <c r="Q150" i="3"/>
  <c r="J150" i="3" s="1"/>
  <c r="Q155" i="3"/>
  <c r="J155" i="3" s="1"/>
  <c r="Q151" i="3"/>
  <c r="J151" i="3" s="1"/>
  <c r="Q2971" i="3"/>
  <c r="J2971" i="3" s="1"/>
  <c r="Q2975" i="3"/>
  <c r="J2975" i="3" s="1"/>
  <c r="Q2981" i="3"/>
  <c r="J2981" i="3" s="1"/>
  <c r="Q2985" i="3"/>
  <c r="J2985" i="3" s="1"/>
  <c r="Q2989" i="3"/>
  <c r="J2989" i="3" s="1"/>
  <c r="Q173" i="3"/>
  <c r="J173" i="3" s="1"/>
  <c r="Q119" i="3"/>
  <c r="J119" i="3" s="1"/>
  <c r="Q158" i="3"/>
  <c r="J158" i="3" s="1"/>
  <c r="P199" i="3"/>
  <c r="Q2926" i="3"/>
  <c r="J2926" i="3" s="1"/>
  <c r="Q2934" i="3"/>
  <c r="J2934" i="3" s="1"/>
  <c r="Q2940" i="3"/>
  <c r="J2940" i="3" s="1"/>
  <c r="Q2944" i="3"/>
  <c r="J2944" i="3" s="1"/>
  <c r="Q2950" i="3"/>
  <c r="J2950" i="3" s="1"/>
  <c r="Q2954" i="3"/>
  <c r="Q2960" i="3"/>
  <c r="J2960" i="3" s="1"/>
  <c r="Q2964" i="3"/>
  <c r="J2964" i="3" s="1"/>
  <c r="Q2984" i="3"/>
  <c r="J2984" i="3" s="1"/>
  <c r="Q2986" i="3"/>
  <c r="J2986" i="3" s="1"/>
  <c r="Q2988" i="3"/>
  <c r="J2988" i="3" s="1"/>
  <c r="Q2994" i="3"/>
  <c r="J2994" i="3" s="1"/>
  <c r="Q3004" i="3"/>
  <c r="J3004" i="3" s="1"/>
  <c r="Q3008" i="3"/>
  <c r="J3008" i="3" s="1"/>
  <c r="I3600" i="3"/>
  <c r="K3600" i="3" s="1"/>
  <c r="I3608" i="3"/>
  <c r="K3608" i="3" s="1"/>
  <c r="P3005" i="3"/>
  <c r="P2995" i="3"/>
  <c r="P2910" i="3"/>
  <c r="R2910" i="3" s="1"/>
  <c r="E2910" i="3" s="1"/>
  <c r="P2895" i="3"/>
  <c r="Q2992" i="3"/>
  <c r="J2992" i="3" s="1"/>
  <c r="Q3000" i="3"/>
  <c r="J3000" i="3" s="1"/>
  <c r="P2932" i="3"/>
  <c r="P2944" i="3"/>
  <c r="P2907" i="3"/>
  <c r="R2907" i="3" s="1"/>
  <c r="E2907" i="3" s="1"/>
  <c r="P2926" i="3"/>
  <c r="Q161" i="3"/>
  <c r="J161" i="3" s="1"/>
  <c r="P161" i="3"/>
  <c r="P163" i="3"/>
  <c r="P167" i="3"/>
  <c r="Q167" i="3"/>
  <c r="J167" i="3" s="1"/>
  <c r="Q163" i="3"/>
  <c r="J163" i="3" s="1"/>
  <c r="P202" i="3"/>
  <c r="P2849" i="3"/>
  <c r="R2849" i="3" s="1"/>
  <c r="E2849" i="3" s="1"/>
  <c r="P2857" i="3"/>
  <c r="R2857" i="3" s="1"/>
  <c r="P2860" i="3"/>
  <c r="P2877" i="3"/>
  <c r="R2877" i="3" s="1"/>
  <c r="P2883" i="3"/>
  <c r="R2883" i="3" s="1"/>
  <c r="E2883" i="3" s="1"/>
  <c r="J2919" i="3"/>
  <c r="P2931" i="3"/>
  <c r="P2941" i="3"/>
  <c r="P2945" i="3"/>
  <c r="P2951" i="3"/>
  <c r="Q2962" i="3"/>
  <c r="J2962" i="3" s="1"/>
  <c r="P3009" i="3"/>
  <c r="I3601" i="3"/>
  <c r="K3601" i="3" s="1"/>
  <c r="P131" i="3"/>
  <c r="P135" i="3"/>
  <c r="Q141" i="3"/>
  <c r="J141" i="3" s="1"/>
  <c r="Q145" i="3"/>
  <c r="J145" i="3" s="1"/>
  <c r="P172" i="3"/>
  <c r="R172" i="3" s="1"/>
  <c r="Q2931" i="3"/>
  <c r="J2931" i="3" s="1"/>
  <c r="Q2933" i="3"/>
  <c r="J2933" i="3" s="1"/>
  <c r="Q2941" i="3"/>
  <c r="J2941" i="3" s="1"/>
  <c r="I3606" i="3"/>
  <c r="K3606" i="3" s="1"/>
  <c r="Q188" i="3"/>
  <c r="J188" i="3" s="1"/>
  <c r="Q184" i="3"/>
  <c r="J184" i="3" s="1"/>
  <c r="Q166" i="3"/>
  <c r="J166" i="3" s="1"/>
  <c r="P2861" i="3"/>
  <c r="P2863" i="3"/>
  <c r="P2890" i="3"/>
  <c r="P2897" i="3"/>
  <c r="D3609" i="3"/>
  <c r="D3618" i="3" s="1"/>
  <c r="P180" i="3"/>
  <c r="P191" i="3"/>
  <c r="P201" i="3"/>
  <c r="P2865" i="3"/>
  <c r="P2867" i="3"/>
  <c r="R2867" i="3" s="1"/>
  <c r="E2867" i="3" s="1"/>
  <c r="J2907" i="3"/>
  <c r="P2919" i="3"/>
  <c r="R2919" i="3" s="1"/>
  <c r="P2923" i="3"/>
  <c r="R2923" i="3" s="1"/>
  <c r="E2923" i="3" s="1"/>
  <c r="Q2927" i="3"/>
  <c r="J2927" i="3" s="1"/>
  <c r="Q2930" i="3"/>
  <c r="P2934" i="3"/>
  <c r="P2999" i="3"/>
  <c r="Q162" i="3"/>
  <c r="J162" i="3" s="1"/>
  <c r="P2862" i="3"/>
  <c r="P2930" i="3"/>
  <c r="P2942" i="3"/>
  <c r="P2964" i="3"/>
  <c r="P153" i="3"/>
  <c r="P2874" i="3"/>
  <c r="R2874" i="3" s="1"/>
  <c r="E2874" i="3" s="1"/>
  <c r="P2906" i="3"/>
  <c r="R2906" i="3" s="1"/>
  <c r="E2906" i="3" s="1"/>
  <c r="P2888" i="3"/>
  <c r="R2888" i="3" s="1"/>
  <c r="P2916" i="3"/>
  <c r="R2916" i="3" s="1"/>
  <c r="Q2937" i="3"/>
  <c r="J2937" i="3" s="1"/>
  <c r="P2940" i="3"/>
  <c r="Q2943" i="3"/>
  <c r="J2943" i="3" s="1"/>
  <c r="Q2945" i="3"/>
  <c r="J2945" i="3" s="1"/>
  <c r="Q2955" i="3"/>
  <c r="J2955" i="3" s="1"/>
  <c r="P2960" i="3"/>
  <c r="P2962" i="3"/>
  <c r="Q2998" i="3"/>
  <c r="J2998" i="3" s="1"/>
  <c r="Q186" i="3"/>
  <c r="J186" i="3" s="1"/>
  <c r="P2850" i="3"/>
  <c r="P2851" i="3"/>
  <c r="R2851" i="3" s="1"/>
  <c r="E2851" i="3" s="1"/>
  <c r="P2856" i="3"/>
  <c r="R2856" i="3" s="1"/>
  <c r="Q2861" i="3"/>
  <c r="J2861" i="3" s="1"/>
  <c r="P2882" i="3"/>
  <c r="Q2895" i="3"/>
  <c r="J2895" i="3" s="1"/>
  <c r="Q2899" i="3"/>
  <c r="J2899" i="3" s="1"/>
  <c r="P2917" i="3"/>
  <c r="P111" i="3"/>
  <c r="R111" i="3" s="1"/>
  <c r="E111" i="3" s="1"/>
  <c r="P157" i="3"/>
  <c r="Q2865" i="3"/>
  <c r="J2865" i="3" s="1"/>
  <c r="P2911" i="3"/>
  <c r="R2911" i="3" s="1"/>
  <c r="E2911" i="3" s="1"/>
  <c r="P2965" i="3"/>
  <c r="P2971" i="3"/>
  <c r="P2975" i="3"/>
  <c r="P2981" i="3"/>
  <c r="P2985" i="3"/>
  <c r="P2989" i="3"/>
  <c r="Q2999" i="3"/>
  <c r="J2999" i="3" s="1"/>
  <c r="P122" i="3"/>
  <c r="Q133" i="3"/>
  <c r="J133" i="3" s="1"/>
  <c r="Q2852" i="3"/>
  <c r="J2852" i="3" s="1"/>
  <c r="P2852" i="3"/>
  <c r="P2893" i="3"/>
  <c r="P2901" i="3"/>
  <c r="Q2917" i="3"/>
  <c r="J2917" i="3" s="1"/>
  <c r="Q2956" i="3"/>
  <c r="J2956" i="3" s="1"/>
  <c r="P2956" i="3"/>
  <c r="Q2966" i="3"/>
  <c r="J2966" i="3" s="1"/>
  <c r="P2966" i="3"/>
  <c r="P2884" i="3"/>
  <c r="R2884" i="3" s="1"/>
  <c r="J2873" i="3"/>
  <c r="P2873" i="3"/>
  <c r="R2873" i="3" s="1"/>
  <c r="P2878" i="3"/>
  <c r="R2878" i="3" s="1"/>
  <c r="E2878" i="3" s="1"/>
  <c r="Q164" i="3"/>
  <c r="J164" i="3" s="1"/>
  <c r="Q2887" i="3"/>
  <c r="J2887" i="3" s="1"/>
  <c r="P2887" i="3"/>
  <c r="P2899" i="3"/>
  <c r="Q2920" i="3"/>
  <c r="P2970" i="3"/>
  <c r="Q2970" i="3"/>
  <c r="J2970" i="3" s="1"/>
  <c r="P2974" i="3"/>
  <c r="Q2974" i="3"/>
  <c r="J2974" i="3" s="1"/>
  <c r="P2978" i="3"/>
  <c r="Q2978" i="3"/>
  <c r="J2978" i="3" s="1"/>
  <c r="J2849" i="3"/>
  <c r="J2857" i="3"/>
  <c r="P2933" i="3"/>
  <c r="P2943" i="3"/>
  <c r="Q2951" i="3"/>
  <c r="J2951" i="3" s="1"/>
  <c r="P2961" i="3"/>
  <c r="P2984" i="3"/>
  <c r="Q2995" i="3"/>
  <c r="Q2996" i="3"/>
  <c r="J2996" i="3" s="1"/>
  <c r="Q3009" i="3"/>
  <c r="J3009" i="3" s="1"/>
  <c r="Q3010" i="3"/>
  <c r="J3010" i="3" s="1"/>
  <c r="Q129" i="3"/>
  <c r="J129" i="3" s="1"/>
  <c r="Q146" i="3"/>
  <c r="J146" i="3" s="1"/>
  <c r="P107" i="3"/>
  <c r="R107" i="3" s="1"/>
  <c r="E107" i="3" s="1"/>
  <c r="J2856" i="3"/>
  <c r="Q2896" i="3"/>
  <c r="Q2898" i="3"/>
  <c r="J2898" i="3" s="1"/>
  <c r="P2921" i="3"/>
  <c r="P2922" i="3"/>
  <c r="R2922" i="3" s="1"/>
  <c r="E2922" i="3" s="1"/>
  <c r="Q2972" i="3"/>
  <c r="J2972" i="3" s="1"/>
  <c r="Q2976" i="3"/>
  <c r="J2976" i="3" s="1"/>
  <c r="Q2982" i="3"/>
  <c r="J2982" i="3" s="1"/>
  <c r="Q3005" i="3"/>
  <c r="J3005" i="3" s="1"/>
  <c r="Q3006" i="3"/>
  <c r="J3006" i="3" s="1"/>
  <c r="P123" i="3"/>
  <c r="Q117" i="3"/>
  <c r="J117" i="3" s="1"/>
  <c r="P128" i="3"/>
  <c r="Q130" i="3"/>
  <c r="J130" i="3" s="1"/>
  <c r="P139" i="3"/>
  <c r="P147" i="3"/>
  <c r="P189" i="3"/>
  <c r="P2866" i="3"/>
  <c r="R2866" i="3" s="1"/>
  <c r="P2872" i="3"/>
  <c r="R2872" i="3" s="1"/>
  <c r="P2879" i="3"/>
  <c r="R2879" i="3" s="1"/>
  <c r="J2879" i="3"/>
  <c r="P2898" i="3"/>
  <c r="Q2915" i="3"/>
  <c r="J2915" i="3" s="1"/>
  <c r="P2915" i="3"/>
  <c r="Q2953" i="3"/>
  <c r="J2953" i="3" s="1"/>
  <c r="P2976" i="3"/>
  <c r="P2853" i="3"/>
  <c r="R2853" i="3" s="1"/>
  <c r="P2854" i="3"/>
  <c r="P2864" i="3"/>
  <c r="P2871" i="3"/>
  <c r="R2871" i="3" s="1"/>
  <c r="P2885" i="3"/>
  <c r="R2885" i="3" s="1"/>
  <c r="P2889" i="3"/>
  <c r="R2889" i="3" s="1"/>
  <c r="Q2894" i="3"/>
  <c r="J2894" i="3" s="1"/>
  <c r="P2896" i="3"/>
  <c r="P2904" i="3"/>
  <c r="R2904" i="3" s="1"/>
  <c r="E2904" i="3" s="1"/>
  <c r="Q2928" i="3"/>
  <c r="J2928" i="3" s="1"/>
  <c r="Q2939" i="3"/>
  <c r="P3006" i="3"/>
  <c r="Q2854" i="3"/>
  <c r="P2855" i="3"/>
  <c r="Q2864" i="3"/>
  <c r="J2864" i="3" s="1"/>
  <c r="P2875" i="3"/>
  <c r="R2875" i="3" s="1"/>
  <c r="E2875" i="3" s="1"/>
  <c r="J2875" i="3"/>
  <c r="P2920" i="3"/>
  <c r="P2927" i="3"/>
  <c r="Q2949" i="3"/>
  <c r="J2949" i="3" s="1"/>
  <c r="Q2850" i="3"/>
  <c r="J2851" i="3"/>
  <c r="Q2855" i="3"/>
  <c r="J2855" i="3" s="1"/>
  <c r="Q2860" i="3"/>
  <c r="J2860" i="3" s="1"/>
  <c r="Q2868" i="3"/>
  <c r="Q2882" i="3"/>
  <c r="Q2886" i="3"/>
  <c r="J2886" i="3" s="1"/>
  <c r="P2886" i="3"/>
  <c r="Q2890" i="3"/>
  <c r="P2894" i="3"/>
  <c r="Q2900" i="3"/>
  <c r="J2900" i="3" s="1"/>
  <c r="Q2905" i="3"/>
  <c r="P2905" i="3"/>
  <c r="P2908" i="3"/>
  <c r="R2908" i="3" s="1"/>
  <c r="E2908" i="3" s="1"/>
  <c r="P2937" i="3"/>
  <c r="P2876" i="3"/>
  <c r="R2876" i="3" s="1"/>
  <c r="Q2862" i="3"/>
  <c r="J2862" i="3" s="1"/>
  <c r="P2868" i="3"/>
  <c r="P2900" i="3"/>
  <c r="Q2909" i="3"/>
  <c r="P2909" i="3"/>
  <c r="P2912" i="3"/>
  <c r="R2912" i="3" s="1"/>
  <c r="P2918" i="3"/>
  <c r="R2918" i="3" s="1"/>
  <c r="Q2929" i="3"/>
  <c r="J2929" i="3" s="1"/>
  <c r="Q2938" i="3"/>
  <c r="J2938" i="3" s="1"/>
  <c r="J2866" i="3"/>
  <c r="J2885" i="3"/>
  <c r="J2889" i="3"/>
  <c r="J2904" i="3"/>
  <c r="J2908" i="3"/>
  <c r="J2912" i="3"/>
  <c r="J2918" i="3"/>
  <c r="Q2921" i="3"/>
  <c r="J2922" i="3"/>
  <c r="J2923" i="3"/>
  <c r="P2928" i="3"/>
  <c r="P2929" i="3"/>
  <c r="P2938" i="3"/>
  <c r="P2939" i="3"/>
  <c r="P2949" i="3"/>
  <c r="P2953" i="3"/>
  <c r="P2982" i="3"/>
  <c r="Q3011" i="3"/>
  <c r="J3011" i="3" s="1"/>
  <c r="P3011" i="3"/>
  <c r="Q2932" i="3"/>
  <c r="Q2942" i="3"/>
  <c r="Q2948" i="3"/>
  <c r="Q2952" i="3"/>
  <c r="J2952" i="3" s="1"/>
  <c r="P2986" i="3"/>
  <c r="P2948" i="3"/>
  <c r="P2952" i="3"/>
  <c r="P2972" i="3"/>
  <c r="Q2993" i="3"/>
  <c r="J2993" i="3" s="1"/>
  <c r="Q2959" i="3"/>
  <c r="J2959" i="3" s="1"/>
  <c r="Q2963" i="3"/>
  <c r="J2963" i="3" s="1"/>
  <c r="Q2967" i="3"/>
  <c r="J2967" i="3" s="1"/>
  <c r="Q2973" i="3"/>
  <c r="J2973" i="3" s="1"/>
  <c r="Q2977" i="3"/>
  <c r="J2977" i="3" s="1"/>
  <c r="Q2983" i="3"/>
  <c r="J2983" i="3" s="1"/>
  <c r="Q2987" i="3"/>
  <c r="P2993" i="3"/>
  <c r="P3000" i="3"/>
  <c r="Q3007" i="3"/>
  <c r="P3007" i="3"/>
  <c r="P2955" i="3"/>
  <c r="P2959" i="3"/>
  <c r="P2963" i="3"/>
  <c r="P2967" i="3"/>
  <c r="P2973" i="3"/>
  <c r="P2977" i="3"/>
  <c r="P2983" i="3"/>
  <c r="P2987" i="3"/>
  <c r="P2996" i="3"/>
  <c r="Q3003" i="3"/>
  <c r="P3003" i="3"/>
  <c r="Q2961" i="3"/>
  <c r="Q2965" i="3"/>
  <c r="P2992" i="3"/>
  <c r="Q2997" i="3"/>
  <c r="P2997" i="3"/>
  <c r="P3010" i="3"/>
  <c r="P2988" i="3"/>
  <c r="P2994" i="3"/>
  <c r="P2998" i="3"/>
  <c r="P3004" i="3"/>
  <c r="P3008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P177" i="3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94" i="3" l="1"/>
  <c r="E194" i="3" s="1"/>
  <c r="R2960" i="3"/>
  <c r="E2960" i="3" s="1"/>
  <c r="R177" i="3"/>
  <c r="E177" i="3" s="1"/>
  <c r="R2964" i="3"/>
  <c r="E2964" i="3" s="1"/>
  <c r="R118" i="3"/>
  <c r="E118" i="3" s="1"/>
  <c r="R2934" i="3"/>
  <c r="E2934" i="3" s="1"/>
  <c r="R2944" i="3"/>
  <c r="E2944" i="3" s="1"/>
  <c r="R153" i="3"/>
  <c r="E153" i="3" s="1"/>
  <c r="R2897" i="3"/>
  <c r="E2897" i="3" s="1"/>
  <c r="R124" i="3"/>
  <c r="E124" i="3" s="1"/>
  <c r="R3008" i="3"/>
  <c r="E3008" i="3" s="1"/>
  <c r="R2940" i="3"/>
  <c r="E2940" i="3" s="1"/>
  <c r="R2927" i="3"/>
  <c r="E2927" i="3" s="1"/>
  <c r="R119" i="3"/>
  <c r="E119" i="3" s="1"/>
  <c r="R122" i="3"/>
  <c r="E122" i="3" s="1"/>
  <c r="R150" i="3"/>
  <c r="E150" i="3" s="1"/>
  <c r="R152" i="3"/>
  <c r="E152" i="3" s="1"/>
  <c r="R199" i="3"/>
  <c r="E199" i="3" s="1"/>
  <c r="R125" i="3"/>
  <c r="E125" i="3" s="1"/>
  <c r="R2901" i="3"/>
  <c r="E2901" i="3" s="1"/>
  <c r="R200" i="3"/>
  <c r="E200" i="3" s="1"/>
  <c r="R157" i="3"/>
  <c r="E157" i="3" s="1"/>
  <c r="R195" i="3"/>
  <c r="E195" i="3" s="1"/>
  <c r="R3004" i="3"/>
  <c r="E3004" i="3" s="1"/>
  <c r="R2945" i="3"/>
  <c r="E2945" i="3" s="1"/>
  <c r="R2954" i="3"/>
  <c r="E2954" i="3" s="1"/>
  <c r="R156" i="3"/>
  <c r="E156" i="3" s="1"/>
  <c r="R196" i="3"/>
  <c r="E196" i="3" s="1"/>
  <c r="R2984" i="3"/>
  <c r="E2984" i="3" s="1"/>
  <c r="R2893" i="3"/>
  <c r="E2893" i="3" s="1"/>
  <c r="R2981" i="3"/>
  <c r="E2981" i="3" s="1"/>
  <c r="R201" i="3"/>
  <c r="E201" i="3" s="1"/>
  <c r="R120" i="3"/>
  <c r="E120" i="3" s="1"/>
  <c r="R3000" i="3"/>
  <c r="E3000" i="3" s="1"/>
  <c r="J2954" i="3"/>
  <c r="R155" i="3"/>
  <c r="E155" i="3" s="1"/>
  <c r="R166" i="3"/>
  <c r="E166" i="3" s="1"/>
  <c r="R2986" i="3"/>
  <c r="E2986" i="3" s="1"/>
  <c r="R202" i="3"/>
  <c r="E202" i="3" s="1"/>
  <c r="R173" i="3"/>
  <c r="E173" i="3" s="1"/>
  <c r="R2998" i="3"/>
  <c r="E2998" i="3" s="1"/>
  <c r="R2992" i="3"/>
  <c r="E2992" i="3" s="1"/>
  <c r="R2950" i="3"/>
  <c r="E2950" i="3" s="1"/>
  <c r="R2982" i="3"/>
  <c r="E2982" i="3" s="1"/>
  <c r="R2933" i="3"/>
  <c r="E2933" i="3" s="1"/>
  <c r="R184" i="3"/>
  <c r="E184" i="3" s="1"/>
  <c r="R2994" i="3"/>
  <c r="E2994" i="3" s="1"/>
  <c r="R2975" i="3"/>
  <c r="E2975" i="3" s="1"/>
  <c r="R2926" i="3"/>
  <c r="E2926" i="3" s="1"/>
  <c r="R2865" i="3"/>
  <c r="E2865" i="3" s="1"/>
  <c r="R2863" i="3"/>
  <c r="E2863" i="3" s="1"/>
  <c r="R161" i="3"/>
  <c r="E161" i="3" s="1"/>
  <c r="R2895" i="3"/>
  <c r="E2895" i="3" s="1"/>
  <c r="R158" i="3"/>
  <c r="E158" i="3" s="1"/>
  <c r="R2985" i="3"/>
  <c r="E2985" i="3" s="1"/>
  <c r="R3005" i="3"/>
  <c r="E3005" i="3" s="1"/>
  <c r="R2999" i="3"/>
  <c r="E2999" i="3" s="1"/>
  <c r="R151" i="3"/>
  <c r="E151" i="3" s="1"/>
  <c r="R188" i="3"/>
  <c r="E188" i="3" s="1"/>
  <c r="R2988" i="3"/>
  <c r="E2988" i="3" s="1"/>
  <c r="R2996" i="3"/>
  <c r="E2996" i="3" s="1"/>
  <c r="R2898" i="3"/>
  <c r="E2898" i="3" s="1"/>
  <c r="R2989" i="3"/>
  <c r="E2989" i="3" s="1"/>
  <c r="R2971" i="3"/>
  <c r="E2971" i="3" s="1"/>
  <c r="R2932" i="3"/>
  <c r="E2932" i="3" s="1"/>
  <c r="R189" i="3"/>
  <c r="E189" i="3" s="1"/>
  <c r="R163" i="3"/>
  <c r="E163" i="3" s="1"/>
  <c r="R2860" i="3"/>
  <c r="E2860" i="3" s="1"/>
  <c r="R2995" i="3"/>
  <c r="E2995" i="3" s="1"/>
  <c r="R131" i="3"/>
  <c r="E131" i="3" s="1"/>
  <c r="R162" i="3"/>
  <c r="E162" i="3" s="1"/>
  <c r="R135" i="3"/>
  <c r="E135" i="3" s="1"/>
  <c r="J189" i="3"/>
  <c r="R2942" i="3"/>
  <c r="E2942" i="3" s="1"/>
  <c r="R2850" i="3"/>
  <c r="E2850" i="3" s="1"/>
  <c r="R2943" i="3"/>
  <c r="E2943" i="3" s="1"/>
  <c r="R2931" i="3"/>
  <c r="E2931" i="3" s="1"/>
  <c r="R2930" i="3"/>
  <c r="E2930" i="3" s="1"/>
  <c r="R141" i="3"/>
  <c r="E141" i="3" s="1"/>
  <c r="R2899" i="3"/>
  <c r="E2899" i="3" s="1"/>
  <c r="R2854" i="3"/>
  <c r="E2854" i="3" s="1"/>
  <c r="R2961" i="3"/>
  <c r="E2961" i="3" s="1"/>
  <c r="R2900" i="3"/>
  <c r="E2900" i="3" s="1"/>
  <c r="R2882" i="3"/>
  <c r="E2882" i="3" s="1"/>
  <c r="R3006" i="3"/>
  <c r="E3006" i="3" s="1"/>
  <c r="R142" i="3"/>
  <c r="E142" i="3" s="1"/>
  <c r="R2962" i="3"/>
  <c r="E2962" i="3" s="1"/>
  <c r="R130" i="3"/>
  <c r="E130" i="3" s="1"/>
  <c r="R167" i="3"/>
  <c r="E167" i="3" s="1"/>
  <c r="R145" i="3"/>
  <c r="E145" i="3" s="1"/>
  <c r="R3010" i="3"/>
  <c r="E3010" i="3" s="1"/>
  <c r="R2941" i="3"/>
  <c r="E2941" i="3" s="1"/>
  <c r="R2868" i="3"/>
  <c r="E2868" i="3" s="1"/>
  <c r="R3003" i="3"/>
  <c r="E3003" i="3" s="1"/>
  <c r="R2972" i="3"/>
  <c r="E2972" i="3" s="1"/>
  <c r="R2921" i="3"/>
  <c r="E2921" i="3" s="1"/>
  <c r="J2995" i="3"/>
  <c r="R154" i="3"/>
  <c r="E154" i="3" s="1"/>
  <c r="R2909" i="3"/>
  <c r="E2909" i="3" s="1"/>
  <c r="R2862" i="3"/>
  <c r="E2862" i="3" s="1"/>
  <c r="R2890" i="3"/>
  <c r="E2890" i="3" s="1"/>
  <c r="R2917" i="3"/>
  <c r="E2917" i="3" s="1"/>
  <c r="J2930" i="3"/>
  <c r="R164" i="3"/>
  <c r="E164" i="3" s="1"/>
  <c r="R197" i="3"/>
  <c r="E197" i="3" s="1"/>
  <c r="R129" i="3"/>
  <c r="E129" i="3" s="1"/>
  <c r="R180" i="3"/>
  <c r="E180" i="3" s="1"/>
  <c r="R2997" i="3"/>
  <c r="E2997" i="3" s="1"/>
  <c r="J2942" i="3"/>
  <c r="R2896" i="3"/>
  <c r="E2896" i="3" s="1"/>
  <c r="R2966" i="3"/>
  <c r="E2966" i="3" s="1"/>
  <c r="R2920" i="3"/>
  <c r="E2920" i="3" s="1"/>
  <c r="R2852" i="3"/>
  <c r="E2852" i="3" s="1"/>
  <c r="R133" i="3"/>
  <c r="E133" i="3" s="1"/>
  <c r="R144" i="3"/>
  <c r="E144" i="3" s="1"/>
  <c r="R179" i="3"/>
  <c r="E179" i="3" s="1"/>
  <c r="R2955" i="3"/>
  <c r="E2955" i="3" s="1"/>
  <c r="R3007" i="3"/>
  <c r="E3007" i="3" s="1"/>
  <c r="R2894" i="3"/>
  <c r="E2894" i="3" s="1"/>
  <c r="J2920" i="3"/>
  <c r="R2965" i="3"/>
  <c r="E2965" i="3" s="1"/>
  <c r="R2948" i="3"/>
  <c r="E2948" i="3" s="1"/>
  <c r="R2937" i="3"/>
  <c r="E2937" i="3" s="1"/>
  <c r="R2861" i="3"/>
  <c r="E2861" i="3" s="1"/>
  <c r="R117" i="3"/>
  <c r="E117" i="3" s="1"/>
  <c r="R183" i="3"/>
  <c r="E183" i="3" s="1"/>
  <c r="R190" i="3"/>
  <c r="E190" i="3" s="1"/>
  <c r="R186" i="3"/>
  <c r="E186" i="3" s="1"/>
  <c r="R2952" i="3"/>
  <c r="E2952" i="3" s="1"/>
  <c r="J2932" i="3"/>
  <c r="R2938" i="3"/>
  <c r="E2938" i="3" s="1"/>
  <c r="J2868" i="3"/>
  <c r="E2885" i="3"/>
  <c r="E2912" i="3"/>
  <c r="E2872" i="3"/>
  <c r="R2887" i="3"/>
  <c r="E2887" i="3" s="1"/>
  <c r="R2978" i="3"/>
  <c r="E2978" i="3" s="1"/>
  <c r="R2970" i="3"/>
  <c r="E2970" i="3" s="1"/>
  <c r="J2896" i="3"/>
  <c r="R2905" i="3"/>
  <c r="E2905" i="3" s="1"/>
  <c r="E2873" i="3"/>
  <c r="E2919" i="3"/>
  <c r="R146" i="3"/>
  <c r="E146" i="3" s="1"/>
  <c r="R147" i="3"/>
  <c r="E147" i="3" s="1"/>
  <c r="R178" i="3"/>
  <c r="E178" i="3" s="1"/>
  <c r="J2965" i="3"/>
  <c r="J3003" i="3"/>
  <c r="R2956" i="3"/>
  <c r="R3009" i="3"/>
  <c r="E3009" i="3" s="1"/>
  <c r="J2948" i="3"/>
  <c r="R2928" i="3"/>
  <c r="J2854" i="3"/>
  <c r="E2916" i="3"/>
  <c r="E2888" i="3"/>
  <c r="E2884" i="3"/>
  <c r="E2876" i="3"/>
  <c r="E2877" i="3"/>
  <c r="E2889" i="3"/>
  <c r="E2871" i="3"/>
  <c r="R2987" i="3"/>
  <c r="R121" i="3"/>
  <c r="E121" i="3" s="1"/>
  <c r="R187" i="3"/>
  <c r="E187" i="3" s="1"/>
  <c r="R2951" i="3"/>
  <c r="E2918" i="3"/>
  <c r="R2855" i="3"/>
  <c r="E2855" i="3" s="1"/>
  <c r="R2864" i="3"/>
  <c r="E2864" i="3" s="1"/>
  <c r="R2976" i="3"/>
  <c r="E2879" i="3"/>
  <c r="R2974" i="3"/>
  <c r="E2974" i="3" s="1"/>
  <c r="E2866" i="3"/>
  <c r="E2856" i="3"/>
  <c r="E2857" i="3"/>
  <c r="J2850" i="3"/>
  <c r="E2853" i="3"/>
  <c r="R2977" i="3"/>
  <c r="R2967" i="3"/>
  <c r="R2963" i="3"/>
  <c r="R2959" i="3"/>
  <c r="R3011" i="3"/>
  <c r="J2890" i="3"/>
  <c r="R2886" i="3"/>
  <c r="R2915" i="3"/>
  <c r="J2997" i="3"/>
  <c r="J3007" i="3"/>
  <c r="J2909" i="3"/>
  <c r="J2905" i="3"/>
  <c r="R2949" i="3"/>
  <c r="R2939" i="3"/>
  <c r="R2953" i="3"/>
  <c r="J2961" i="3"/>
  <c r="J2987" i="3"/>
  <c r="R2983" i="3"/>
  <c r="R2973" i="3"/>
  <c r="R2993" i="3"/>
  <c r="J2921" i="3"/>
  <c r="R2929" i="3"/>
  <c r="J2882" i="3"/>
  <c r="J2939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2" i="3"/>
  <c r="R185" i="3"/>
  <c r="R191" i="3"/>
  <c r="R143" i="3"/>
  <c r="E3595" i="3" l="1"/>
  <c r="E2949" i="3"/>
  <c r="E2915" i="3"/>
  <c r="E2976" i="3"/>
  <c r="E2951" i="3"/>
  <c r="E2987" i="3"/>
  <c r="E2929" i="3"/>
  <c r="E2973" i="3"/>
  <c r="E3011" i="3"/>
  <c r="E2963" i="3"/>
  <c r="E2993" i="3"/>
  <c r="E2959" i="3"/>
  <c r="E2983" i="3"/>
  <c r="E2939" i="3"/>
  <c r="E2886" i="3"/>
  <c r="E2967" i="3"/>
  <c r="E2956" i="3"/>
  <c r="E2953" i="3"/>
  <c r="E2977" i="3"/>
  <c r="E2928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Q74" i="3"/>
  <c r="J74" i="3" s="1"/>
  <c r="Q75" i="3"/>
  <c r="J75" i="3" s="1"/>
  <c r="Q76" i="3"/>
  <c r="J76" i="3" s="1"/>
  <c r="Q77" i="3"/>
  <c r="Q78" i="3"/>
  <c r="J78" i="3" s="1"/>
  <c r="Q80" i="3"/>
  <c r="J80" i="3" s="1"/>
  <c r="Q81" i="3"/>
  <c r="Q73" i="3"/>
  <c r="J73" i="3" s="1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H2818" i="3" l="1"/>
  <c r="H2807" i="3"/>
  <c r="H2785" i="3"/>
  <c r="H2763" i="3"/>
  <c r="H2741" i="3"/>
  <c r="H2719" i="3"/>
  <c r="H2697" i="3"/>
  <c r="H2675" i="3"/>
  <c r="H2653" i="3"/>
  <c r="H2609" i="3"/>
  <c r="H2829" i="3"/>
  <c r="H2642" i="3"/>
  <c r="H2620" i="3"/>
  <c r="H2840" i="3"/>
  <c r="H2796" i="3"/>
  <c r="H2774" i="3"/>
  <c r="H2752" i="3"/>
  <c r="H2730" i="3"/>
  <c r="H2708" i="3"/>
  <c r="H2686" i="3"/>
  <c r="H2664" i="3"/>
  <c r="H2631" i="3"/>
  <c r="H2598" i="3"/>
  <c r="H2344" i="3"/>
  <c r="H2333" i="3"/>
  <c r="H2311" i="3"/>
  <c r="H2289" i="3"/>
  <c r="H2267" i="3"/>
  <c r="H2245" i="3"/>
  <c r="H2223" i="3"/>
  <c r="H2201" i="3"/>
  <c r="H2168" i="3"/>
  <c r="H2135" i="3"/>
  <c r="H2179" i="3"/>
  <c r="H2322" i="3"/>
  <c r="H2300" i="3"/>
  <c r="H2278" i="3"/>
  <c r="H2256" i="3"/>
  <c r="H2234" i="3"/>
  <c r="H2212" i="3"/>
  <c r="H2190" i="3"/>
  <c r="H2146" i="3"/>
  <c r="H2157" i="3"/>
  <c r="H1948" i="3"/>
  <c r="H1915" i="3"/>
  <c r="H1904" i="3"/>
  <c r="H1882" i="3"/>
  <c r="H1860" i="3"/>
  <c r="H1838" i="3"/>
  <c r="H1816" i="3"/>
  <c r="H1794" i="3"/>
  <c r="H1761" i="3"/>
  <c r="H1354" i="3"/>
  <c r="H1343" i="3"/>
  <c r="H1321" i="3"/>
  <c r="H1299" i="3"/>
  <c r="H1277" i="3"/>
  <c r="H1255" i="3"/>
  <c r="H1211" i="3"/>
  <c r="H1156" i="3"/>
  <c r="H1112" i="3"/>
  <c r="H1068" i="3"/>
  <c r="H2124" i="3"/>
  <c r="H2091" i="3"/>
  <c r="H2047" i="3"/>
  <c r="H2003" i="3"/>
  <c r="H1981" i="3"/>
  <c r="H1937" i="3"/>
  <c r="H1750" i="3"/>
  <c r="H1266" i="3"/>
  <c r="H1167" i="3"/>
  <c r="H1079" i="3"/>
  <c r="H2102" i="3"/>
  <c r="H2080" i="3"/>
  <c r="H2058" i="3"/>
  <c r="H2036" i="3"/>
  <c r="H2014" i="3"/>
  <c r="H1992" i="3"/>
  <c r="H1959" i="3"/>
  <c r="H1772" i="3"/>
  <c r="H1728" i="3"/>
  <c r="H1244" i="3"/>
  <c r="H1189" i="3"/>
  <c r="H1145" i="3"/>
  <c r="H1101" i="3"/>
  <c r="H1057" i="3"/>
  <c r="H1046" i="3"/>
  <c r="H1970" i="3"/>
  <c r="H1926" i="3"/>
  <c r="H1893" i="3"/>
  <c r="H1871" i="3"/>
  <c r="H1849" i="3"/>
  <c r="H1827" i="3"/>
  <c r="H1805" i="3"/>
  <c r="H1783" i="3"/>
  <c r="H1739" i="3"/>
  <c r="H1332" i="3"/>
  <c r="H1310" i="3"/>
  <c r="H1288" i="3"/>
  <c r="H1233" i="3"/>
  <c r="H1178" i="3"/>
  <c r="H1134" i="3"/>
  <c r="H1090" i="3"/>
  <c r="H2113" i="3"/>
  <c r="H2069" i="3"/>
  <c r="H2025" i="3"/>
  <c r="H1222" i="3"/>
  <c r="H1200" i="3"/>
  <c r="H1123" i="3"/>
  <c r="H870" i="3"/>
  <c r="H826" i="3"/>
  <c r="H782" i="3"/>
  <c r="H837" i="3"/>
  <c r="H859" i="3"/>
  <c r="H815" i="3"/>
  <c r="H771" i="3"/>
  <c r="H793" i="3"/>
  <c r="H892" i="3"/>
  <c r="H848" i="3"/>
  <c r="H804" i="3"/>
  <c r="H881" i="3"/>
  <c r="H3437" i="3"/>
  <c r="H3393" i="3"/>
  <c r="H3349" i="3"/>
  <c r="H3305" i="3"/>
  <c r="H3261" i="3"/>
  <c r="H3217" i="3"/>
  <c r="H3173" i="3"/>
  <c r="H3129" i="3"/>
  <c r="H3085" i="3"/>
  <c r="H3041" i="3"/>
  <c r="H2997" i="3"/>
  <c r="H2953" i="3"/>
  <c r="H2909" i="3"/>
  <c r="H2865" i="3"/>
  <c r="H1695" i="3"/>
  <c r="H1651" i="3"/>
  <c r="H1607" i="3"/>
  <c r="H1563" i="3"/>
  <c r="H1519" i="3"/>
  <c r="H1475" i="3"/>
  <c r="H1431" i="3"/>
  <c r="H1387" i="3"/>
  <c r="H1024" i="3"/>
  <c r="H980" i="3"/>
  <c r="H936" i="3"/>
  <c r="H760" i="3"/>
  <c r="H716" i="3"/>
  <c r="H672" i="3"/>
  <c r="H628" i="3"/>
  <c r="H584" i="3"/>
  <c r="H540" i="3"/>
  <c r="H496" i="3"/>
  <c r="H452" i="3"/>
  <c r="H408" i="3"/>
  <c r="H364" i="3"/>
  <c r="H320" i="3"/>
  <c r="H276" i="3"/>
  <c r="G3605" i="3"/>
  <c r="H3605" i="3" s="1"/>
  <c r="I3605" i="3" s="1"/>
  <c r="K3605" i="3" s="1"/>
  <c r="H3426" i="3"/>
  <c r="H3382" i="3"/>
  <c r="H3338" i="3"/>
  <c r="H3294" i="3"/>
  <c r="H3250" i="3"/>
  <c r="H3206" i="3"/>
  <c r="H3162" i="3"/>
  <c r="H3118" i="3"/>
  <c r="H3074" i="3"/>
  <c r="H3030" i="3"/>
  <c r="H2986" i="3"/>
  <c r="H2942" i="3"/>
  <c r="H2898" i="3"/>
  <c r="H2854" i="3"/>
  <c r="H1684" i="3"/>
  <c r="H1640" i="3"/>
  <c r="H1596" i="3"/>
  <c r="H1552" i="3"/>
  <c r="H1508" i="3"/>
  <c r="H1464" i="3"/>
  <c r="H1420" i="3"/>
  <c r="H1376" i="3"/>
  <c r="H1013" i="3"/>
  <c r="H969" i="3"/>
  <c r="H925" i="3"/>
  <c r="H749" i="3"/>
  <c r="H705" i="3"/>
  <c r="H661" i="3"/>
  <c r="H617" i="3"/>
  <c r="H573" i="3"/>
  <c r="H529" i="3"/>
  <c r="H485" i="3"/>
  <c r="H441" i="3"/>
  <c r="H397" i="3"/>
  <c r="H353" i="3"/>
  <c r="H309" i="3"/>
  <c r="H3415" i="3"/>
  <c r="H3371" i="3"/>
  <c r="H3327" i="3"/>
  <c r="H3283" i="3"/>
  <c r="H3239" i="3"/>
  <c r="H3195" i="3"/>
  <c r="H3151" i="3"/>
  <c r="H3107" i="3"/>
  <c r="H3063" i="3"/>
  <c r="H3019" i="3"/>
  <c r="H2975" i="3"/>
  <c r="H2931" i="3"/>
  <c r="H2887" i="3"/>
  <c r="H1717" i="3"/>
  <c r="H1673" i="3"/>
  <c r="H1629" i="3"/>
  <c r="H1585" i="3"/>
  <c r="H1541" i="3"/>
  <c r="H1497" i="3"/>
  <c r="H1453" i="3"/>
  <c r="H1409" i="3"/>
  <c r="H1365" i="3"/>
  <c r="H1002" i="3"/>
  <c r="H958" i="3"/>
  <c r="H914" i="3"/>
  <c r="H738" i="3"/>
  <c r="H694" i="3"/>
  <c r="H650" i="3"/>
  <c r="H606" i="3"/>
  <c r="H562" i="3"/>
  <c r="H518" i="3"/>
  <c r="H474" i="3"/>
  <c r="H430" i="3"/>
  <c r="H386" i="3"/>
  <c r="H342" i="3"/>
  <c r="H298" i="3"/>
  <c r="H3448" i="3"/>
  <c r="H3404" i="3"/>
  <c r="H3360" i="3"/>
  <c r="H3316" i="3"/>
  <c r="H3272" i="3"/>
  <c r="H3228" i="3"/>
  <c r="H3184" i="3"/>
  <c r="H3140" i="3"/>
  <c r="H3096" i="3"/>
  <c r="H3052" i="3"/>
  <c r="H3008" i="3"/>
  <c r="H2964" i="3"/>
  <c r="H2920" i="3"/>
  <c r="H2876" i="3"/>
  <c r="H1706" i="3"/>
  <c r="H1662" i="3"/>
  <c r="H1618" i="3"/>
  <c r="H1574" i="3"/>
  <c r="H1530" i="3"/>
  <c r="H1486" i="3"/>
  <c r="H1442" i="3"/>
  <c r="H1398" i="3"/>
  <c r="H1035" i="3"/>
  <c r="H991" i="3"/>
  <c r="H947" i="3"/>
  <c r="H903" i="3"/>
  <c r="H727" i="3"/>
  <c r="H683" i="3"/>
  <c r="H639" i="3"/>
  <c r="H595" i="3"/>
  <c r="H551" i="3"/>
  <c r="H507" i="3"/>
  <c r="H463" i="3"/>
  <c r="H419" i="3"/>
  <c r="H375" i="3"/>
  <c r="H331" i="3"/>
  <c r="H287" i="3"/>
  <c r="H2787" i="3"/>
  <c r="H2743" i="3"/>
  <c r="H2699" i="3"/>
  <c r="H2831" i="3"/>
  <c r="H2798" i="3"/>
  <c r="H2754" i="3"/>
  <c r="H2710" i="3"/>
  <c r="H2666" i="3"/>
  <c r="H2809" i="3"/>
  <c r="H2765" i="3"/>
  <c r="H2721" i="3"/>
  <c r="H2677" i="3"/>
  <c r="H2655" i="3"/>
  <c r="H2644" i="3"/>
  <c r="H2633" i="3"/>
  <c r="H2622" i="3"/>
  <c r="H2611" i="3"/>
  <c r="H2600" i="3"/>
  <c r="H2842" i="3"/>
  <c r="H2820" i="3"/>
  <c r="H2776" i="3"/>
  <c r="H2732" i="3"/>
  <c r="H2688" i="3"/>
  <c r="H2313" i="3"/>
  <c r="H2269" i="3"/>
  <c r="H2225" i="3"/>
  <c r="H2302" i="3"/>
  <c r="H2192" i="3"/>
  <c r="H2170" i="3"/>
  <c r="H2324" i="3"/>
  <c r="H2280" i="3"/>
  <c r="H2236" i="3"/>
  <c r="H2137" i="3"/>
  <c r="H2214" i="3"/>
  <c r="H2148" i="3"/>
  <c r="H2335" i="3"/>
  <c r="H2291" i="3"/>
  <c r="H2247" i="3"/>
  <c r="H2203" i="3"/>
  <c r="H2346" i="3"/>
  <c r="H2258" i="3"/>
  <c r="H2181" i="3"/>
  <c r="H2159" i="3"/>
  <c r="H2104" i="3"/>
  <c r="H2060" i="3"/>
  <c r="H2016" i="3"/>
  <c r="H1895" i="3"/>
  <c r="H1851" i="3"/>
  <c r="H1807" i="3"/>
  <c r="H1785" i="3"/>
  <c r="H1774" i="3"/>
  <c r="H1763" i="3"/>
  <c r="H1752" i="3"/>
  <c r="H1741" i="3"/>
  <c r="H1356" i="3"/>
  <c r="H1312" i="3"/>
  <c r="H1191" i="3"/>
  <c r="H1169" i="3"/>
  <c r="H1147" i="3"/>
  <c r="H1125" i="3"/>
  <c r="H1103" i="3"/>
  <c r="H1081" i="3"/>
  <c r="H1059" i="3"/>
  <c r="H1323" i="3"/>
  <c r="H1279" i="3"/>
  <c r="H1257" i="3"/>
  <c r="H1235" i="3"/>
  <c r="H1213" i="3"/>
  <c r="H1202" i="3"/>
  <c r="H1048" i="3"/>
  <c r="H1301" i="3"/>
  <c r="H1246" i="3"/>
  <c r="H2115" i="3"/>
  <c r="H2071" i="3"/>
  <c r="H2027" i="3"/>
  <c r="H1928" i="3"/>
  <c r="H1906" i="3"/>
  <c r="H1862" i="3"/>
  <c r="H1818" i="3"/>
  <c r="H2126" i="3"/>
  <c r="H2082" i="3"/>
  <c r="H2038" i="3"/>
  <c r="H1994" i="3"/>
  <c r="H1917" i="3"/>
  <c r="H1873" i="3"/>
  <c r="H1829" i="3"/>
  <c r="H1730" i="3"/>
  <c r="H1334" i="3"/>
  <c r="H1290" i="3"/>
  <c r="H1180" i="3"/>
  <c r="H1158" i="3"/>
  <c r="H1136" i="3"/>
  <c r="H1114" i="3"/>
  <c r="H1092" i="3"/>
  <c r="H1070" i="3"/>
  <c r="H2093" i="3"/>
  <c r="H2049" i="3"/>
  <c r="H2005" i="3"/>
  <c r="H1983" i="3"/>
  <c r="H1972" i="3"/>
  <c r="H1961" i="3"/>
  <c r="H1950" i="3"/>
  <c r="H1939" i="3"/>
  <c r="H1884" i="3"/>
  <c r="H1840" i="3"/>
  <c r="H1796" i="3"/>
  <c r="H1345" i="3"/>
  <c r="H1268" i="3"/>
  <c r="H1224" i="3"/>
  <c r="H872" i="3"/>
  <c r="H828" i="3"/>
  <c r="H784" i="3"/>
  <c r="H883" i="3"/>
  <c r="H861" i="3"/>
  <c r="H839" i="3"/>
  <c r="H817" i="3"/>
  <c r="H795" i="3"/>
  <c r="H894" i="3"/>
  <c r="H850" i="3"/>
  <c r="H806" i="3"/>
  <c r="H773" i="3"/>
  <c r="H3450" i="3"/>
  <c r="H3406" i="3"/>
  <c r="H3362" i="3"/>
  <c r="H3318" i="3"/>
  <c r="H3274" i="3"/>
  <c r="H3230" i="3"/>
  <c r="H3186" i="3"/>
  <c r="H3142" i="3"/>
  <c r="H3076" i="3"/>
  <c r="H3032" i="3"/>
  <c r="H2988" i="3"/>
  <c r="H3439" i="3"/>
  <c r="H3417" i="3"/>
  <c r="H3395" i="3"/>
  <c r="H3373" i="3"/>
  <c r="H3351" i="3"/>
  <c r="H3329" i="3"/>
  <c r="H3307" i="3"/>
  <c r="H3285" i="3"/>
  <c r="H3263" i="3"/>
  <c r="H3241" i="3"/>
  <c r="H3219" i="3"/>
  <c r="H3197" i="3"/>
  <c r="H3175" i="3"/>
  <c r="H3153" i="3"/>
  <c r="H3131" i="3"/>
  <c r="H3109" i="3"/>
  <c r="H3087" i="3"/>
  <c r="H3065" i="3"/>
  <c r="H3043" i="3"/>
  <c r="H3021" i="3"/>
  <c r="H2999" i="3"/>
  <c r="H2977" i="3"/>
  <c r="H2955" i="3"/>
  <c r="H2933" i="3"/>
  <c r="H2911" i="3"/>
  <c r="H2889" i="3"/>
  <c r="H2867" i="3"/>
  <c r="H1719" i="3"/>
  <c r="H1697" i="3"/>
  <c r="H1675" i="3"/>
  <c r="H1653" i="3"/>
  <c r="H1631" i="3"/>
  <c r="H1609" i="3"/>
  <c r="H1587" i="3"/>
  <c r="H1565" i="3"/>
  <c r="H1543" i="3"/>
  <c r="H1521" i="3"/>
  <c r="H1499" i="3"/>
  <c r="H1477" i="3"/>
  <c r="H1455" i="3"/>
  <c r="H1433" i="3"/>
  <c r="H1411" i="3"/>
  <c r="H1389" i="3"/>
  <c r="H1367" i="3"/>
  <c r="H1026" i="3"/>
  <c r="H1004" i="3"/>
  <c r="H982" i="3"/>
  <c r="H960" i="3"/>
  <c r="H938" i="3"/>
  <c r="H916" i="3"/>
  <c r="H762" i="3"/>
  <c r="H740" i="3"/>
  <c r="H718" i="3"/>
  <c r="H696" i="3"/>
  <c r="H674" i="3"/>
  <c r="H652" i="3"/>
  <c r="H630" i="3"/>
  <c r="H608" i="3"/>
  <c r="H586" i="3"/>
  <c r="H564" i="3"/>
  <c r="H542" i="3"/>
  <c r="H520" i="3"/>
  <c r="H498" i="3"/>
  <c r="H476" i="3"/>
  <c r="H454" i="3"/>
  <c r="H432" i="3"/>
  <c r="H410" i="3"/>
  <c r="H388" i="3"/>
  <c r="H366" i="3"/>
  <c r="H344" i="3"/>
  <c r="H322" i="3"/>
  <c r="H300" i="3"/>
  <c r="H278" i="3"/>
  <c r="G3607" i="3"/>
  <c r="H3607" i="3" s="1"/>
  <c r="I3607" i="3" s="1"/>
  <c r="K3607" i="3" s="1"/>
  <c r="H3428" i="3"/>
  <c r="H3384" i="3"/>
  <c r="H3340" i="3"/>
  <c r="H3296" i="3"/>
  <c r="H3252" i="3"/>
  <c r="H3208" i="3"/>
  <c r="H3164" i="3"/>
  <c r="H3120" i="3"/>
  <c r="H3098" i="3"/>
  <c r="H3054" i="3"/>
  <c r="H3010" i="3"/>
  <c r="H2922" i="3"/>
  <c r="H1708" i="3"/>
  <c r="H1620" i="3"/>
  <c r="H1532" i="3"/>
  <c r="H1444" i="3"/>
  <c r="H1037" i="3"/>
  <c r="H949" i="3"/>
  <c r="H729" i="3"/>
  <c r="H641" i="3"/>
  <c r="H553" i="3"/>
  <c r="H465" i="3"/>
  <c r="H377" i="3"/>
  <c r="H289" i="3"/>
  <c r="H2878" i="3"/>
  <c r="H1576" i="3"/>
  <c r="H1400" i="3"/>
  <c r="H685" i="3"/>
  <c r="H597" i="3"/>
  <c r="H509" i="3"/>
  <c r="H421" i="3"/>
  <c r="H1686" i="3"/>
  <c r="H1422" i="3"/>
  <c r="H927" i="3"/>
  <c r="H707" i="3"/>
  <c r="H619" i="3"/>
  <c r="H355" i="3"/>
  <c r="H2944" i="3"/>
  <c r="H2856" i="3"/>
  <c r="H1642" i="3"/>
  <c r="H1554" i="3"/>
  <c r="H1466" i="3"/>
  <c r="H1378" i="3"/>
  <c r="H971" i="3"/>
  <c r="H751" i="3"/>
  <c r="H663" i="3"/>
  <c r="H575" i="3"/>
  <c r="H487" i="3"/>
  <c r="H399" i="3"/>
  <c r="H311" i="3"/>
  <c r="H2966" i="3"/>
  <c r="H1664" i="3"/>
  <c r="H1488" i="3"/>
  <c r="H993" i="3"/>
  <c r="H905" i="3"/>
  <c r="H333" i="3"/>
  <c r="H2900" i="3"/>
  <c r="H1598" i="3"/>
  <c r="H1510" i="3"/>
  <c r="H1015" i="3"/>
  <c r="H531" i="3"/>
  <c r="H443" i="3"/>
  <c r="H2839" i="3"/>
  <c r="H2630" i="3"/>
  <c r="H2806" i="3"/>
  <c r="H2795" i="3"/>
  <c r="H2784" i="3"/>
  <c r="H2773" i="3"/>
  <c r="H2762" i="3"/>
  <c r="H2751" i="3"/>
  <c r="H2740" i="3"/>
  <c r="H2729" i="3"/>
  <c r="H2718" i="3"/>
  <c r="H2707" i="3"/>
  <c r="H2696" i="3"/>
  <c r="H2685" i="3"/>
  <c r="H2674" i="3"/>
  <c r="H2663" i="3"/>
  <c r="H2619" i="3"/>
  <c r="H2817" i="3"/>
  <c r="H2652" i="3"/>
  <c r="H2608" i="3"/>
  <c r="H2597" i="3"/>
  <c r="H2828" i="3"/>
  <c r="H2641" i="3"/>
  <c r="H2167" i="3"/>
  <c r="H2134" i="3"/>
  <c r="H2332" i="3"/>
  <c r="H2321" i="3"/>
  <c r="H2310" i="3"/>
  <c r="H2299" i="3"/>
  <c r="H2288" i="3"/>
  <c r="H2277" i="3"/>
  <c r="H2266" i="3"/>
  <c r="H2255" i="3"/>
  <c r="H2244" i="3"/>
  <c r="H2233" i="3"/>
  <c r="H2222" i="3"/>
  <c r="H2211" i="3"/>
  <c r="H2200" i="3"/>
  <c r="H2156" i="3"/>
  <c r="H2343" i="3"/>
  <c r="H2189" i="3"/>
  <c r="H2145" i="3"/>
  <c r="H2178" i="3"/>
  <c r="H2112" i="3"/>
  <c r="H2101" i="3"/>
  <c r="H2090" i="3"/>
  <c r="H2079" i="3"/>
  <c r="H2068" i="3"/>
  <c r="H2057" i="3"/>
  <c r="H2046" i="3"/>
  <c r="H2035" i="3"/>
  <c r="H2024" i="3"/>
  <c r="H2013" i="3"/>
  <c r="H2002" i="3"/>
  <c r="H1991" i="3"/>
  <c r="H1947" i="3"/>
  <c r="H1914" i="3"/>
  <c r="H1782" i="3"/>
  <c r="H1738" i="3"/>
  <c r="H1727" i="3"/>
  <c r="H1353" i="3"/>
  <c r="H1232" i="3"/>
  <c r="H1155" i="3"/>
  <c r="H1111" i="3"/>
  <c r="H1067" i="3"/>
  <c r="H2123" i="3"/>
  <c r="H1980" i="3"/>
  <c r="H1936" i="3"/>
  <c r="H1925" i="3"/>
  <c r="H1771" i="3"/>
  <c r="H1243" i="3"/>
  <c r="H1166" i="3"/>
  <c r="H1122" i="3"/>
  <c r="H1078" i="3"/>
  <c r="H1045" i="3"/>
  <c r="H1969" i="3"/>
  <c r="H1760" i="3"/>
  <c r="H1254" i="3"/>
  <c r="H1210" i="3"/>
  <c r="H1177" i="3"/>
  <c r="H1133" i="3"/>
  <c r="H1089" i="3"/>
  <c r="H1958" i="3"/>
  <c r="H1903" i="3"/>
  <c r="H1892" i="3"/>
  <c r="H1881" i="3"/>
  <c r="H1870" i="3"/>
  <c r="H1859" i="3"/>
  <c r="H1848" i="3"/>
  <c r="H1837" i="3"/>
  <c r="H1826" i="3"/>
  <c r="H1815" i="3"/>
  <c r="H1804" i="3"/>
  <c r="H1793" i="3"/>
  <c r="H1749" i="3"/>
  <c r="H1342" i="3"/>
  <c r="H1331" i="3"/>
  <c r="H1320" i="3"/>
  <c r="H1309" i="3"/>
  <c r="H1298" i="3"/>
  <c r="H1287" i="3"/>
  <c r="H1276" i="3"/>
  <c r="H1265" i="3"/>
  <c r="H1221" i="3"/>
  <c r="H1199" i="3"/>
  <c r="H1188" i="3"/>
  <c r="H1144" i="3"/>
  <c r="H1100" i="3"/>
  <c r="H1056" i="3"/>
  <c r="H891" i="3"/>
  <c r="H847" i="3"/>
  <c r="H803" i="3"/>
  <c r="H858" i="3"/>
  <c r="H814" i="3"/>
  <c r="H869" i="3"/>
  <c r="H825" i="3"/>
  <c r="H781" i="3"/>
  <c r="H770" i="3"/>
  <c r="H880" i="3"/>
  <c r="H836" i="3"/>
  <c r="H792" i="3"/>
  <c r="H3414" i="3"/>
  <c r="H3370" i="3"/>
  <c r="H3326" i="3"/>
  <c r="H3282" i="3"/>
  <c r="H3238" i="3"/>
  <c r="H3194" i="3"/>
  <c r="H3150" i="3"/>
  <c r="H3106" i="3"/>
  <c r="H3062" i="3"/>
  <c r="H3018" i="3"/>
  <c r="H2974" i="3"/>
  <c r="H2930" i="3"/>
  <c r="H2886" i="3"/>
  <c r="H1716" i="3"/>
  <c r="H1672" i="3"/>
  <c r="H1628" i="3"/>
  <c r="H1584" i="3"/>
  <c r="H1540" i="3"/>
  <c r="H1496" i="3"/>
  <c r="H1452" i="3"/>
  <c r="H1408" i="3"/>
  <c r="H1364" i="3"/>
  <c r="H1001" i="3"/>
  <c r="H957" i="3"/>
  <c r="H913" i="3"/>
  <c r="H737" i="3"/>
  <c r="H693" i="3"/>
  <c r="H649" i="3"/>
  <c r="H605" i="3"/>
  <c r="H561" i="3"/>
  <c r="H517" i="3"/>
  <c r="H473" i="3"/>
  <c r="H429" i="3"/>
  <c r="H385" i="3"/>
  <c r="H341" i="3"/>
  <c r="H297" i="3"/>
  <c r="G3604" i="3"/>
  <c r="H3604" i="3" s="1"/>
  <c r="I3604" i="3" s="1"/>
  <c r="K3604" i="3" s="1"/>
  <c r="H3425" i="3"/>
  <c r="H3381" i="3"/>
  <c r="H3337" i="3"/>
  <c r="H3293" i="3"/>
  <c r="H3249" i="3"/>
  <c r="H3205" i="3"/>
  <c r="H3161" i="3"/>
  <c r="H3117" i="3"/>
  <c r="H3073" i="3"/>
  <c r="H3029" i="3"/>
  <c r="H2985" i="3"/>
  <c r="H2941" i="3"/>
  <c r="H2897" i="3"/>
  <c r="H2853" i="3"/>
  <c r="H1683" i="3"/>
  <c r="H1639" i="3"/>
  <c r="H1595" i="3"/>
  <c r="H1551" i="3"/>
  <c r="H1507" i="3"/>
  <c r="H1463" i="3"/>
  <c r="H1419" i="3"/>
  <c r="H1375" i="3"/>
  <c r="H1012" i="3"/>
  <c r="H968" i="3"/>
  <c r="H924" i="3"/>
  <c r="H748" i="3"/>
  <c r="H704" i="3"/>
  <c r="H660" i="3"/>
  <c r="H616" i="3"/>
  <c r="H572" i="3"/>
  <c r="H528" i="3"/>
  <c r="H484" i="3"/>
  <c r="H440" i="3"/>
  <c r="H396" i="3"/>
  <c r="H352" i="3"/>
  <c r="H308" i="3"/>
  <c r="H3436" i="3"/>
  <c r="H3392" i="3"/>
  <c r="H3348" i="3"/>
  <c r="H3304" i="3"/>
  <c r="H3260" i="3"/>
  <c r="H3216" i="3"/>
  <c r="H3172" i="3"/>
  <c r="H3128" i="3"/>
  <c r="H3084" i="3"/>
  <c r="H3040" i="3"/>
  <c r="H2996" i="3"/>
  <c r="H2952" i="3"/>
  <c r="H2908" i="3"/>
  <c r="H2864" i="3"/>
  <c r="H1694" i="3"/>
  <c r="H1650" i="3"/>
  <c r="H1606" i="3"/>
  <c r="H1562" i="3"/>
  <c r="H1518" i="3"/>
  <c r="H1474" i="3"/>
  <c r="H1430" i="3"/>
  <c r="H1386" i="3"/>
  <c r="H1023" i="3"/>
  <c r="H979" i="3"/>
  <c r="H935" i="3"/>
  <c r="H759" i="3"/>
  <c r="H715" i="3"/>
  <c r="H671" i="3"/>
  <c r="H627" i="3"/>
  <c r="H583" i="3"/>
  <c r="H539" i="3"/>
  <c r="H495" i="3"/>
  <c r="H451" i="3"/>
  <c r="H407" i="3"/>
  <c r="H363" i="3"/>
  <c r="H319" i="3"/>
  <c r="H275" i="3"/>
  <c r="H3447" i="3"/>
  <c r="H3403" i="3"/>
  <c r="H3359" i="3"/>
  <c r="H3315" i="3"/>
  <c r="H3271" i="3"/>
  <c r="H3227" i="3"/>
  <c r="H3183" i="3"/>
  <c r="H3139" i="3"/>
  <c r="H3095" i="3"/>
  <c r="H3051" i="3"/>
  <c r="H3007" i="3"/>
  <c r="H2963" i="3"/>
  <c r="H2919" i="3"/>
  <c r="H2875" i="3"/>
  <c r="H1705" i="3"/>
  <c r="H1661" i="3"/>
  <c r="H1617" i="3"/>
  <c r="H1573" i="3"/>
  <c r="H1529" i="3"/>
  <c r="H1485" i="3"/>
  <c r="H1441" i="3"/>
  <c r="H1397" i="3"/>
  <c r="H1034" i="3"/>
  <c r="H990" i="3"/>
  <c r="H946" i="3"/>
  <c r="H902" i="3"/>
  <c r="H726" i="3"/>
  <c r="H682" i="3"/>
  <c r="H638" i="3"/>
  <c r="H594" i="3"/>
  <c r="H550" i="3"/>
  <c r="H506" i="3"/>
  <c r="H462" i="3"/>
  <c r="H418" i="3"/>
  <c r="H374" i="3"/>
  <c r="H330" i="3"/>
  <c r="H286" i="3"/>
  <c r="H2783" i="3"/>
  <c r="H2739" i="3"/>
  <c r="H2695" i="3"/>
  <c r="H2640" i="3"/>
  <c r="H2618" i="3"/>
  <c r="H2838" i="3"/>
  <c r="I2838" i="3" s="1"/>
  <c r="H2827" i="3"/>
  <c r="H2816" i="3"/>
  <c r="H2772" i="3"/>
  <c r="H2728" i="3"/>
  <c r="H2684" i="3"/>
  <c r="H2805" i="3"/>
  <c r="H2761" i="3"/>
  <c r="H2717" i="3"/>
  <c r="H2673" i="3"/>
  <c r="H2651" i="3"/>
  <c r="H2629" i="3"/>
  <c r="H2607" i="3"/>
  <c r="H2794" i="3"/>
  <c r="H2750" i="3"/>
  <c r="H2706" i="3"/>
  <c r="H2662" i="3"/>
  <c r="H2596" i="3"/>
  <c r="H2331" i="3"/>
  <c r="H2287" i="3"/>
  <c r="H2243" i="3"/>
  <c r="H2199" i="3"/>
  <c r="H2320" i="3"/>
  <c r="H2276" i="3"/>
  <c r="H2232" i="3"/>
  <c r="H2177" i="3"/>
  <c r="H2155" i="3"/>
  <c r="H2309" i="3"/>
  <c r="H2265" i="3"/>
  <c r="H2221" i="3"/>
  <c r="H2133" i="3"/>
  <c r="H2342" i="3"/>
  <c r="H2298" i="3"/>
  <c r="H2254" i="3"/>
  <c r="H2210" i="3"/>
  <c r="H2188" i="3"/>
  <c r="H2166" i="3"/>
  <c r="H2144" i="3"/>
  <c r="H2100" i="3"/>
  <c r="H2056" i="3"/>
  <c r="H2012" i="3"/>
  <c r="H1913" i="3"/>
  <c r="H1869" i="3"/>
  <c r="H1825" i="3"/>
  <c r="H1770" i="3"/>
  <c r="H1748" i="3"/>
  <c r="H1330" i="3"/>
  <c r="H1286" i="3"/>
  <c r="H1187" i="3"/>
  <c r="H1176" i="3"/>
  <c r="H1165" i="3"/>
  <c r="H1154" i="3"/>
  <c r="H1143" i="3"/>
  <c r="H1132" i="3"/>
  <c r="H1121" i="3"/>
  <c r="H1110" i="3"/>
  <c r="H1099" i="3"/>
  <c r="H1088" i="3"/>
  <c r="H1077" i="3"/>
  <c r="H1066" i="3"/>
  <c r="H1055" i="3"/>
  <c r="H2089" i="3"/>
  <c r="H2045" i="3"/>
  <c r="H2001" i="3"/>
  <c r="H1979" i="3"/>
  <c r="H1957" i="3"/>
  <c r="H1935" i="3"/>
  <c r="H1924" i="3"/>
  <c r="H1902" i="3"/>
  <c r="H1858" i="3"/>
  <c r="H1814" i="3"/>
  <c r="H1319" i="3"/>
  <c r="H1275" i="3"/>
  <c r="H1264" i="3"/>
  <c r="H1253" i="3"/>
  <c r="H1242" i="3"/>
  <c r="H1231" i="3"/>
  <c r="H1220" i="3"/>
  <c r="H1209" i="3"/>
  <c r="H2122" i="3"/>
  <c r="H2078" i="3"/>
  <c r="H2034" i="3"/>
  <c r="H1990" i="3"/>
  <c r="H1891" i="3"/>
  <c r="H1847" i="3"/>
  <c r="H1803" i="3"/>
  <c r="H1781" i="3"/>
  <c r="H1759" i="3"/>
  <c r="H1737" i="3"/>
  <c r="H1726" i="3"/>
  <c r="H1352" i="3"/>
  <c r="H1308" i="3"/>
  <c r="H2111" i="3"/>
  <c r="H2067" i="3"/>
  <c r="H2023" i="3"/>
  <c r="H1968" i="3"/>
  <c r="H1946" i="3"/>
  <c r="H1880" i="3"/>
  <c r="H1836" i="3"/>
  <c r="H1792" i="3"/>
  <c r="H1341" i="3"/>
  <c r="H1297" i="3"/>
  <c r="H1198" i="3"/>
  <c r="H1044" i="3"/>
  <c r="H780" i="3"/>
  <c r="H890" i="3"/>
  <c r="H879" i="3"/>
  <c r="H868" i="3"/>
  <c r="H857" i="3"/>
  <c r="H846" i="3"/>
  <c r="H835" i="3"/>
  <c r="H824" i="3"/>
  <c r="H813" i="3"/>
  <c r="H802" i="3"/>
  <c r="H791" i="3"/>
  <c r="H769" i="3"/>
  <c r="G3603" i="3"/>
  <c r="H3603" i="3" s="1"/>
  <c r="I3603" i="3" s="1"/>
  <c r="K3603" i="3" s="1"/>
  <c r="H3446" i="3"/>
  <c r="H3435" i="3"/>
  <c r="H3424" i="3"/>
  <c r="H3413" i="3"/>
  <c r="H3402" i="3"/>
  <c r="H3391" i="3"/>
  <c r="H3380" i="3"/>
  <c r="H3369" i="3"/>
  <c r="H3358" i="3"/>
  <c r="H3347" i="3"/>
  <c r="H3336" i="3"/>
  <c r="H3325" i="3"/>
  <c r="H3314" i="3"/>
  <c r="H3303" i="3"/>
  <c r="H3292" i="3"/>
  <c r="H3281" i="3"/>
  <c r="H3270" i="3"/>
  <c r="H3259" i="3"/>
  <c r="H3248" i="3"/>
  <c r="H3237" i="3"/>
  <c r="H3226" i="3"/>
  <c r="H3215" i="3"/>
  <c r="H3204" i="3"/>
  <c r="H3193" i="3"/>
  <c r="H3182" i="3"/>
  <c r="H3171" i="3"/>
  <c r="H3160" i="3"/>
  <c r="H3149" i="3"/>
  <c r="H3138" i="3"/>
  <c r="H3127" i="3"/>
  <c r="H3116" i="3"/>
  <c r="H3105" i="3"/>
  <c r="H3094" i="3"/>
  <c r="H3083" i="3"/>
  <c r="H3072" i="3"/>
  <c r="H3061" i="3"/>
  <c r="H3050" i="3"/>
  <c r="H3039" i="3"/>
  <c r="H3028" i="3"/>
  <c r="H3017" i="3"/>
  <c r="H3006" i="3"/>
  <c r="H2995" i="3"/>
  <c r="H2984" i="3"/>
  <c r="H2973" i="3"/>
  <c r="H2962" i="3"/>
  <c r="H2951" i="3"/>
  <c r="H2940" i="3"/>
  <c r="H2929" i="3"/>
  <c r="H2918" i="3"/>
  <c r="H2907" i="3"/>
  <c r="H2896" i="3"/>
  <c r="H2885" i="3"/>
  <c r="H2874" i="3"/>
  <c r="H2863" i="3"/>
  <c r="H2852" i="3"/>
  <c r="H1715" i="3"/>
  <c r="H1704" i="3"/>
  <c r="H1693" i="3"/>
  <c r="H1682" i="3"/>
  <c r="H1671" i="3"/>
  <c r="H1660" i="3"/>
  <c r="H1649" i="3"/>
  <c r="H1638" i="3"/>
  <c r="H1627" i="3"/>
  <c r="H1616" i="3"/>
  <c r="H1605" i="3"/>
  <c r="H1594" i="3"/>
  <c r="H1583" i="3"/>
  <c r="H1572" i="3"/>
  <c r="H1561" i="3"/>
  <c r="H1550" i="3"/>
  <c r="H1539" i="3"/>
  <c r="H1528" i="3"/>
  <c r="H1517" i="3"/>
  <c r="H1506" i="3"/>
  <c r="H1495" i="3"/>
  <c r="H1484" i="3"/>
  <c r="H1473" i="3"/>
  <c r="H1462" i="3"/>
  <c r="H1451" i="3"/>
  <c r="H1440" i="3"/>
  <c r="H1429" i="3"/>
  <c r="H1418" i="3"/>
  <c r="H1407" i="3"/>
  <c r="H1363" i="3"/>
  <c r="H1000" i="3"/>
  <c r="H978" i="3"/>
  <c r="H956" i="3"/>
  <c r="H934" i="3"/>
  <c r="H912" i="3"/>
  <c r="H758" i="3"/>
  <c r="H736" i="3"/>
  <c r="H714" i="3"/>
  <c r="H692" i="3"/>
  <c r="H670" i="3"/>
  <c r="H637" i="3"/>
  <c r="H615" i="3"/>
  <c r="H582" i="3"/>
  <c r="H549" i="3"/>
  <c r="H516" i="3"/>
  <c r="H483" i="3"/>
  <c r="H450" i="3"/>
  <c r="H329" i="3"/>
  <c r="H274" i="3"/>
  <c r="H659" i="3"/>
  <c r="H560" i="3"/>
  <c r="H527" i="3"/>
  <c r="H494" i="3"/>
  <c r="H461" i="3"/>
  <c r="H439" i="3"/>
  <c r="H406" i="3"/>
  <c r="H384" i="3"/>
  <c r="H362" i="3"/>
  <c r="H351" i="3"/>
  <c r="H307" i="3"/>
  <c r="H285" i="3"/>
  <c r="H1396" i="3"/>
  <c r="H1385" i="3"/>
  <c r="H1374" i="3"/>
  <c r="H1033" i="3"/>
  <c r="H1022" i="3"/>
  <c r="H1011" i="3"/>
  <c r="H989" i="3"/>
  <c r="H967" i="3"/>
  <c r="H945" i="3"/>
  <c r="H923" i="3"/>
  <c r="H901" i="3"/>
  <c r="H747" i="3"/>
  <c r="H725" i="3"/>
  <c r="H703" i="3"/>
  <c r="H681" i="3"/>
  <c r="H648" i="3"/>
  <c r="H626" i="3"/>
  <c r="H604" i="3"/>
  <c r="H593" i="3"/>
  <c r="H571" i="3"/>
  <c r="H538" i="3"/>
  <c r="H505" i="3"/>
  <c r="H472" i="3"/>
  <c r="H428" i="3"/>
  <c r="H417" i="3"/>
  <c r="H395" i="3"/>
  <c r="H373" i="3"/>
  <c r="H340" i="3"/>
  <c r="H318" i="3"/>
  <c r="H296" i="3"/>
  <c r="H2815" i="3"/>
  <c r="H2628" i="3"/>
  <c r="H2595" i="3"/>
  <c r="H2826" i="3"/>
  <c r="H2760" i="3"/>
  <c r="H2793" i="3"/>
  <c r="H2771" i="3"/>
  <c r="H2749" i="3"/>
  <c r="H2727" i="3"/>
  <c r="H2705" i="3"/>
  <c r="H2683" i="3"/>
  <c r="H2661" i="3"/>
  <c r="H2639" i="3"/>
  <c r="H2782" i="3"/>
  <c r="H2716" i="3"/>
  <c r="H2672" i="3"/>
  <c r="H2837" i="3"/>
  <c r="H2650" i="3"/>
  <c r="H2606" i="3"/>
  <c r="H2804" i="3"/>
  <c r="H2738" i="3"/>
  <c r="H2694" i="3"/>
  <c r="H2617" i="3"/>
  <c r="H2341" i="3"/>
  <c r="H2187" i="3"/>
  <c r="H2143" i="3"/>
  <c r="H2132" i="3"/>
  <c r="H2308" i="3"/>
  <c r="H2264" i="3"/>
  <c r="H2220" i="3"/>
  <c r="H2319" i="3"/>
  <c r="H2297" i="3"/>
  <c r="H2275" i="3"/>
  <c r="H2253" i="3"/>
  <c r="H2231" i="3"/>
  <c r="H2209" i="3"/>
  <c r="H2154" i="3"/>
  <c r="H2286" i="3"/>
  <c r="H2176" i="3"/>
  <c r="H2165" i="3"/>
  <c r="H2330" i="3"/>
  <c r="H2242" i="3"/>
  <c r="H2198" i="3"/>
  <c r="H2099" i="3"/>
  <c r="H2077" i="3"/>
  <c r="H2055" i="3"/>
  <c r="H2033" i="3"/>
  <c r="H2011" i="3"/>
  <c r="H1989" i="3"/>
  <c r="H1967" i="3"/>
  <c r="H1912" i="3"/>
  <c r="H1780" i="3"/>
  <c r="H1736" i="3"/>
  <c r="H1725" i="3"/>
  <c r="H1351" i="3"/>
  <c r="H1252" i="3"/>
  <c r="H1208" i="3"/>
  <c r="H1153" i="3"/>
  <c r="H1109" i="3"/>
  <c r="H1065" i="3"/>
  <c r="H2121" i="3"/>
  <c r="H1835" i="3"/>
  <c r="H1813" i="3"/>
  <c r="H1791" i="3"/>
  <c r="H1340" i="3"/>
  <c r="H1318" i="3"/>
  <c r="H1263" i="3"/>
  <c r="H1197" i="3"/>
  <c r="H1164" i="3"/>
  <c r="H1120" i="3"/>
  <c r="H1076" i="3"/>
  <c r="H1978" i="3"/>
  <c r="H1934" i="3"/>
  <c r="H1923" i="3"/>
  <c r="H1890" i="3"/>
  <c r="H1868" i="3"/>
  <c r="H1846" i="3"/>
  <c r="H1824" i="3"/>
  <c r="H1802" i="3"/>
  <c r="H1747" i="3"/>
  <c r="H1329" i="3"/>
  <c r="H1307" i="3"/>
  <c r="H1285" i="3"/>
  <c r="H1241" i="3"/>
  <c r="H1186" i="3"/>
  <c r="H1142" i="3"/>
  <c r="H1098" i="3"/>
  <c r="H1054" i="3"/>
  <c r="H1043" i="3"/>
  <c r="H1956" i="3"/>
  <c r="H1901" i="3"/>
  <c r="H1857" i="3"/>
  <c r="H1219" i="3"/>
  <c r="H2110" i="3"/>
  <c r="H2088" i="3"/>
  <c r="H2066" i="3"/>
  <c r="H2044" i="3"/>
  <c r="H2022" i="3"/>
  <c r="H2000" i="3"/>
  <c r="H1945" i="3"/>
  <c r="H1758" i="3"/>
  <c r="H1230" i="3"/>
  <c r="H1175" i="3"/>
  <c r="H1131" i="3"/>
  <c r="H1087" i="3"/>
  <c r="H1879" i="3"/>
  <c r="H1769" i="3"/>
  <c r="H1296" i="3"/>
  <c r="H1274" i="3"/>
  <c r="H867" i="3"/>
  <c r="H823" i="3"/>
  <c r="H779" i="3"/>
  <c r="H768" i="3"/>
  <c r="H878" i="3"/>
  <c r="H834" i="3"/>
  <c r="H790" i="3"/>
  <c r="H856" i="3"/>
  <c r="H812" i="3"/>
  <c r="H889" i="3"/>
  <c r="H845" i="3"/>
  <c r="H801" i="3"/>
  <c r="H3434" i="3"/>
  <c r="H3390" i="3"/>
  <c r="H3346" i="3"/>
  <c r="H3302" i="3"/>
  <c r="H3258" i="3"/>
  <c r="H3214" i="3"/>
  <c r="H3170" i="3"/>
  <c r="H3126" i="3"/>
  <c r="H3082" i="3"/>
  <c r="H3038" i="3"/>
  <c r="H2994" i="3"/>
  <c r="H2950" i="3"/>
  <c r="H2906" i="3"/>
  <c r="H2862" i="3"/>
  <c r="H1692" i="3"/>
  <c r="H1648" i="3"/>
  <c r="H1604" i="3"/>
  <c r="H1560" i="3"/>
  <c r="H1516" i="3"/>
  <c r="H1472" i="3"/>
  <c r="H1428" i="3"/>
  <c r="H1384" i="3"/>
  <c r="H1021" i="3"/>
  <c r="H977" i="3"/>
  <c r="H933" i="3"/>
  <c r="H757" i="3"/>
  <c r="H713" i="3"/>
  <c r="H669" i="3"/>
  <c r="H625" i="3"/>
  <c r="H581" i="3"/>
  <c r="H537" i="3"/>
  <c r="H493" i="3"/>
  <c r="H449" i="3"/>
  <c r="H405" i="3"/>
  <c r="H361" i="3"/>
  <c r="H317" i="3"/>
  <c r="H273" i="3"/>
  <c r="H3445" i="3"/>
  <c r="H3357" i="3"/>
  <c r="H3225" i="3"/>
  <c r="H3181" i="3"/>
  <c r="H3093" i="3"/>
  <c r="H2961" i="3"/>
  <c r="H2873" i="3"/>
  <c r="H1659" i="3"/>
  <c r="H1527" i="3"/>
  <c r="H1032" i="3"/>
  <c r="H900" i="3"/>
  <c r="H724" i="3"/>
  <c r="H636" i="3"/>
  <c r="H504" i="3"/>
  <c r="H460" i="3"/>
  <c r="H416" i="3"/>
  <c r="H372" i="3"/>
  <c r="H284" i="3"/>
  <c r="G3602" i="3"/>
  <c r="H3602" i="3" s="1"/>
  <c r="I3602" i="3" s="1"/>
  <c r="H3423" i="3"/>
  <c r="H3379" i="3"/>
  <c r="H3335" i="3"/>
  <c r="H3291" i="3"/>
  <c r="H3247" i="3"/>
  <c r="H3203" i="3"/>
  <c r="H3159" i="3"/>
  <c r="H3115" i="3"/>
  <c r="H3071" i="3"/>
  <c r="H3027" i="3"/>
  <c r="H2983" i="3"/>
  <c r="H2939" i="3"/>
  <c r="H2895" i="3"/>
  <c r="H2851" i="3"/>
  <c r="H1681" i="3"/>
  <c r="H1637" i="3"/>
  <c r="H1593" i="3"/>
  <c r="H1549" i="3"/>
  <c r="H1505" i="3"/>
  <c r="H1461" i="3"/>
  <c r="H1417" i="3"/>
  <c r="H1373" i="3"/>
  <c r="H1010" i="3"/>
  <c r="H966" i="3"/>
  <c r="H922" i="3"/>
  <c r="H746" i="3"/>
  <c r="H702" i="3"/>
  <c r="H658" i="3"/>
  <c r="H614" i="3"/>
  <c r="H570" i="3"/>
  <c r="H526" i="3"/>
  <c r="H482" i="3"/>
  <c r="H438" i="3"/>
  <c r="H394" i="3"/>
  <c r="H350" i="3"/>
  <c r="H306" i="3"/>
  <c r="H944" i="3"/>
  <c r="H3412" i="3"/>
  <c r="H3368" i="3"/>
  <c r="H3324" i="3"/>
  <c r="H3280" i="3"/>
  <c r="H3236" i="3"/>
  <c r="H3192" i="3"/>
  <c r="H3148" i="3"/>
  <c r="H3104" i="3"/>
  <c r="H3060" i="3"/>
  <c r="H3016" i="3"/>
  <c r="H2972" i="3"/>
  <c r="H2928" i="3"/>
  <c r="H2884" i="3"/>
  <c r="H1714" i="3"/>
  <c r="H1670" i="3"/>
  <c r="H1626" i="3"/>
  <c r="H1582" i="3"/>
  <c r="H1538" i="3"/>
  <c r="H1494" i="3"/>
  <c r="H1450" i="3"/>
  <c r="H1406" i="3"/>
  <c r="H1362" i="3"/>
  <c r="H999" i="3"/>
  <c r="H955" i="3"/>
  <c r="H911" i="3"/>
  <c r="H735" i="3"/>
  <c r="H691" i="3"/>
  <c r="H647" i="3"/>
  <c r="H603" i="3"/>
  <c r="H559" i="3"/>
  <c r="H515" i="3"/>
  <c r="H471" i="3"/>
  <c r="H427" i="3"/>
  <c r="H383" i="3"/>
  <c r="H339" i="3"/>
  <c r="H295" i="3"/>
  <c r="H3401" i="3"/>
  <c r="H3313" i="3"/>
  <c r="H3269" i="3"/>
  <c r="H3137" i="3"/>
  <c r="H3049" i="3"/>
  <c r="H3005" i="3"/>
  <c r="H2917" i="3"/>
  <c r="H1703" i="3"/>
  <c r="H1615" i="3"/>
  <c r="H1571" i="3"/>
  <c r="H1483" i="3"/>
  <c r="H1439" i="3"/>
  <c r="H1395" i="3"/>
  <c r="H988" i="3"/>
  <c r="H680" i="3"/>
  <c r="H592" i="3"/>
  <c r="H548" i="3"/>
  <c r="H328" i="3"/>
  <c r="Q54" i="3"/>
  <c r="J54" i="3" s="1"/>
  <c r="Q52" i="3"/>
  <c r="J52" i="3" s="1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75" i="3"/>
  <c r="H142" i="3"/>
  <c r="H131" i="3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76" i="3"/>
  <c r="H143" i="3"/>
  <c r="H132" i="3"/>
  <c r="H185" i="3"/>
  <c r="H163" i="3"/>
  <c r="H152" i="3"/>
  <c r="H119" i="3"/>
  <c r="H108" i="3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Q55" i="3"/>
  <c r="J55" i="3" s="1"/>
  <c r="P57" i="3"/>
  <c r="Q57" i="3"/>
  <c r="P58" i="3"/>
  <c r="P51" i="3"/>
  <c r="P55" i="3"/>
  <c r="P59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R51" i="3" l="1"/>
  <c r="E51" i="3" s="1"/>
  <c r="R54" i="3"/>
  <c r="E54" i="3" s="1"/>
  <c r="R52" i="3"/>
  <c r="E52" i="3" s="1"/>
  <c r="G3356" i="3"/>
  <c r="G3258" i="3"/>
  <c r="G2926" i="3"/>
  <c r="G2611" i="3"/>
  <c r="I2611" i="3" s="1"/>
  <c r="K2611" i="3" s="1"/>
  <c r="G1938" i="3"/>
  <c r="I1938" i="3" s="1"/>
  <c r="K1938" i="3" s="1"/>
  <c r="G1740" i="3"/>
  <c r="I1740" i="3" s="1"/>
  <c r="K1740" i="3" s="1"/>
  <c r="G3355" i="3"/>
  <c r="I3355" i="3" s="1"/>
  <c r="K3355" i="3" s="1"/>
  <c r="G3257" i="3"/>
  <c r="I3257" i="3" s="1"/>
  <c r="K3257" i="3" s="1"/>
  <c r="G3099" i="3"/>
  <c r="I3099" i="3" s="1"/>
  <c r="K3099" i="3" s="1"/>
  <c r="G2610" i="3"/>
  <c r="I2610" i="3" s="1"/>
  <c r="K2610" i="3" s="1"/>
  <c r="G1937" i="3"/>
  <c r="I1937" i="3" s="1"/>
  <c r="K1937" i="3" s="1"/>
  <c r="G1739" i="3"/>
  <c r="I1739" i="3" s="1"/>
  <c r="K1739" i="3" s="1"/>
  <c r="G1547" i="3"/>
  <c r="I1547" i="3" s="1"/>
  <c r="K1547" i="3" s="1"/>
  <c r="G3256" i="3"/>
  <c r="I3256" i="3" s="1"/>
  <c r="K3256" i="3" s="1"/>
  <c r="G3176" i="3"/>
  <c r="I3176" i="3" s="1"/>
  <c r="K3176" i="3" s="1"/>
  <c r="G3098" i="3"/>
  <c r="I3098" i="3" s="1"/>
  <c r="K3098" i="3" s="1"/>
  <c r="G2609" i="3"/>
  <c r="G1936" i="3"/>
  <c r="I1936" i="3" s="1"/>
  <c r="K1936" i="3" s="1"/>
  <c r="G1738" i="3"/>
  <c r="G3175" i="3"/>
  <c r="I3175" i="3" s="1"/>
  <c r="K3175" i="3" s="1"/>
  <c r="G3097" i="3"/>
  <c r="I3097" i="3" s="1"/>
  <c r="K3097" i="3" s="1"/>
  <c r="G2901" i="3"/>
  <c r="I2901" i="3" s="1"/>
  <c r="K2901" i="3" s="1"/>
  <c r="G2608" i="3"/>
  <c r="I2608" i="3" s="1"/>
  <c r="K2608" i="3" s="1"/>
  <c r="G2149" i="3"/>
  <c r="I2149" i="3" s="1"/>
  <c r="K2149" i="3" s="1"/>
  <c r="G1935" i="3"/>
  <c r="I1935" i="3" s="1"/>
  <c r="K1935" i="3" s="1"/>
  <c r="G1737" i="3"/>
  <c r="I1737" i="3" s="1"/>
  <c r="K1737" i="3" s="1"/>
  <c r="G3174" i="3"/>
  <c r="I3174" i="3" s="1"/>
  <c r="K3174" i="3" s="1"/>
  <c r="G3096" i="3"/>
  <c r="I3096" i="3" s="1"/>
  <c r="K3096" i="3" s="1"/>
  <c r="G2978" i="3"/>
  <c r="I2978" i="3" s="1"/>
  <c r="K2978" i="3" s="1"/>
  <c r="G2900" i="3"/>
  <c r="I2900" i="3" s="1"/>
  <c r="K2900" i="3" s="1"/>
  <c r="G2607" i="3"/>
  <c r="I2607" i="3" s="1"/>
  <c r="K2607" i="3" s="1"/>
  <c r="G2148" i="3"/>
  <c r="I2148" i="3" s="1"/>
  <c r="K2148" i="3" s="1"/>
  <c r="G1934" i="3"/>
  <c r="G1736" i="3"/>
  <c r="G3173" i="3"/>
  <c r="I3173" i="3" s="1"/>
  <c r="K3173" i="3" s="1"/>
  <c r="G3095" i="3"/>
  <c r="I3095" i="3" s="1"/>
  <c r="K3095" i="3" s="1"/>
  <c r="G2977" i="3"/>
  <c r="I2977" i="3" s="1"/>
  <c r="K2977" i="3" s="1"/>
  <c r="G2899" i="3"/>
  <c r="I2899" i="3" s="1"/>
  <c r="K2899" i="3" s="1"/>
  <c r="G2879" i="3"/>
  <c r="I2879" i="3" s="1"/>
  <c r="K2879" i="3" s="1"/>
  <c r="G2606" i="3"/>
  <c r="I2606" i="3" s="1"/>
  <c r="K2606" i="3" s="1"/>
  <c r="G3172" i="3"/>
  <c r="I3172" i="3" s="1"/>
  <c r="K3172" i="3" s="1"/>
  <c r="G3094" i="3"/>
  <c r="I3094" i="3" s="1"/>
  <c r="K3094" i="3" s="1"/>
  <c r="G2976" i="3"/>
  <c r="I2976" i="3" s="1"/>
  <c r="K2976" i="3" s="1"/>
  <c r="G2898" i="3"/>
  <c r="I2898" i="3" s="1"/>
  <c r="K2898" i="3" s="1"/>
  <c r="G2878" i="3"/>
  <c r="I2878" i="3" s="1"/>
  <c r="K2878" i="3" s="1"/>
  <c r="G2605" i="3"/>
  <c r="I2605" i="3" s="1"/>
  <c r="K2605" i="3" s="1"/>
  <c r="G2146" i="3"/>
  <c r="I2146" i="3" s="1"/>
  <c r="K2146" i="3" s="1"/>
  <c r="G1932" i="3"/>
  <c r="I1932" i="3" s="1"/>
  <c r="K1932" i="3" s="1"/>
  <c r="G1734" i="3"/>
  <c r="G3170" i="3"/>
  <c r="I3170" i="3" s="1"/>
  <c r="K3170" i="3" s="1"/>
  <c r="G3092" i="3"/>
  <c r="I3092" i="3" s="1"/>
  <c r="K3092" i="3" s="1"/>
  <c r="G3032" i="3"/>
  <c r="I3032" i="3" s="1"/>
  <c r="K3032" i="3" s="1"/>
  <c r="G2974" i="3"/>
  <c r="I2974" i="3" s="1"/>
  <c r="K2974" i="3" s="1"/>
  <c r="G2934" i="3"/>
  <c r="I2934" i="3" s="1"/>
  <c r="K2934" i="3" s="1"/>
  <c r="G2896" i="3"/>
  <c r="I2896" i="3" s="1"/>
  <c r="K2896" i="3" s="1"/>
  <c r="G2876" i="3"/>
  <c r="I2876" i="3" s="1"/>
  <c r="K2876" i="3" s="1"/>
  <c r="G3363" i="3"/>
  <c r="I3363" i="3" s="1"/>
  <c r="K3363" i="3" s="1"/>
  <c r="G3169" i="3"/>
  <c r="I3169" i="3" s="1"/>
  <c r="K3169" i="3" s="1"/>
  <c r="G3091" i="3"/>
  <c r="I3091" i="3" s="1"/>
  <c r="K3091" i="3" s="1"/>
  <c r="G3031" i="3"/>
  <c r="I3031" i="3" s="1"/>
  <c r="K3031" i="3" s="1"/>
  <c r="G2973" i="3"/>
  <c r="I2973" i="3" s="1"/>
  <c r="K2973" i="3" s="1"/>
  <c r="G2933" i="3"/>
  <c r="I2933" i="3" s="1"/>
  <c r="K2933" i="3" s="1"/>
  <c r="G2895" i="3"/>
  <c r="I2895" i="3" s="1"/>
  <c r="K2895" i="3" s="1"/>
  <c r="G2875" i="3"/>
  <c r="I2875" i="3" s="1"/>
  <c r="K2875" i="3" s="1"/>
  <c r="G2143" i="3"/>
  <c r="I2143" i="3" s="1"/>
  <c r="K2143" i="3" s="1"/>
  <c r="G1555" i="3"/>
  <c r="G3362" i="3"/>
  <c r="G3264" i="3"/>
  <c r="I3264" i="3" s="1"/>
  <c r="K3264" i="3" s="1"/>
  <c r="G3168" i="3"/>
  <c r="I3168" i="3" s="1"/>
  <c r="K3168" i="3" s="1"/>
  <c r="G3030" i="3"/>
  <c r="I3030" i="3" s="1"/>
  <c r="K3030" i="3" s="1"/>
  <c r="G2972" i="3"/>
  <c r="I2972" i="3" s="1"/>
  <c r="K2972" i="3" s="1"/>
  <c r="G2932" i="3"/>
  <c r="I2932" i="3" s="1"/>
  <c r="K2932" i="3" s="1"/>
  <c r="G2894" i="3"/>
  <c r="I2894" i="3" s="1"/>
  <c r="K2894" i="3" s="1"/>
  <c r="G2874" i="3"/>
  <c r="I2874" i="3" s="1"/>
  <c r="K2874" i="3" s="1"/>
  <c r="G2142" i="3"/>
  <c r="I2142" i="3" s="1"/>
  <c r="K2142" i="3" s="1"/>
  <c r="G1554" i="3"/>
  <c r="I1554" i="3" s="1"/>
  <c r="K1554" i="3" s="1"/>
  <c r="G3361" i="3"/>
  <c r="I3361" i="3" s="1"/>
  <c r="K3361" i="3" s="1"/>
  <c r="G3263" i="3"/>
  <c r="I3263" i="3" s="1"/>
  <c r="K3263" i="3" s="1"/>
  <c r="G3029" i="3"/>
  <c r="I3029" i="3" s="1"/>
  <c r="K3029" i="3" s="1"/>
  <c r="G2971" i="3"/>
  <c r="I2971" i="3" s="1"/>
  <c r="K2971" i="3" s="1"/>
  <c r="G2931" i="3"/>
  <c r="G2893" i="3"/>
  <c r="G2873" i="3"/>
  <c r="G2141" i="3"/>
  <c r="I2141" i="3" s="1"/>
  <c r="K2141" i="3" s="1"/>
  <c r="G3261" i="3"/>
  <c r="I3261" i="3" s="1"/>
  <c r="K3261" i="3" s="1"/>
  <c r="G1940" i="3"/>
  <c r="I1940" i="3" s="1"/>
  <c r="K1940" i="3" s="1"/>
  <c r="G1741" i="3"/>
  <c r="I1741" i="3" s="1"/>
  <c r="K1741" i="3" s="1"/>
  <c r="G1212" i="3"/>
  <c r="I1212" i="3" s="1"/>
  <c r="K1212" i="3" s="1"/>
  <c r="G1056" i="3"/>
  <c r="I1056" i="3" s="1"/>
  <c r="K1056" i="3" s="1"/>
  <c r="G782" i="3"/>
  <c r="I782" i="3" s="1"/>
  <c r="K782" i="3" s="1"/>
  <c r="G664" i="3"/>
  <c r="I664" i="3" s="1"/>
  <c r="K664" i="3" s="1"/>
  <c r="G3260" i="3"/>
  <c r="I3260" i="3" s="1"/>
  <c r="K3260" i="3" s="1"/>
  <c r="G1939" i="3"/>
  <c r="I1939" i="3" s="1"/>
  <c r="K1939" i="3" s="1"/>
  <c r="G1735" i="3"/>
  <c r="I1735" i="3" s="1"/>
  <c r="K1735" i="3" s="1"/>
  <c r="G1211" i="3"/>
  <c r="I1211" i="3" s="1"/>
  <c r="K1211" i="3" s="1"/>
  <c r="G1055" i="3"/>
  <c r="I1055" i="3" s="1"/>
  <c r="K1055" i="3" s="1"/>
  <c r="G917" i="3"/>
  <c r="G781" i="3"/>
  <c r="I781" i="3" s="1"/>
  <c r="K781" i="3" s="1"/>
  <c r="G663" i="3"/>
  <c r="G547" i="3"/>
  <c r="I547" i="3" s="1"/>
  <c r="K547" i="3" s="1"/>
  <c r="G3259" i="3"/>
  <c r="I3259" i="3" s="1"/>
  <c r="K3259" i="3" s="1"/>
  <c r="G2877" i="3"/>
  <c r="I2877" i="3" s="1"/>
  <c r="K2877" i="3" s="1"/>
  <c r="G1933" i="3"/>
  <c r="I1933" i="3" s="1"/>
  <c r="K1933" i="3" s="1"/>
  <c r="G1210" i="3"/>
  <c r="I1210" i="3" s="1"/>
  <c r="K1210" i="3" s="1"/>
  <c r="G1054" i="3"/>
  <c r="I1054" i="3" s="1"/>
  <c r="K1054" i="3" s="1"/>
  <c r="G2872" i="3"/>
  <c r="I2872" i="3" s="1"/>
  <c r="K2872" i="3" s="1"/>
  <c r="G1209" i="3"/>
  <c r="I1209" i="3" s="1"/>
  <c r="K1209" i="3" s="1"/>
  <c r="G1053" i="3"/>
  <c r="I1053" i="3" s="1"/>
  <c r="K1053" i="3" s="1"/>
  <c r="G2930" i="3"/>
  <c r="I2930" i="3" s="1"/>
  <c r="K2930" i="3" s="1"/>
  <c r="G2871" i="3"/>
  <c r="I2871" i="3" s="1"/>
  <c r="K2871" i="3" s="1"/>
  <c r="G1208" i="3"/>
  <c r="I1208" i="3" s="1"/>
  <c r="K1208" i="3" s="1"/>
  <c r="G1052" i="3"/>
  <c r="I1052" i="3" s="1"/>
  <c r="K1052" i="3" s="1"/>
  <c r="G2929" i="3"/>
  <c r="G2147" i="3"/>
  <c r="I2147" i="3" s="1"/>
  <c r="K2147" i="3" s="1"/>
  <c r="G1207" i="3"/>
  <c r="I1207" i="3" s="1"/>
  <c r="K1207" i="3" s="1"/>
  <c r="G913" i="3"/>
  <c r="I913" i="3" s="1"/>
  <c r="K913" i="3" s="1"/>
  <c r="G777" i="3"/>
  <c r="I777" i="3" s="1"/>
  <c r="K777" i="3" s="1"/>
  <c r="G659" i="3"/>
  <c r="I659" i="3" s="1"/>
  <c r="K659" i="3" s="1"/>
  <c r="G3360" i="3"/>
  <c r="I3360" i="3" s="1"/>
  <c r="K3360" i="3" s="1"/>
  <c r="G2928" i="3"/>
  <c r="I2928" i="3" s="1"/>
  <c r="K2928" i="3" s="1"/>
  <c r="G2145" i="3"/>
  <c r="I2145" i="3" s="1"/>
  <c r="K2145" i="3" s="1"/>
  <c r="G1206" i="3"/>
  <c r="I1206" i="3" s="1"/>
  <c r="K1206" i="3" s="1"/>
  <c r="G912" i="3"/>
  <c r="I912" i="3" s="1"/>
  <c r="K912" i="3" s="1"/>
  <c r="G658" i="3"/>
  <c r="I658" i="3" s="1"/>
  <c r="K658" i="3" s="1"/>
  <c r="G3359" i="3"/>
  <c r="I3359" i="3" s="1"/>
  <c r="K3359" i="3" s="1"/>
  <c r="G3171" i="3"/>
  <c r="I3171" i="3" s="1"/>
  <c r="K3171" i="3" s="1"/>
  <c r="G2927" i="3"/>
  <c r="I2927" i="3" s="1"/>
  <c r="K2927" i="3" s="1"/>
  <c r="G2144" i="3"/>
  <c r="I2144" i="3" s="1"/>
  <c r="K2144" i="3" s="1"/>
  <c r="G1379" i="3"/>
  <c r="G3358" i="3"/>
  <c r="I3358" i="3" s="1"/>
  <c r="K3358" i="3" s="1"/>
  <c r="G1378" i="3"/>
  <c r="I1378" i="3" s="1"/>
  <c r="K1378" i="3" s="1"/>
  <c r="G3357" i="3"/>
  <c r="I3357" i="3" s="1"/>
  <c r="K3357" i="3" s="1"/>
  <c r="G2975" i="3"/>
  <c r="I2975" i="3" s="1"/>
  <c r="K2975" i="3" s="1"/>
  <c r="G2612" i="3"/>
  <c r="I2612" i="3" s="1"/>
  <c r="K2612" i="3" s="1"/>
  <c r="G1377" i="3"/>
  <c r="I1377" i="3" s="1"/>
  <c r="K1377" i="3" s="1"/>
  <c r="G909" i="3"/>
  <c r="I909" i="3" s="1"/>
  <c r="K909" i="3" s="1"/>
  <c r="G3033" i="3"/>
  <c r="I3033" i="3" s="1"/>
  <c r="K3033" i="3" s="1"/>
  <c r="G2970" i="3"/>
  <c r="I2970" i="3" s="1"/>
  <c r="K2970" i="3" s="1"/>
  <c r="G2604" i="3"/>
  <c r="I2604" i="3" s="1"/>
  <c r="K2604" i="3" s="1"/>
  <c r="G1553" i="3"/>
  <c r="I1553" i="3" s="1"/>
  <c r="K1553" i="3" s="1"/>
  <c r="G1376" i="3"/>
  <c r="I1376" i="3" s="1"/>
  <c r="K1376" i="3" s="1"/>
  <c r="G554" i="3"/>
  <c r="I554" i="3" s="1"/>
  <c r="K554" i="3" s="1"/>
  <c r="G3093" i="3"/>
  <c r="I3093" i="3" s="1"/>
  <c r="K3093" i="3" s="1"/>
  <c r="G3028" i="3"/>
  <c r="I3028" i="3" s="1"/>
  <c r="K3028" i="3" s="1"/>
  <c r="G1552" i="3"/>
  <c r="I1552" i="3" s="1"/>
  <c r="K1552" i="3" s="1"/>
  <c r="G1375" i="3"/>
  <c r="G546" i="3"/>
  <c r="I546" i="3" s="1"/>
  <c r="K546" i="3" s="1"/>
  <c r="G364" i="3"/>
  <c r="I364" i="3" s="1"/>
  <c r="K364" i="3" s="1"/>
  <c r="G287" i="3"/>
  <c r="I287" i="3" s="1"/>
  <c r="K287" i="3" s="1"/>
  <c r="G169" i="3"/>
  <c r="I169" i="3" s="1"/>
  <c r="K169" i="3" s="1"/>
  <c r="G91" i="3"/>
  <c r="I91" i="3" s="1"/>
  <c r="K91" i="3" s="1"/>
  <c r="G362" i="3"/>
  <c r="I362" i="3" s="1"/>
  <c r="K362" i="3" s="1"/>
  <c r="G224" i="3"/>
  <c r="I224" i="3" s="1"/>
  <c r="K224" i="3" s="1"/>
  <c r="G166" i="3"/>
  <c r="I166" i="3" s="1"/>
  <c r="K166" i="3" s="1"/>
  <c r="G165" i="3"/>
  <c r="I165" i="3" s="1"/>
  <c r="K165" i="3" s="1"/>
  <c r="G67" i="3"/>
  <c r="G551" i="3"/>
  <c r="I551" i="3" s="1"/>
  <c r="K551" i="3" s="1"/>
  <c r="G916" i="3"/>
  <c r="I916" i="3" s="1"/>
  <c r="K916" i="3" s="1"/>
  <c r="G363" i="3"/>
  <c r="I363" i="3" s="1"/>
  <c r="K363" i="3" s="1"/>
  <c r="G286" i="3"/>
  <c r="I286" i="3" s="1"/>
  <c r="K286" i="3" s="1"/>
  <c r="G168" i="3"/>
  <c r="G90" i="3"/>
  <c r="G70" i="3"/>
  <c r="G285" i="3"/>
  <c r="I285" i="3" s="1"/>
  <c r="K285" i="3" s="1"/>
  <c r="G167" i="3"/>
  <c r="I167" i="3" s="1"/>
  <c r="K167" i="3" s="1"/>
  <c r="G89" i="3"/>
  <c r="I89" i="3" s="1"/>
  <c r="K89" i="3" s="1"/>
  <c r="G69" i="3"/>
  <c r="G361" i="3"/>
  <c r="I361" i="3" s="1"/>
  <c r="K361" i="3" s="1"/>
  <c r="G284" i="3"/>
  <c r="I284" i="3" s="1"/>
  <c r="K284" i="3" s="1"/>
  <c r="G87" i="3"/>
  <c r="I87" i="3" s="1"/>
  <c r="K87" i="3" s="1"/>
  <c r="G217" i="3"/>
  <c r="I217" i="3" s="1"/>
  <c r="K217" i="3" s="1"/>
  <c r="G216" i="3"/>
  <c r="I216" i="3" s="1"/>
  <c r="K216" i="3" s="1"/>
  <c r="G118" i="3"/>
  <c r="I118" i="3" s="1"/>
  <c r="K118" i="3" s="1"/>
  <c r="G117" i="3"/>
  <c r="I117" i="3" s="1"/>
  <c r="K117" i="3" s="1"/>
  <c r="G2897" i="3"/>
  <c r="I2897" i="3" s="1"/>
  <c r="K2897" i="3" s="1"/>
  <c r="G915" i="3"/>
  <c r="I915" i="3" s="1"/>
  <c r="K915" i="3" s="1"/>
  <c r="G68" i="3"/>
  <c r="G125" i="3"/>
  <c r="I125" i="3" s="1"/>
  <c r="K125" i="3" s="1"/>
  <c r="G119" i="3"/>
  <c r="G1551" i="3"/>
  <c r="I1551" i="3" s="1"/>
  <c r="K1551" i="3" s="1"/>
  <c r="G914" i="3"/>
  <c r="I914" i="3" s="1"/>
  <c r="K914" i="3" s="1"/>
  <c r="G662" i="3"/>
  <c r="I662" i="3" s="1"/>
  <c r="K662" i="3" s="1"/>
  <c r="G88" i="3"/>
  <c r="I88" i="3" s="1"/>
  <c r="K88" i="3" s="1"/>
  <c r="G1550" i="3"/>
  <c r="I1550" i="3" s="1"/>
  <c r="K1550" i="3" s="1"/>
  <c r="G911" i="3"/>
  <c r="I911" i="3" s="1"/>
  <c r="K911" i="3" s="1"/>
  <c r="G785" i="3"/>
  <c r="I785" i="3" s="1"/>
  <c r="K785" i="3" s="1"/>
  <c r="G661" i="3"/>
  <c r="I661" i="3" s="1"/>
  <c r="K661" i="3" s="1"/>
  <c r="G360" i="3"/>
  <c r="I360" i="3" s="1"/>
  <c r="K360" i="3" s="1"/>
  <c r="G283" i="3"/>
  <c r="I283" i="3" s="1"/>
  <c r="K283" i="3" s="1"/>
  <c r="G223" i="3"/>
  <c r="I223" i="3" s="1"/>
  <c r="K223" i="3" s="1"/>
  <c r="G448" i="3"/>
  <c r="I448" i="3" s="1"/>
  <c r="K448" i="3" s="1"/>
  <c r="G1058" i="3"/>
  <c r="I1058" i="3" s="1"/>
  <c r="K1058" i="3" s="1"/>
  <c r="G1549" i="3"/>
  <c r="G910" i="3"/>
  <c r="G784" i="3"/>
  <c r="I784" i="3" s="1"/>
  <c r="K784" i="3" s="1"/>
  <c r="G660" i="3"/>
  <c r="I660" i="3" s="1"/>
  <c r="K660" i="3" s="1"/>
  <c r="G455" i="3"/>
  <c r="I455" i="3" s="1"/>
  <c r="K455" i="3" s="1"/>
  <c r="G359" i="3"/>
  <c r="I359" i="3" s="1"/>
  <c r="K359" i="3" s="1"/>
  <c r="G282" i="3"/>
  <c r="I282" i="3" s="1"/>
  <c r="K282" i="3" s="1"/>
  <c r="G222" i="3"/>
  <c r="I222" i="3" s="1"/>
  <c r="K222" i="3" s="1"/>
  <c r="G164" i="3"/>
  <c r="I164" i="3" s="1"/>
  <c r="K164" i="3" s="1"/>
  <c r="G124" i="3"/>
  <c r="I124" i="3" s="1"/>
  <c r="K124" i="3" s="1"/>
  <c r="G86" i="3"/>
  <c r="I86" i="3" s="1"/>
  <c r="K86" i="3" s="1"/>
  <c r="G66" i="3"/>
  <c r="G3262" i="3"/>
  <c r="I3262" i="3" s="1"/>
  <c r="K3262" i="3" s="1"/>
  <c r="G1059" i="3"/>
  <c r="I1059" i="3" s="1"/>
  <c r="K1059" i="3" s="1"/>
  <c r="G1214" i="3"/>
  <c r="I1214" i="3" s="1"/>
  <c r="K1214" i="3" s="1"/>
  <c r="G550" i="3"/>
  <c r="I550" i="3" s="1"/>
  <c r="K550" i="3" s="1"/>
  <c r="G367" i="3"/>
  <c r="G290" i="3"/>
  <c r="I290" i="3" s="1"/>
  <c r="K290" i="3" s="1"/>
  <c r="G1548" i="3"/>
  <c r="G783" i="3"/>
  <c r="I783" i="3" s="1"/>
  <c r="K783" i="3" s="1"/>
  <c r="G657" i="3"/>
  <c r="I657" i="3" s="1"/>
  <c r="K657" i="3" s="1"/>
  <c r="G454" i="3"/>
  <c r="I454" i="3" s="1"/>
  <c r="K454" i="3" s="1"/>
  <c r="G221" i="3"/>
  <c r="I221" i="3" s="1"/>
  <c r="K221" i="3" s="1"/>
  <c r="G163" i="3"/>
  <c r="I163" i="3" s="1"/>
  <c r="K163" i="3" s="1"/>
  <c r="G123" i="3"/>
  <c r="I123" i="3" s="1"/>
  <c r="K123" i="3" s="1"/>
  <c r="G85" i="3"/>
  <c r="I85" i="3" s="1"/>
  <c r="K85" i="3" s="1"/>
  <c r="G65" i="3"/>
  <c r="G453" i="3"/>
  <c r="I453" i="3" s="1"/>
  <c r="K453" i="3" s="1"/>
  <c r="G122" i="3"/>
  <c r="I122" i="3" s="1"/>
  <c r="K122" i="3" s="1"/>
  <c r="G64" i="3"/>
  <c r="G447" i="3"/>
  <c r="I447" i="3" s="1"/>
  <c r="K447" i="3" s="1"/>
  <c r="G1374" i="3"/>
  <c r="I1374" i="3" s="1"/>
  <c r="K1374" i="3" s="1"/>
  <c r="G780" i="3"/>
  <c r="I780" i="3" s="1"/>
  <c r="K780" i="3" s="1"/>
  <c r="G656" i="3"/>
  <c r="I656" i="3" s="1"/>
  <c r="K656" i="3" s="1"/>
  <c r="G220" i="3"/>
  <c r="I220" i="3" s="1"/>
  <c r="K220" i="3" s="1"/>
  <c r="G162" i="3"/>
  <c r="I162" i="3" s="1"/>
  <c r="K162" i="3" s="1"/>
  <c r="G84" i="3"/>
  <c r="I84" i="3" s="1"/>
  <c r="K84" i="3" s="1"/>
  <c r="G1373" i="3"/>
  <c r="I1373" i="3" s="1"/>
  <c r="K1373" i="3" s="1"/>
  <c r="G779" i="3"/>
  <c r="I779" i="3" s="1"/>
  <c r="K779" i="3" s="1"/>
  <c r="G452" i="3"/>
  <c r="I452" i="3" s="1"/>
  <c r="K452" i="3" s="1"/>
  <c r="G219" i="3"/>
  <c r="I219" i="3" s="1"/>
  <c r="K219" i="3" s="1"/>
  <c r="G161" i="3"/>
  <c r="I161" i="3" s="1"/>
  <c r="K161" i="3" s="1"/>
  <c r="G121" i="3"/>
  <c r="I121" i="3" s="1"/>
  <c r="K121" i="3" s="1"/>
  <c r="G63" i="3"/>
  <c r="G450" i="3"/>
  <c r="I450" i="3" s="1"/>
  <c r="K450" i="3" s="1"/>
  <c r="G3027" i="3"/>
  <c r="I3027" i="3" s="1"/>
  <c r="K3027" i="3" s="1"/>
  <c r="G1372" i="3"/>
  <c r="I1372" i="3" s="1"/>
  <c r="K1372" i="3" s="1"/>
  <c r="G778" i="3"/>
  <c r="I778" i="3" s="1"/>
  <c r="K778" i="3" s="1"/>
  <c r="G451" i="3"/>
  <c r="G218" i="3"/>
  <c r="I218" i="3" s="1"/>
  <c r="K218" i="3" s="1"/>
  <c r="G120" i="3"/>
  <c r="I120" i="3" s="1"/>
  <c r="K120" i="3" s="1"/>
  <c r="G62" i="3"/>
  <c r="G1371" i="3"/>
  <c r="I1371" i="3" s="1"/>
  <c r="K1371" i="3" s="1"/>
  <c r="G553" i="3"/>
  <c r="I553" i="3" s="1"/>
  <c r="K553" i="3" s="1"/>
  <c r="G3026" i="3"/>
  <c r="I3026" i="3" s="1"/>
  <c r="K3026" i="3" s="1"/>
  <c r="G1742" i="3"/>
  <c r="I1742" i="3" s="1"/>
  <c r="K1742" i="3" s="1"/>
  <c r="G3025" i="3"/>
  <c r="I3025" i="3" s="1"/>
  <c r="K3025" i="3" s="1"/>
  <c r="G1060" i="3"/>
  <c r="I1060" i="3" s="1"/>
  <c r="K1060" i="3" s="1"/>
  <c r="G552" i="3"/>
  <c r="I552" i="3" s="1"/>
  <c r="K552" i="3" s="1"/>
  <c r="G449" i="3"/>
  <c r="I449" i="3" s="1"/>
  <c r="K449" i="3" s="1"/>
  <c r="G548" i="3"/>
  <c r="I548" i="3" s="1"/>
  <c r="K548" i="3" s="1"/>
  <c r="G288" i="3"/>
  <c r="I288" i="3" s="1"/>
  <c r="K288" i="3" s="1"/>
  <c r="G1057" i="3"/>
  <c r="I1057" i="3" s="1"/>
  <c r="K1057" i="3" s="1"/>
  <c r="G366" i="3"/>
  <c r="I366" i="3" s="1"/>
  <c r="K366" i="3" s="1"/>
  <c r="G365" i="3"/>
  <c r="G549" i="3"/>
  <c r="I549" i="3" s="1"/>
  <c r="K549" i="3" s="1"/>
  <c r="G289" i="3"/>
  <c r="I289" i="3" s="1"/>
  <c r="K289" i="3" s="1"/>
  <c r="G1213" i="3"/>
  <c r="I1213" i="3" s="1"/>
  <c r="K1213" i="3" s="1"/>
  <c r="G92" i="3"/>
  <c r="I92" i="3" s="1"/>
  <c r="K92" i="3" s="1"/>
  <c r="G3434" i="3"/>
  <c r="I3434" i="3" s="1"/>
  <c r="K3434" i="3" s="1"/>
  <c r="G3414" i="3"/>
  <c r="I3414" i="3" s="1"/>
  <c r="K3414" i="3" s="1"/>
  <c r="G3336" i="3"/>
  <c r="I3336" i="3" s="1"/>
  <c r="K3336" i="3" s="1"/>
  <c r="G3316" i="3"/>
  <c r="I3316" i="3" s="1"/>
  <c r="K3316" i="3" s="1"/>
  <c r="G3238" i="3"/>
  <c r="I3238" i="3" s="1"/>
  <c r="K3238" i="3" s="1"/>
  <c r="G3218" i="3"/>
  <c r="I3218" i="3" s="1"/>
  <c r="K3218" i="3" s="1"/>
  <c r="G3140" i="3"/>
  <c r="I3140" i="3" s="1"/>
  <c r="K3140" i="3" s="1"/>
  <c r="G2843" i="3"/>
  <c r="I2843" i="3" s="1"/>
  <c r="K2843" i="3" s="1"/>
  <c r="G2825" i="3"/>
  <c r="I2825" i="3" s="1"/>
  <c r="K2825" i="3" s="1"/>
  <c r="G2805" i="3"/>
  <c r="I2805" i="3" s="1"/>
  <c r="K2805" i="3" s="1"/>
  <c r="G2785" i="3"/>
  <c r="I2785" i="3" s="1"/>
  <c r="K2785" i="3" s="1"/>
  <c r="G2765" i="3"/>
  <c r="I2765" i="3" s="1"/>
  <c r="K2765" i="3" s="1"/>
  <c r="G2747" i="3"/>
  <c r="G2727" i="3"/>
  <c r="I2727" i="3" s="1"/>
  <c r="K2727" i="3" s="1"/>
  <c r="G2707" i="3"/>
  <c r="I2707" i="3" s="1"/>
  <c r="K2707" i="3" s="1"/>
  <c r="G2687" i="3"/>
  <c r="I2687" i="3" s="1"/>
  <c r="K2687" i="3" s="1"/>
  <c r="G2651" i="3"/>
  <c r="I2651" i="3" s="1"/>
  <c r="K2651" i="3" s="1"/>
  <c r="G2330" i="3"/>
  <c r="I2330" i="3" s="1"/>
  <c r="K2330" i="3" s="1"/>
  <c r="G2310" i="3"/>
  <c r="I2310" i="3" s="1"/>
  <c r="K2310" i="3" s="1"/>
  <c r="G2290" i="3"/>
  <c r="I2290" i="3" s="1"/>
  <c r="K2290" i="3" s="1"/>
  <c r="G2270" i="3"/>
  <c r="I2270" i="3" s="1"/>
  <c r="K2270" i="3" s="1"/>
  <c r="G2252" i="3"/>
  <c r="I2252" i="3" s="1"/>
  <c r="K2252" i="3" s="1"/>
  <c r="G2232" i="3"/>
  <c r="I2232" i="3" s="1"/>
  <c r="K2232" i="3" s="1"/>
  <c r="G2212" i="3"/>
  <c r="I2212" i="3" s="1"/>
  <c r="K2212" i="3" s="1"/>
  <c r="G2192" i="3"/>
  <c r="I2192" i="3" s="1"/>
  <c r="K2192" i="3" s="1"/>
  <c r="G2114" i="3"/>
  <c r="I2114" i="3" s="1"/>
  <c r="K2114" i="3" s="1"/>
  <c r="G2094" i="3"/>
  <c r="I2094" i="3" s="1"/>
  <c r="K2094" i="3" s="1"/>
  <c r="G2076" i="3"/>
  <c r="I2076" i="3" s="1"/>
  <c r="K2076" i="3" s="1"/>
  <c r="G2056" i="3"/>
  <c r="I2056" i="3" s="1"/>
  <c r="K2056" i="3" s="1"/>
  <c r="G2036" i="3"/>
  <c r="I2036" i="3" s="1"/>
  <c r="K2036" i="3" s="1"/>
  <c r="G2016" i="3"/>
  <c r="I2016" i="3" s="1"/>
  <c r="K2016" i="3" s="1"/>
  <c r="G1998" i="3"/>
  <c r="I1998" i="3" s="1"/>
  <c r="K1998" i="3" s="1"/>
  <c r="G1978" i="3"/>
  <c r="I1978" i="3" s="1"/>
  <c r="K1978" i="3" s="1"/>
  <c r="G1918" i="3"/>
  <c r="I1918" i="3" s="1"/>
  <c r="K1918" i="3" s="1"/>
  <c r="G1900" i="3"/>
  <c r="I1900" i="3" s="1"/>
  <c r="K1900" i="3" s="1"/>
  <c r="G1880" i="3"/>
  <c r="I1880" i="3" s="1"/>
  <c r="K1880" i="3" s="1"/>
  <c r="G1860" i="3"/>
  <c r="I1860" i="3" s="1"/>
  <c r="K1860" i="3" s="1"/>
  <c r="G1840" i="3"/>
  <c r="I1840" i="3" s="1"/>
  <c r="K1840" i="3" s="1"/>
  <c r="G1822" i="3"/>
  <c r="I1822" i="3" s="1"/>
  <c r="K1822" i="3" s="1"/>
  <c r="G1802" i="3"/>
  <c r="I1802" i="3" s="1"/>
  <c r="K1802" i="3" s="1"/>
  <c r="G1782" i="3"/>
  <c r="I1782" i="3" s="1"/>
  <c r="K1782" i="3" s="1"/>
  <c r="G1704" i="3"/>
  <c r="I1704" i="3" s="1"/>
  <c r="K1704" i="3" s="1"/>
  <c r="G3451" i="3"/>
  <c r="I3451" i="3" s="1"/>
  <c r="K3451" i="3" s="1"/>
  <c r="G3433" i="3"/>
  <c r="I3433" i="3" s="1"/>
  <c r="K3433" i="3" s="1"/>
  <c r="G3413" i="3"/>
  <c r="I3413" i="3" s="1"/>
  <c r="K3413" i="3" s="1"/>
  <c r="G3335" i="3"/>
  <c r="I3335" i="3" s="1"/>
  <c r="K3335" i="3" s="1"/>
  <c r="G3315" i="3"/>
  <c r="I3315" i="3" s="1"/>
  <c r="K3315" i="3" s="1"/>
  <c r="G3237" i="3"/>
  <c r="I3237" i="3" s="1"/>
  <c r="K3237" i="3" s="1"/>
  <c r="G3217" i="3"/>
  <c r="I3217" i="3" s="1"/>
  <c r="K3217" i="3" s="1"/>
  <c r="G3139" i="3"/>
  <c r="I3139" i="3" s="1"/>
  <c r="K3139" i="3" s="1"/>
  <c r="G2842" i="3"/>
  <c r="I2842" i="3" s="1"/>
  <c r="K2842" i="3" s="1"/>
  <c r="G2824" i="3"/>
  <c r="I2824" i="3" s="1"/>
  <c r="K2824" i="3" s="1"/>
  <c r="G2804" i="3"/>
  <c r="I2804" i="3" s="1"/>
  <c r="K2804" i="3" s="1"/>
  <c r="G2784" i="3"/>
  <c r="I2784" i="3" s="1"/>
  <c r="K2784" i="3" s="1"/>
  <c r="G2764" i="3"/>
  <c r="I2764" i="3" s="1"/>
  <c r="K2764" i="3" s="1"/>
  <c r="G2744" i="3"/>
  <c r="I2744" i="3" s="1"/>
  <c r="K2744" i="3" s="1"/>
  <c r="G2726" i="3"/>
  <c r="I2726" i="3" s="1"/>
  <c r="K2726" i="3" s="1"/>
  <c r="G2706" i="3"/>
  <c r="I2706" i="3" s="1"/>
  <c r="K2706" i="3" s="1"/>
  <c r="G2686" i="3"/>
  <c r="I2686" i="3" s="1"/>
  <c r="K2686" i="3" s="1"/>
  <c r="G2650" i="3"/>
  <c r="I2650" i="3" s="1"/>
  <c r="K2650" i="3" s="1"/>
  <c r="G2347" i="3"/>
  <c r="G2329" i="3"/>
  <c r="G2309" i="3"/>
  <c r="I2309" i="3" s="1"/>
  <c r="K2309" i="3" s="1"/>
  <c r="G2289" i="3"/>
  <c r="I2289" i="3" s="1"/>
  <c r="K2289" i="3" s="1"/>
  <c r="G2269" i="3"/>
  <c r="I2269" i="3" s="1"/>
  <c r="K2269" i="3" s="1"/>
  <c r="G2251" i="3"/>
  <c r="I2251" i="3" s="1"/>
  <c r="K2251" i="3" s="1"/>
  <c r="G2231" i="3"/>
  <c r="I2231" i="3" s="1"/>
  <c r="K2231" i="3" s="1"/>
  <c r="G2211" i="3"/>
  <c r="I2211" i="3" s="1"/>
  <c r="K2211" i="3" s="1"/>
  <c r="G2191" i="3"/>
  <c r="I2191" i="3" s="1"/>
  <c r="K2191" i="3" s="1"/>
  <c r="G2113" i="3"/>
  <c r="I2113" i="3" s="1"/>
  <c r="K2113" i="3" s="1"/>
  <c r="G2093" i="3"/>
  <c r="I2093" i="3" s="1"/>
  <c r="K2093" i="3" s="1"/>
  <c r="G2075" i="3"/>
  <c r="I2075" i="3" s="1"/>
  <c r="K2075" i="3" s="1"/>
  <c r="G2055" i="3"/>
  <c r="I2055" i="3" s="1"/>
  <c r="K2055" i="3" s="1"/>
  <c r="G2035" i="3"/>
  <c r="I2035" i="3" s="1"/>
  <c r="K2035" i="3" s="1"/>
  <c r="G2015" i="3"/>
  <c r="I2015" i="3" s="1"/>
  <c r="K2015" i="3" s="1"/>
  <c r="G1995" i="3"/>
  <c r="I1995" i="3" s="1"/>
  <c r="K1995" i="3" s="1"/>
  <c r="G1977" i="3"/>
  <c r="I1977" i="3" s="1"/>
  <c r="K1977" i="3" s="1"/>
  <c r="G1917" i="3"/>
  <c r="I1917" i="3" s="1"/>
  <c r="K1917" i="3" s="1"/>
  <c r="G1899" i="3"/>
  <c r="I1899" i="3" s="1"/>
  <c r="K1899" i="3" s="1"/>
  <c r="G1879" i="3"/>
  <c r="I1879" i="3" s="1"/>
  <c r="K1879" i="3" s="1"/>
  <c r="G1859" i="3"/>
  <c r="I1859" i="3" s="1"/>
  <c r="K1859" i="3" s="1"/>
  <c r="G1839" i="3"/>
  <c r="I1839" i="3" s="1"/>
  <c r="K1839" i="3" s="1"/>
  <c r="G1819" i="3"/>
  <c r="I1819" i="3" s="1"/>
  <c r="K1819" i="3" s="1"/>
  <c r="G1801" i="3"/>
  <c r="I1801" i="3" s="1"/>
  <c r="K1801" i="3" s="1"/>
  <c r="G1781" i="3"/>
  <c r="I1781" i="3" s="1"/>
  <c r="K1781" i="3" s="1"/>
  <c r="G1703" i="3"/>
  <c r="I1703" i="3" s="1"/>
  <c r="K1703" i="3" s="1"/>
  <c r="G1683" i="3"/>
  <c r="I1683" i="3" s="1"/>
  <c r="K1683" i="3" s="1"/>
  <c r="G1663" i="3"/>
  <c r="I1663" i="3" s="1"/>
  <c r="K1663" i="3" s="1"/>
  <c r="G1643" i="3"/>
  <c r="I1643" i="3" s="1"/>
  <c r="K1643" i="3" s="1"/>
  <c r="G1625" i="3"/>
  <c r="I1625" i="3" s="1"/>
  <c r="K1625" i="3" s="1"/>
  <c r="G1605" i="3"/>
  <c r="I1605" i="3" s="1"/>
  <c r="K1605" i="3" s="1"/>
  <c r="G3450" i="3"/>
  <c r="I3450" i="3" s="1"/>
  <c r="K3450" i="3" s="1"/>
  <c r="G3432" i="3"/>
  <c r="I3432" i="3" s="1"/>
  <c r="K3432" i="3" s="1"/>
  <c r="G3412" i="3"/>
  <c r="I3412" i="3" s="1"/>
  <c r="K3412" i="3" s="1"/>
  <c r="G3334" i="3"/>
  <c r="I3334" i="3" s="1"/>
  <c r="K3334" i="3" s="1"/>
  <c r="G3314" i="3"/>
  <c r="I3314" i="3" s="1"/>
  <c r="K3314" i="3" s="1"/>
  <c r="G3236" i="3"/>
  <c r="I3236" i="3" s="1"/>
  <c r="K3236" i="3" s="1"/>
  <c r="G3216" i="3"/>
  <c r="I3216" i="3" s="1"/>
  <c r="K3216" i="3" s="1"/>
  <c r="G3138" i="3"/>
  <c r="I3138" i="3" s="1"/>
  <c r="K3138" i="3" s="1"/>
  <c r="G2841" i="3"/>
  <c r="I2841" i="3" s="1"/>
  <c r="K2841" i="3" s="1"/>
  <c r="G2821" i="3"/>
  <c r="I2821" i="3" s="1"/>
  <c r="K2821" i="3" s="1"/>
  <c r="G2803" i="3"/>
  <c r="I2803" i="3" s="1"/>
  <c r="K2803" i="3" s="1"/>
  <c r="G2783" i="3"/>
  <c r="I2783" i="3" s="1"/>
  <c r="K2783" i="3" s="1"/>
  <c r="G2763" i="3"/>
  <c r="I2763" i="3" s="1"/>
  <c r="K2763" i="3" s="1"/>
  <c r="G2743" i="3"/>
  <c r="I2743" i="3" s="1"/>
  <c r="K2743" i="3" s="1"/>
  <c r="G2725" i="3"/>
  <c r="I2725" i="3" s="1"/>
  <c r="K2725" i="3" s="1"/>
  <c r="G2705" i="3"/>
  <c r="I2705" i="3" s="1"/>
  <c r="K2705" i="3" s="1"/>
  <c r="G2685" i="3"/>
  <c r="I2685" i="3" s="1"/>
  <c r="K2685" i="3" s="1"/>
  <c r="G2667" i="3"/>
  <c r="I2667" i="3" s="1"/>
  <c r="K2667" i="3" s="1"/>
  <c r="G2649" i="3"/>
  <c r="I2649" i="3" s="1"/>
  <c r="K2649" i="3" s="1"/>
  <c r="G2346" i="3"/>
  <c r="I2346" i="3" s="1"/>
  <c r="K2346" i="3" s="1"/>
  <c r="G2328" i="3"/>
  <c r="I2328" i="3" s="1"/>
  <c r="K2328" i="3" s="1"/>
  <c r="G2308" i="3"/>
  <c r="I2308" i="3" s="1"/>
  <c r="K2308" i="3" s="1"/>
  <c r="G2288" i="3"/>
  <c r="I2288" i="3" s="1"/>
  <c r="K2288" i="3" s="1"/>
  <c r="G2268" i="3"/>
  <c r="I2268" i="3" s="1"/>
  <c r="K2268" i="3" s="1"/>
  <c r="G2248" i="3"/>
  <c r="I2248" i="3" s="1"/>
  <c r="K2248" i="3" s="1"/>
  <c r="G2230" i="3"/>
  <c r="I2230" i="3" s="1"/>
  <c r="K2230" i="3" s="1"/>
  <c r="G2210" i="3"/>
  <c r="I2210" i="3" s="1"/>
  <c r="K2210" i="3" s="1"/>
  <c r="G2190" i="3"/>
  <c r="I2190" i="3" s="1"/>
  <c r="K2190" i="3" s="1"/>
  <c r="G2112" i="3"/>
  <c r="I2112" i="3" s="1"/>
  <c r="K2112" i="3" s="1"/>
  <c r="G2092" i="3"/>
  <c r="I2092" i="3" s="1"/>
  <c r="K2092" i="3" s="1"/>
  <c r="G2072" i="3"/>
  <c r="I2072" i="3" s="1"/>
  <c r="K2072" i="3" s="1"/>
  <c r="G2054" i="3"/>
  <c r="I2054" i="3" s="1"/>
  <c r="K2054" i="3" s="1"/>
  <c r="G2034" i="3"/>
  <c r="I2034" i="3" s="1"/>
  <c r="K2034" i="3" s="1"/>
  <c r="G2014" i="3"/>
  <c r="I2014" i="3" s="1"/>
  <c r="K2014" i="3" s="1"/>
  <c r="G1994" i="3"/>
  <c r="G1976" i="3"/>
  <c r="I1976" i="3" s="1"/>
  <c r="K1976" i="3" s="1"/>
  <c r="G1916" i="3"/>
  <c r="I1916" i="3" s="1"/>
  <c r="K1916" i="3" s="1"/>
  <c r="G1896" i="3"/>
  <c r="I1896" i="3" s="1"/>
  <c r="K1896" i="3" s="1"/>
  <c r="G1878" i="3"/>
  <c r="I1878" i="3" s="1"/>
  <c r="K1878" i="3" s="1"/>
  <c r="G1858" i="3"/>
  <c r="I1858" i="3" s="1"/>
  <c r="K1858" i="3" s="1"/>
  <c r="G1838" i="3"/>
  <c r="I1838" i="3" s="1"/>
  <c r="K1838" i="3" s="1"/>
  <c r="G1818" i="3"/>
  <c r="I1818" i="3" s="1"/>
  <c r="K1818" i="3" s="1"/>
  <c r="G1800" i="3"/>
  <c r="I1800" i="3" s="1"/>
  <c r="K1800" i="3" s="1"/>
  <c r="G1780" i="3"/>
  <c r="I1780" i="3" s="1"/>
  <c r="K1780" i="3" s="1"/>
  <c r="G1720" i="3"/>
  <c r="I1720" i="3" s="1"/>
  <c r="K1720" i="3" s="1"/>
  <c r="G1702" i="3"/>
  <c r="I1702" i="3" s="1"/>
  <c r="K1702" i="3" s="1"/>
  <c r="G3449" i="3"/>
  <c r="I3449" i="3" s="1"/>
  <c r="K3449" i="3" s="1"/>
  <c r="G3429" i="3"/>
  <c r="I3429" i="3" s="1"/>
  <c r="K3429" i="3" s="1"/>
  <c r="G3411" i="3"/>
  <c r="I3411" i="3" s="1"/>
  <c r="K3411" i="3" s="1"/>
  <c r="G3333" i="3"/>
  <c r="G3313" i="3"/>
  <c r="G3235" i="3"/>
  <c r="I3235" i="3" s="1"/>
  <c r="K3235" i="3" s="1"/>
  <c r="G3215" i="3"/>
  <c r="I3215" i="3" s="1"/>
  <c r="K3215" i="3" s="1"/>
  <c r="G3137" i="3"/>
  <c r="I3137" i="3" s="1"/>
  <c r="K3137" i="3" s="1"/>
  <c r="G3077" i="3"/>
  <c r="I3077" i="3" s="1"/>
  <c r="K3077" i="3" s="1"/>
  <c r="G2840" i="3"/>
  <c r="I2840" i="3" s="1"/>
  <c r="K2840" i="3" s="1"/>
  <c r="G2820" i="3"/>
  <c r="I2820" i="3" s="1"/>
  <c r="K2820" i="3" s="1"/>
  <c r="G2802" i="3"/>
  <c r="I2802" i="3" s="1"/>
  <c r="K2802" i="3" s="1"/>
  <c r="G2782" i="3"/>
  <c r="I2782" i="3" s="1"/>
  <c r="K2782" i="3" s="1"/>
  <c r="G2762" i="3"/>
  <c r="I2762" i="3" s="1"/>
  <c r="K2762" i="3" s="1"/>
  <c r="G2742" i="3"/>
  <c r="I2742" i="3" s="1"/>
  <c r="K2742" i="3" s="1"/>
  <c r="G2722" i="3"/>
  <c r="I2722" i="3" s="1"/>
  <c r="K2722" i="3" s="1"/>
  <c r="G2704" i="3"/>
  <c r="I2704" i="3" s="1"/>
  <c r="K2704" i="3" s="1"/>
  <c r="G2684" i="3"/>
  <c r="I2684" i="3" s="1"/>
  <c r="K2684" i="3" s="1"/>
  <c r="G2666" i="3"/>
  <c r="I2666" i="3" s="1"/>
  <c r="K2666" i="3" s="1"/>
  <c r="G2648" i="3"/>
  <c r="G2345" i="3"/>
  <c r="I2345" i="3" s="1"/>
  <c r="K2345" i="3" s="1"/>
  <c r="G2325" i="3"/>
  <c r="I2325" i="3" s="1"/>
  <c r="K2325" i="3" s="1"/>
  <c r="G2307" i="3"/>
  <c r="I2307" i="3" s="1"/>
  <c r="K2307" i="3" s="1"/>
  <c r="G2287" i="3"/>
  <c r="I2287" i="3" s="1"/>
  <c r="K2287" i="3" s="1"/>
  <c r="G2267" i="3"/>
  <c r="I2267" i="3" s="1"/>
  <c r="K2267" i="3" s="1"/>
  <c r="G2247" i="3"/>
  <c r="I2247" i="3" s="1"/>
  <c r="K2247" i="3" s="1"/>
  <c r="G2229" i="3"/>
  <c r="I2229" i="3" s="1"/>
  <c r="K2229" i="3" s="1"/>
  <c r="G2209" i="3"/>
  <c r="I2209" i="3" s="1"/>
  <c r="K2209" i="3" s="1"/>
  <c r="G2189" i="3"/>
  <c r="I2189" i="3" s="1"/>
  <c r="K2189" i="3" s="1"/>
  <c r="G2111" i="3"/>
  <c r="I2111" i="3" s="1"/>
  <c r="K2111" i="3" s="1"/>
  <c r="G2091" i="3"/>
  <c r="I2091" i="3" s="1"/>
  <c r="K2091" i="3" s="1"/>
  <c r="G2071" i="3"/>
  <c r="I2071" i="3" s="1"/>
  <c r="K2071" i="3" s="1"/>
  <c r="G2053" i="3"/>
  <c r="I2053" i="3" s="1"/>
  <c r="K2053" i="3" s="1"/>
  <c r="G2033" i="3"/>
  <c r="I2033" i="3" s="1"/>
  <c r="K2033" i="3" s="1"/>
  <c r="G2013" i="3"/>
  <c r="I2013" i="3" s="1"/>
  <c r="K2013" i="3" s="1"/>
  <c r="G1993" i="3"/>
  <c r="I1993" i="3" s="1"/>
  <c r="K1993" i="3" s="1"/>
  <c r="G1915" i="3"/>
  <c r="G1895" i="3"/>
  <c r="I1895" i="3" s="1"/>
  <c r="K1895" i="3" s="1"/>
  <c r="G1877" i="3"/>
  <c r="I1877" i="3" s="1"/>
  <c r="K1877" i="3" s="1"/>
  <c r="G1857" i="3"/>
  <c r="I1857" i="3" s="1"/>
  <c r="K1857" i="3" s="1"/>
  <c r="G1837" i="3"/>
  <c r="I1837" i="3" s="1"/>
  <c r="K1837" i="3" s="1"/>
  <c r="G1817" i="3"/>
  <c r="I1817" i="3" s="1"/>
  <c r="K1817" i="3" s="1"/>
  <c r="G1797" i="3"/>
  <c r="I1797" i="3" s="1"/>
  <c r="K1797" i="3" s="1"/>
  <c r="G1779" i="3"/>
  <c r="I1779" i="3" s="1"/>
  <c r="K1779" i="3" s="1"/>
  <c r="G1719" i="3"/>
  <c r="I1719" i="3" s="1"/>
  <c r="K1719" i="3" s="1"/>
  <c r="G1701" i="3"/>
  <c r="I1701" i="3" s="1"/>
  <c r="K1701" i="3" s="1"/>
  <c r="G1681" i="3"/>
  <c r="I1681" i="3" s="1"/>
  <c r="K1681" i="3" s="1"/>
  <c r="G3448" i="3"/>
  <c r="I3448" i="3" s="1"/>
  <c r="K3448" i="3" s="1"/>
  <c r="G3428" i="3"/>
  <c r="I3428" i="3" s="1"/>
  <c r="K3428" i="3" s="1"/>
  <c r="G3410" i="3"/>
  <c r="I3410" i="3" s="1"/>
  <c r="K3410" i="3" s="1"/>
  <c r="G3330" i="3"/>
  <c r="I3330" i="3" s="1"/>
  <c r="K3330" i="3" s="1"/>
  <c r="G3312" i="3"/>
  <c r="I3312" i="3" s="1"/>
  <c r="K3312" i="3" s="1"/>
  <c r="G3234" i="3"/>
  <c r="G3214" i="3"/>
  <c r="I3214" i="3" s="1"/>
  <c r="K3214" i="3" s="1"/>
  <c r="G3154" i="3"/>
  <c r="I3154" i="3" s="1"/>
  <c r="K3154" i="3" s="1"/>
  <c r="G3136" i="3"/>
  <c r="I3136" i="3" s="1"/>
  <c r="K3136" i="3" s="1"/>
  <c r="G3076" i="3"/>
  <c r="I3076" i="3" s="1"/>
  <c r="K3076" i="3" s="1"/>
  <c r="G2839" i="3"/>
  <c r="I2839" i="3" s="1"/>
  <c r="K2839" i="3" s="1"/>
  <c r="G2819" i="3"/>
  <c r="I2819" i="3" s="1"/>
  <c r="K2819" i="3" s="1"/>
  <c r="G2799" i="3"/>
  <c r="I2799" i="3" s="1"/>
  <c r="K2799" i="3" s="1"/>
  <c r="G2781" i="3"/>
  <c r="I2781" i="3" s="1"/>
  <c r="K2781" i="3" s="1"/>
  <c r="G2761" i="3"/>
  <c r="I2761" i="3" s="1"/>
  <c r="K2761" i="3" s="1"/>
  <c r="G2741" i="3"/>
  <c r="I2741" i="3" s="1"/>
  <c r="K2741" i="3" s="1"/>
  <c r="G2721" i="3"/>
  <c r="I2721" i="3" s="1"/>
  <c r="K2721" i="3" s="1"/>
  <c r="G2703" i="3"/>
  <c r="I2703" i="3" s="1"/>
  <c r="K2703" i="3" s="1"/>
  <c r="G2683" i="3"/>
  <c r="I2683" i="3" s="1"/>
  <c r="K2683" i="3" s="1"/>
  <c r="G2665" i="3"/>
  <c r="I2665" i="3" s="1"/>
  <c r="K2665" i="3" s="1"/>
  <c r="G2344" i="3"/>
  <c r="I2344" i="3" s="1"/>
  <c r="K2344" i="3" s="1"/>
  <c r="G2324" i="3"/>
  <c r="I2324" i="3" s="1"/>
  <c r="K2324" i="3" s="1"/>
  <c r="G2306" i="3"/>
  <c r="I2306" i="3" s="1"/>
  <c r="K2306" i="3" s="1"/>
  <c r="G2286" i="3"/>
  <c r="I2286" i="3" s="1"/>
  <c r="K2286" i="3" s="1"/>
  <c r="G2266" i="3"/>
  <c r="I2266" i="3" s="1"/>
  <c r="K2266" i="3" s="1"/>
  <c r="G2246" i="3"/>
  <c r="I2246" i="3" s="1"/>
  <c r="K2246" i="3" s="1"/>
  <c r="G2226" i="3"/>
  <c r="I2226" i="3" s="1"/>
  <c r="K2226" i="3" s="1"/>
  <c r="G2208" i="3"/>
  <c r="I2208" i="3" s="1"/>
  <c r="K2208" i="3" s="1"/>
  <c r="G2188" i="3"/>
  <c r="I2188" i="3" s="1"/>
  <c r="K2188" i="3" s="1"/>
  <c r="G2110" i="3"/>
  <c r="I2110" i="3" s="1"/>
  <c r="K2110" i="3" s="1"/>
  <c r="G2090" i="3"/>
  <c r="I2090" i="3" s="1"/>
  <c r="K2090" i="3" s="1"/>
  <c r="G2070" i="3"/>
  <c r="I2070" i="3" s="1"/>
  <c r="K2070" i="3" s="1"/>
  <c r="G2050" i="3"/>
  <c r="I2050" i="3" s="1"/>
  <c r="K2050" i="3" s="1"/>
  <c r="G2032" i="3"/>
  <c r="I2032" i="3" s="1"/>
  <c r="K2032" i="3" s="1"/>
  <c r="G2012" i="3"/>
  <c r="I2012" i="3" s="1"/>
  <c r="K2012" i="3" s="1"/>
  <c r="G1992" i="3"/>
  <c r="G1914" i="3"/>
  <c r="G1894" i="3"/>
  <c r="I1894" i="3" s="1"/>
  <c r="K1894" i="3" s="1"/>
  <c r="G1874" i="3"/>
  <c r="I1874" i="3" s="1"/>
  <c r="K1874" i="3" s="1"/>
  <c r="G1856" i="3"/>
  <c r="I1856" i="3" s="1"/>
  <c r="K1856" i="3" s="1"/>
  <c r="G1836" i="3"/>
  <c r="I1836" i="3" s="1"/>
  <c r="K1836" i="3" s="1"/>
  <c r="G1816" i="3"/>
  <c r="I1816" i="3" s="1"/>
  <c r="K1816" i="3" s="1"/>
  <c r="G1796" i="3"/>
  <c r="I1796" i="3" s="1"/>
  <c r="K1796" i="3" s="1"/>
  <c r="G1778" i="3"/>
  <c r="I1778" i="3" s="1"/>
  <c r="K1778" i="3" s="1"/>
  <c r="G1718" i="3"/>
  <c r="I1718" i="3" s="1"/>
  <c r="K1718" i="3" s="1"/>
  <c r="G1698" i="3"/>
  <c r="I1698" i="3" s="1"/>
  <c r="K1698" i="3" s="1"/>
  <c r="G3447" i="3"/>
  <c r="I3447" i="3" s="1"/>
  <c r="K3447" i="3" s="1"/>
  <c r="G3427" i="3"/>
  <c r="I3427" i="3" s="1"/>
  <c r="K3427" i="3" s="1"/>
  <c r="G3407" i="3"/>
  <c r="I3407" i="3" s="1"/>
  <c r="K3407" i="3" s="1"/>
  <c r="G3329" i="3"/>
  <c r="I3329" i="3" s="1"/>
  <c r="K3329" i="3" s="1"/>
  <c r="G3311" i="3"/>
  <c r="I3311" i="3" s="1"/>
  <c r="K3311" i="3" s="1"/>
  <c r="G3231" i="3"/>
  <c r="I3231" i="3" s="1"/>
  <c r="K3231" i="3" s="1"/>
  <c r="G3213" i="3"/>
  <c r="I3213" i="3" s="1"/>
  <c r="K3213" i="3" s="1"/>
  <c r="G3153" i="3"/>
  <c r="I3153" i="3" s="1"/>
  <c r="K3153" i="3" s="1"/>
  <c r="G3135" i="3"/>
  <c r="I3135" i="3" s="1"/>
  <c r="K3135" i="3" s="1"/>
  <c r="G3075" i="3"/>
  <c r="I3075" i="3" s="1"/>
  <c r="K3075" i="3" s="1"/>
  <c r="G2838" i="3"/>
  <c r="K2838" i="3" s="1"/>
  <c r="G2818" i="3"/>
  <c r="I2818" i="3" s="1"/>
  <c r="K2818" i="3" s="1"/>
  <c r="G2798" i="3"/>
  <c r="I2798" i="3" s="1"/>
  <c r="K2798" i="3" s="1"/>
  <c r="G2780" i="3"/>
  <c r="I2780" i="3" s="1"/>
  <c r="K2780" i="3" s="1"/>
  <c r="G2760" i="3"/>
  <c r="I2760" i="3" s="1"/>
  <c r="K2760" i="3" s="1"/>
  <c r="G2740" i="3"/>
  <c r="I2740" i="3" s="1"/>
  <c r="K2740" i="3" s="1"/>
  <c r="G2720" i="3"/>
  <c r="I2720" i="3" s="1"/>
  <c r="K2720" i="3" s="1"/>
  <c r="G2700" i="3"/>
  <c r="I2700" i="3" s="1"/>
  <c r="K2700" i="3" s="1"/>
  <c r="G2682" i="3"/>
  <c r="I2682" i="3" s="1"/>
  <c r="K2682" i="3" s="1"/>
  <c r="G2664" i="3"/>
  <c r="I2664" i="3" s="1"/>
  <c r="K2664" i="3" s="1"/>
  <c r="G2343" i="3"/>
  <c r="I2343" i="3" s="1"/>
  <c r="K2343" i="3" s="1"/>
  <c r="G2323" i="3"/>
  <c r="I2323" i="3" s="1"/>
  <c r="K2323" i="3" s="1"/>
  <c r="G2303" i="3"/>
  <c r="I2303" i="3" s="1"/>
  <c r="K2303" i="3" s="1"/>
  <c r="G2285" i="3"/>
  <c r="I2285" i="3" s="1"/>
  <c r="K2285" i="3" s="1"/>
  <c r="G2265" i="3"/>
  <c r="I2265" i="3" s="1"/>
  <c r="K2265" i="3" s="1"/>
  <c r="G2245" i="3"/>
  <c r="I2245" i="3" s="1"/>
  <c r="K2245" i="3" s="1"/>
  <c r="G2225" i="3"/>
  <c r="I2225" i="3" s="1"/>
  <c r="K2225" i="3" s="1"/>
  <c r="G2207" i="3"/>
  <c r="I2207" i="3" s="1"/>
  <c r="K2207" i="3" s="1"/>
  <c r="G2187" i="3"/>
  <c r="I2187" i="3" s="1"/>
  <c r="K2187" i="3" s="1"/>
  <c r="G3446" i="3"/>
  <c r="I3446" i="3" s="1"/>
  <c r="K3446" i="3" s="1"/>
  <c r="G3426" i="3"/>
  <c r="I3426" i="3" s="1"/>
  <c r="K3426" i="3" s="1"/>
  <c r="G3406" i="3"/>
  <c r="I3406" i="3" s="1"/>
  <c r="K3406" i="3" s="1"/>
  <c r="G3328" i="3"/>
  <c r="I3328" i="3" s="1"/>
  <c r="K3328" i="3" s="1"/>
  <c r="G3308" i="3"/>
  <c r="I3308" i="3" s="1"/>
  <c r="K3308" i="3" s="1"/>
  <c r="G3230" i="3"/>
  <c r="I3230" i="3" s="1"/>
  <c r="K3230" i="3" s="1"/>
  <c r="G3212" i="3"/>
  <c r="I3212" i="3" s="1"/>
  <c r="K3212" i="3" s="1"/>
  <c r="G3152" i="3"/>
  <c r="I3152" i="3" s="1"/>
  <c r="K3152" i="3" s="1"/>
  <c r="G3074" i="3"/>
  <c r="I3074" i="3" s="1"/>
  <c r="K3074" i="3" s="1"/>
  <c r="G2837" i="3"/>
  <c r="G2817" i="3"/>
  <c r="G2797" i="3"/>
  <c r="I2797" i="3" s="1"/>
  <c r="K2797" i="3" s="1"/>
  <c r="G2777" i="3"/>
  <c r="I2777" i="3" s="1"/>
  <c r="K2777" i="3" s="1"/>
  <c r="G2759" i="3"/>
  <c r="I2759" i="3" s="1"/>
  <c r="K2759" i="3" s="1"/>
  <c r="G2739" i="3"/>
  <c r="I2739" i="3" s="1"/>
  <c r="K2739" i="3" s="1"/>
  <c r="G2719" i="3"/>
  <c r="I2719" i="3" s="1"/>
  <c r="K2719" i="3" s="1"/>
  <c r="G2699" i="3"/>
  <c r="I2699" i="3" s="1"/>
  <c r="K2699" i="3" s="1"/>
  <c r="G2681" i="3"/>
  <c r="I2681" i="3" s="1"/>
  <c r="K2681" i="3" s="1"/>
  <c r="G2663" i="3"/>
  <c r="I2663" i="3" s="1"/>
  <c r="K2663" i="3" s="1"/>
  <c r="G2342" i="3"/>
  <c r="I2342" i="3" s="1"/>
  <c r="K2342" i="3" s="1"/>
  <c r="G2322" i="3"/>
  <c r="I2322" i="3" s="1"/>
  <c r="K2322" i="3" s="1"/>
  <c r="G2302" i="3"/>
  <c r="I2302" i="3" s="1"/>
  <c r="K2302" i="3" s="1"/>
  <c r="G2284" i="3"/>
  <c r="I2284" i="3" s="1"/>
  <c r="K2284" i="3" s="1"/>
  <c r="G2264" i="3"/>
  <c r="I2264" i="3" s="1"/>
  <c r="K2264" i="3" s="1"/>
  <c r="G2244" i="3"/>
  <c r="I2244" i="3" s="1"/>
  <c r="K2244" i="3" s="1"/>
  <c r="G2224" i="3"/>
  <c r="I2224" i="3" s="1"/>
  <c r="K2224" i="3" s="1"/>
  <c r="G2204" i="3"/>
  <c r="I2204" i="3" s="1"/>
  <c r="K2204" i="3" s="1"/>
  <c r="G2186" i="3"/>
  <c r="I2186" i="3" s="1"/>
  <c r="K2186" i="3" s="1"/>
  <c r="G2126" i="3"/>
  <c r="I2126" i="3" s="1"/>
  <c r="K2126" i="3" s="1"/>
  <c r="G2108" i="3"/>
  <c r="I2108" i="3" s="1"/>
  <c r="K2108" i="3" s="1"/>
  <c r="G2088" i="3"/>
  <c r="I2088" i="3" s="1"/>
  <c r="K2088" i="3" s="1"/>
  <c r="G2068" i="3"/>
  <c r="I2068" i="3" s="1"/>
  <c r="K2068" i="3" s="1"/>
  <c r="G2048" i="3"/>
  <c r="I2048" i="3" s="1"/>
  <c r="K2048" i="3" s="1"/>
  <c r="G2028" i="3"/>
  <c r="I2028" i="3" s="1"/>
  <c r="K2028" i="3" s="1"/>
  <c r="G2010" i="3"/>
  <c r="I2010" i="3" s="1"/>
  <c r="K2010" i="3" s="1"/>
  <c r="G1990" i="3"/>
  <c r="I1990" i="3" s="1"/>
  <c r="K1990" i="3" s="1"/>
  <c r="G1912" i="3"/>
  <c r="I1912" i="3" s="1"/>
  <c r="K1912" i="3" s="1"/>
  <c r="G1892" i="3"/>
  <c r="I1892" i="3" s="1"/>
  <c r="K1892" i="3" s="1"/>
  <c r="G1872" i="3"/>
  <c r="I1872" i="3" s="1"/>
  <c r="K1872" i="3" s="1"/>
  <c r="G1852" i="3"/>
  <c r="I1852" i="3" s="1"/>
  <c r="K1852" i="3" s="1"/>
  <c r="G1834" i="3"/>
  <c r="I1834" i="3" s="1"/>
  <c r="K1834" i="3" s="1"/>
  <c r="G1814" i="3"/>
  <c r="G1794" i="3"/>
  <c r="G1716" i="3"/>
  <c r="I1716" i="3" s="1"/>
  <c r="K1716" i="3" s="1"/>
  <c r="G1696" i="3"/>
  <c r="I1696" i="3" s="1"/>
  <c r="K1696" i="3" s="1"/>
  <c r="G1676" i="3"/>
  <c r="I1676" i="3" s="1"/>
  <c r="K1676" i="3" s="1"/>
  <c r="G1658" i="3"/>
  <c r="I1658" i="3" s="1"/>
  <c r="K1658" i="3" s="1"/>
  <c r="G1638" i="3"/>
  <c r="I1638" i="3" s="1"/>
  <c r="K1638" i="3" s="1"/>
  <c r="G1618" i="3"/>
  <c r="I1618" i="3" s="1"/>
  <c r="K1618" i="3" s="1"/>
  <c r="G1598" i="3"/>
  <c r="I1598" i="3" s="1"/>
  <c r="K1598" i="3" s="1"/>
  <c r="G3444" i="3"/>
  <c r="I3444" i="3" s="1"/>
  <c r="K3444" i="3" s="1"/>
  <c r="G3424" i="3"/>
  <c r="I3424" i="3" s="1"/>
  <c r="K3424" i="3" s="1"/>
  <c r="G3404" i="3"/>
  <c r="I3404" i="3" s="1"/>
  <c r="K3404" i="3" s="1"/>
  <c r="G3326" i="3"/>
  <c r="I3326" i="3" s="1"/>
  <c r="K3326" i="3" s="1"/>
  <c r="G3306" i="3"/>
  <c r="I3306" i="3" s="1"/>
  <c r="K3306" i="3" s="1"/>
  <c r="G3228" i="3"/>
  <c r="I3228" i="3" s="1"/>
  <c r="K3228" i="3" s="1"/>
  <c r="G3150" i="3"/>
  <c r="I3150" i="3" s="1"/>
  <c r="K3150" i="3" s="1"/>
  <c r="G3072" i="3"/>
  <c r="I3072" i="3" s="1"/>
  <c r="K3072" i="3" s="1"/>
  <c r="G2835" i="3"/>
  <c r="I2835" i="3" s="1"/>
  <c r="K2835" i="3" s="1"/>
  <c r="G2815" i="3"/>
  <c r="I2815" i="3" s="1"/>
  <c r="K2815" i="3" s="1"/>
  <c r="G2795" i="3"/>
  <c r="I2795" i="3" s="1"/>
  <c r="K2795" i="3" s="1"/>
  <c r="G2775" i="3"/>
  <c r="I2775" i="3" s="1"/>
  <c r="K2775" i="3" s="1"/>
  <c r="G2755" i="3"/>
  <c r="I2755" i="3" s="1"/>
  <c r="K2755" i="3" s="1"/>
  <c r="G2737" i="3"/>
  <c r="I2737" i="3" s="1"/>
  <c r="K2737" i="3" s="1"/>
  <c r="G2717" i="3"/>
  <c r="I2717" i="3" s="1"/>
  <c r="K2717" i="3" s="1"/>
  <c r="G2697" i="3"/>
  <c r="I2697" i="3" s="1"/>
  <c r="K2697" i="3" s="1"/>
  <c r="G2677" i="3"/>
  <c r="I2677" i="3" s="1"/>
  <c r="K2677" i="3" s="1"/>
  <c r="G2661" i="3"/>
  <c r="I2661" i="3" s="1"/>
  <c r="K2661" i="3" s="1"/>
  <c r="G2340" i="3"/>
  <c r="I2340" i="3" s="1"/>
  <c r="K2340" i="3" s="1"/>
  <c r="G2320" i="3"/>
  <c r="I2320" i="3" s="1"/>
  <c r="K2320" i="3" s="1"/>
  <c r="G2300" i="3"/>
  <c r="I2300" i="3" s="1"/>
  <c r="K2300" i="3" s="1"/>
  <c r="G2280" i="3"/>
  <c r="I2280" i="3" s="1"/>
  <c r="K2280" i="3" s="1"/>
  <c r="G2262" i="3"/>
  <c r="I2262" i="3" s="1"/>
  <c r="K2262" i="3" s="1"/>
  <c r="G2242" i="3"/>
  <c r="I2242" i="3" s="1"/>
  <c r="K2242" i="3" s="1"/>
  <c r="G3443" i="3"/>
  <c r="I3443" i="3" s="1"/>
  <c r="G3423" i="3"/>
  <c r="I3423" i="3" s="1"/>
  <c r="K3423" i="3" s="1"/>
  <c r="G3403" i="3"/>
  <c r="I3403" i="3" s="1"/>
  <c r="K3403" i="3" s="1"/>
  <c r="G3325" i="3"/>
  <c r="I3325" i="3" s="1"/>
  <c r="K3325" i="3" s="1"/>
  <c r="G3305" i="3"/>
  <c r="I3305" i="3" s="1"/>
  <c r="K3305" i="3" s="1"/>
  <c r="G3227" i="3"/>
  <c r="I3227" i="3" s="1"/>
  <c r="K3227" i="3" s="1"/>
  <c r="G3149" i="3"/>
  <c r="I3149" i="3" s="1"/>
  <c r="K3149" i="3" s="1"/>
  <c r="G3071" i="3"/>
  <c r="I3071" i="3" s="1"/>
  <c r="K3071" i="3" s="1"/>
  <c r="G2832" i="3"/>
  <c r="I2832" i="3" s="1"/>
  <c r="K2832" i="3" s="1"/>
  <c r="G2814" i="3"/>
  <c r="I2814" i="3" s="1"/>
  <c r="K2814" i="3" s="1"/>
  <c r="G2794" i="3"/>
  <c r="I2794" i="3" s="1"/>
  <c r="K2794" i="3" s="1"/>
  <c r="G2774" i="3"/>
  <c r="I2774" i="3" s="1"/>
  <c r="K2774" i="3" s="1"/>
  <c r="G2754" i="3"/>
  <c r="I2754" i="3" s="1"/>
  <c r="K2754" i="3" s="1"/>
  <c r="G2736" i="3"/>
  <c r="I2736" i="3" s="1"/>
  <c r="K2736" i="3" s="1"/>
  <c r="G2716" i="3"/>
  <c r="I2716" i="3" s="1"/>
  <c r="K2716" i="3" s="1"/>
  <c r="G2696" i="3"/>
  <c r="G2676" i="3"/>
  <c r="G2660" i="3"/>
  <c r="G2339" i="3"/>
  <c r="I2339" i="3" s="1"/>
  <c r="K2339" i="3" s="1"/>
  <c r="G2319" i="3"/>
  <c r="I2319" i="3" s="1"/>
  <c r="K2319" i="3" s="1"/>
  <c r="G2299" i="3"/>
  <c r="I2299" i="3" s="1"/>
  <c r="K2299" i="3" s="1"/>
  <c r="G2279" i="3"/>
  <c r="I2279" i="3" s="1"/>
  <c r="K2279" i="3" s="1"/>
  <c r="G2259" i="3"/>
  <c r="I2259" i="3" s="1"/>
  <c r="K2259" i="3" s="1"/>
  <c r="G2241" i="3"/>
  <c r="I2241" i="3" s="1"/>
  <c r="K2241" i="3" s="1"/>
  <c r="G2221" i="3"/>
  <c r="I2221" i="3" s="1"/>
  <c r="K2221" i="3" s="1"/>
  <c r="G2201" i="3"/>
  <c r="I2201" i="3" s="1"/>
  <c r="K2201" i="3" s="1"/>
  <c r="G2123" i="3"/>
  <c r="I2123" i="3" s="1"/>
  <c r="K2123" i="3" s="1"/>
  <c r="G2103" i="3"/>
  <c r="I2103" i="3" s="1"/>
  <c r="K2103" i="3" s="1"/>
  <c r="G2083" i="3"/>
  <c r="I2083" i="3" s="1"/>
  <c r="K2083" i="3" s="1"/>
  <c r="G2065" i="3"/>
  <c r="I2065" i="3" s="1"/>
  <c r="K2065" i="3" s="1"/>
  <c r="G2045" i="3"/>
  <c r="I2045" i="3" s="1"/>
  <c r="K2045" i="3" s="1"/>
  <c r="G2025" i="3"/>
  <c r="I2025" i="3" s="1"/>
  <c r="K2025" i="3" s="1"/>
  <c r="G2005" i="3"/>
  <c r="I2005" i="3" s="1"/>
  <c r="K2005" i="3" s="1"/>
  <c r="G1987" i="3"/>
  <c r="I1987" i="3" s="1"/>
  <c r="K1987" i="3" s="1"/>
  <c r="G1907" i="3"/>
  <c r="I1907" i="3" s="1"/>
  <c r="K1907" i="3" s="1"/>
  <c r="G1889" i="3"/>
  <c r="I1889" i="3" s="1"/>
  <c r="K1889" i="3" s="1"/>
  <c r="G1869" i="3"/>
  <c r="I1869" i="3" s="1"/>
  <c r="K1869" i="3" s="1"/>
  <c r="G1849" i="3"/>
  <c r="I1849" i="3" s="1"/>
  <c r="K1849" i="3" s="1"/>
  <c r="G1829" i="3"/>
  <c r="I1829" i="3" s="1"/>
  <c r="K1829" i="3" s="1"/>
  <c r="G1811" i="3"/>
  <c r="I1811" i="3" s="1"/>
  <c r="K1811" i="3" s="1"/>
  <c r="G1791" i="3"/>
  <c r="I1791" i="3" s="1"/>
  <c r="K1791" i="3" s="1"/>
  <c r="G1713" i="3"/>
  <c r="I1713" i="3" s="1"/>
  <c r="K1713" i="3" s="1"/>
  <c r="G1693" i="3"/>
  <c r="I1693" i="3" s="1"/>
  <c r="K1693" i="3" s="1"/>
  <c r="G1673" i="3"/>
  <c r="I1673" i="3" s="1"/>
  <c r="K1673" i="3" s="1"/>
  <c r="G1653" i="3"/>
  <c r="I1653" i="3" s="1"/>
  <c r="K1653" i="3" s="1"/>
  <c r="G1635" i="3"/>
  <c r="I1635" i="3" s="1"/>
  <c r="K1635" i="3" s="1"/>
  <c r="G1615" i="3"/>
  <c r="I1615" i="3" s="1"/>
  <c r="K1615" i="3" s="1"/>
  <c r="G1595" i="3"/>
  <c r="I1595" i="3" s="1"/>
  <c r="K1595" i="3" s="1"/>
  <c r="G3440" i="3"/>
  <c r="G3422" i="3"/>
  <c r="I3422" i="3" s="1"/>
  <c r="K3422" i="3" s="1"/>
  <c r="G3402" i="3"/>
  <c r="I3402" i="3" s="1"/>
  <c r="K3402" i="3" s="1"/>
  <c r="G3324" i="3"/>
  <c r="I3324" i="3" s="1"/>
  <c r="K3324" i="3" s="1"/>
  <c r="G3304" i="3"/>
  <c r="I3304" i="3" s="1"/>
  <c r="K3304" i="3" s="1"/>
  <c r="G3226" i="3"/>
  <c r="I3226" i="3" s="1"/>
  <c r="K3226" i="3" s="1"/>
  <c r="G3148" i="3"/>
  <c r="I3148" i="3" s="1"/>
  <c r="K3148" i="3" s="1"/>
  <c r="G3070" i="3"/>
  <c r="I3070" i="3" s="1"/>
  <c r="K3070" i="3" s="1"/>
  <c r="G2831" i="3"/>
  <c r="I2831" i="3" s="1"/>
  <c r="K2831" i="3" s="1"/>
  <c r="G2813" i="3"/>
  <c r="I2813" i="3" s="1"/>
  <c r="K2813" i="3" s="1"/>
  <c r="G2793" i="3"/>
  <c r="I2793" i="3" s="1"/>
  <c r="K2793" i="3" s="1"/>
  <c r="G2773" i="3"/>
  <c r="I2773" i="3" s="1"/>
  <c r="K2773" i="3" s="1"/>
  <c r="G2753" i="3"/>
  <c r="I2753" i="3" s="1"/>
  <c r="K2753" i="3" s="1"/>
  <c r="G2733" i="3"/>
  <c r="I2733" i="3" s="1"/>
  <c r="K2733" i="3" s="1"/>
  <c r="G2715" i="3"/>
  <c r="I2715" i="3" s="1"/>
  <c r="K2715" i="3" s="1"/>
  <c r="G2695" i="3"/>
  <c r="I2695" i="3" s="1"/>
  <c r="K2695" i="3" s="1"/>
  <c r="G2675" i="3"/>
  <c r="G2659" i="3"/>
  <c r="I2659" i="3" s="1"/>
  <c r="K2659" i="3" s="1"/>
  <c r="G2336" i="3"/>
  <c r="I2336" i="3" s="1"/>
  <c r="K2336" i="3" s="1"/>
  <c r="G2318" i="3"/>
  <c r="I2318" i="3" s="1"/>
  <c r="K2318" i="3" s="1"/>
  <c r="G2298" i="3"/>
  <c r="I2298" i="3" s="1"/>
  <c r="K2298" i="3" s="1"/>
  <c r="G2278" i="3"/>
  <c r="I2278" i="3" s="1"/>
  <c r="K2278" i="3" s="1"/>
  <c r="G2258" i="3"/>
  <c r="I2258" i="3" s="1"/>
  <c r="K2258" i="3" s="1"/>
  <c r="G2240" i="3"/>
  <c r="I2240" i="3" s="1"/>
  <c r="K2240" i="3" s="1"/>
  <c r="G2220" i="3"/>
  <c r="I2220" i="3" s="1"/>
  <c r="K2220" i="3" s="1"/>
  <c r="G2200" i="3"/>
  <c r="I2200" i="3" s="1"/>
  <c r="K2200" i="3" s="1"/>
  <c r="G2122" i="3"/>
  <c r="I2122" i="3" s="1"/>
  <c r="K2122" i="3" s="1"/>
  <c r="G2102" i="3"/>
  <c r="I2102" i="3" s="1"/>
  <c r="K2102" i="3" s="1"/>
  <c r="G2082" i="3"/>
  <c r="I2082" i="3" s="1"/>
  <c r="K2082" i="3" s="1"/>
  <c r="G2064" i="3"/>
  <c r="I2064" i="3" s="1"/>
  <c r="K2064" i="3" s="1"/>
  <c r="G2044" i="3"/>
  <c r="I2044" i="3" s="1"/>
  <c r="K2044" i="3" s="1"/>
  <c r="G2024" i="3"/>
  <c r="G2004" i="3"/>
  <c r="I2004" i="3" s="1"/>
  <c r="K2004" i="3" s="1"/>
  <c r="G1984" i="3"/>
  <c r="I1984" i="3" s="1"/>
  <c r="K1984" i="3" s="1"/>
  <c r="G1906" i="3"/>
  <c r="I1906" i="3" s="1"/>
  <c r="K1906" i="3" s="1"/>
  <c r="G1888" i="3"/>
  <c r="I1888" i="3" s="1"/>
  <c r="K1888" i="3" s="1"/>
  <c r="G1868" i="3"/>
  <c r="I1868" i="3" s="1"/>
  <c r="K1868" i="3" s="1"/>
  <c r="G1848" i="3"/>
  <c r="I1848" i="3" s="1"/>
  <c r="K1848" i="3" s="1"/>
  <c r="G1828" i="3"/>
  <c r="I1828" i="3" s="1"/>
  <c r="K1828" i="3" s="1"/>
  <c r="G1808" i="3"/>
  <c r="I1808" i="3" s="1"/>
  <c r="K1808" i="3" s="1"/>
  <c r="G1790" i="3"/>
  <c r="I1790" i="3" s="1"/>
  <c r="K1790" i="3" s="1"/>
  <c r="G1712" i="3"/>
  <c r="I1712" i="3" s="1"/>
  <c r="K1712" i="3" s="1"/>
  <c r="G1692" i="3"/>
  <c r="I1692" i="3" s="1"/>
  <c r="K1692" i="3" s="1"/>
  <c r="G1672" i="3"/>
  <c r="I1672" i="3" s="1"/>
  <c r="K1672" i="3" s="1"/>
  <c r="G1652" i="3"/>
  <c r="I1652" i="3" s="1"/>
  <c r="K1652" i="3" s="1"/>
  <c r="G1632" i="3"/>
  <c r="I1632" i="3" s="1"/>
  <c r="K1632" i="3" s="1"/>
  <c r="G1614" i="3"/>
  <c r="I1614" i="3" s="1"/>
  <c r="K1614" i="3" s="1"/>
  <c r="G1594" i="3"/>
  <c r="I1594" i="3" s="1"/>
  <c r="K1594" i="3" s="1"/>
  <c r="G3439" i="3"/>
  <c r="I3439" i="3" s="1"/>
  <c r="K3439" i="3" s="1"/>
  <c r="G3421" i="3"/>
  <c r="I3421" i="3" s="1"/>
  <c r="K3421" i="3" s="1"/>
  <c r="G3401" i="3"/>
  <c r="I3401" i="3" s="1"/>
  <c r="K3401" i="3" s="1"/>
  <c r="G3341" i="3"/>
  <c r="I3341" i="3" s="1"/>
  <c r="K3341" i="3" s="1"/>
  <c r="G3323" i="3"/>
  <c r="I3323" i="3" s="1"/>
  <c r="K3323" i="3" s="1"/>
  <c r="G3303" i="3"/>
  <c r="I3303" i="3" s="1"/>
  <c r="K3303" i="3" s="1"/>
  <c r="G3225" i="3"/>
  <c r="I3225" i="3" s="1"/>
  <c r="K3225" i="3" s="1"/>
  <c r="G3147" i="3"/>
  <c r="I3147" i="3" s="1"/>
  <c r="K3147" i="3" s="1"/>
  <c r="G3069" i="3"/>
  <c r="I3069" i="3" s="1"/>
  <c r="K3069" i="3" s="1"/>
  <c r="G2830" i="3"/>
  <c r="I2830" i="3" s="1"/>
  <c r="K2830" i="3" s="1"/>
  <c r="G2810" i="3"/>
  <c r="I2810" i="3" s="1"/>
  <c r="K2810" i="3" s="1"/>
  <c r="G2792" i="3"/>
  <c r="I2792" i="3" s="1"/>
  <c r="K2792" i="3" s="1"/>
  <c r="G2772" i="3"/>
  <c r="I2772" i="3" s="1"/>
  <c r="K2772" i="3" s="1"/>
  <c r="G2752" i="3"/>
  <c r="I2752" i="3" s="1"/>
  <c r="K2752" i="3" s="1"/>
  <c r="G2732" i="3"/>
  <c r="I2732" i="3" s="1"/>
  <c r="K2732" i="3" s="1"/>
  <c r="G2714" i="3"/>
  <c r="I2714" i="3" s="1"/>
  <c r="K2714" i="3" s="1"/>
  <c r="G2694" i="3"/>
  <c r="I2694" i="3" s="1"/>
  <c r="K2694" i="3" s="1"/>
  <c r="G2674" i="3"/>
  <c r="I2674" i="3" s="1"/>
  <c r="K2674" i="3" s="1"/>
  <c r="G2656" i="3"/>
  <c r="I2656" i="3" s="1"/>
  <c r="K2656" i="3" s="1"/>
  <c r="G2335" i="3"/>
  <c r="I2335" i="3" s="1"/>
  <c r="K2335" i="3" s="1"/>
  <c r="G2317" i="3"/>
  <c r="I2317" i="3" s="1"/>
  <c r="K2317" i="3" s="1"/>
  <c r="G2297" i="3"/>
  <c r="I2297" i="3" s="1"/>
  <c r="K2297" i="3" s="1"/>
  <c r="G2277" i="3"/>
  <c r="I2277" i="3" s="1"/>
  <c r="K2277" i="3" s="1"/>
  <c r="G2257" i="3"/>
  <c r="I2257" i="3" s="1"/>
  <c r="K2257" i="3" s="1"/>
  <c r="G2237" i="3"/>
  <c r="I2237" i="3" s="1"/>
  <c r="K2237" i="3" s="1"/>
  <c r="G2219" i="3"/>
  <c r="I2219" i="3" s="1"/>
  <c r="K2219" i="3" s="1"/>
  <c r="G2199" i="3"/>
  <c r="I2199" i="3" s="1"/>
  <c r="K2199" i="3" s="1"/>
  <c r="G2121" i="3"/>
  <c r="I2121" i="3" s="1"/>
  <c r="K2121" i="3" s="1"/>
  <c r="G2101" i="3"/>
  <c r="I2101" i="3" s="1"/>
  <c r="K2101" i="3" s="1"/>
  <c r="G2081" i="3"/>
  <c r="I2081" i="3" s="1"/>
  <c r="K2081" i="3" s="1"/>
  <c r="G2061" i="3"/>
  <c r="G2043" i="3"/>
  <c r="I2043" i="3" s="1"/>
  <c r="K2043" i="3" s="1"/>
  <c r="G2023" i="3"/>
  <c r="I2023" i="3" s="1"/>
  <c r="K2023" i="3" s="1"/>
  <c r="G2003" i="3"/>
  <c r="I2003" i="3" s="1"/>
  <c r="K2003" i="3" s="1"/>
  <c r="G1983" i="3"/>
  <c r="I1983" i="3" s="1"/>
  <c r="K1983" i="3" s="1"/>
  <c r="G1905" i="3"/>
  <c r="I1905" i="3" s="1"/>
  <c r="K1905" i="3" s="1"/>
  <c r="G1885" i="3"/>
  <c r="I1885" i="3" s="1"/>
  <c r="K1885" i="3" s="1"/>
  <c r="G1867" i="3"/>
  <c r="I1867" i="3" s="1"/>
  <c r="K1867" i="3" s="1"/>
  <c r="G1847" i="3"/>
  <c r="I1847" i="3" s="1"/>
  <c r="K1847" i="3" s="1"/>
  <c r="G1827" i="3"/>
  <c r="I1827" i="3" s="1"/>
  <c r="K1827" i="3" s="1"/>
  <c r="G1807" i="3"/>
  <c r="I1807" i="3" s="1"/>
  <c r="K1807" i="3" s="1"/>
  <c r="G1789" i="3"/>
  <c r="I1789" i="3" s="1"/>
  <c r="K1789" i="3" s="1"/>
  <c r="G1709" i="3"/>
  <c r="I1709" i="3" s="1"/>
  <c r="K1709" i="3" s="1"/>
  <c r="G1691" i="3"/>
  <c r="I1691" i="3" s="1"/>
  <c r="K1691" i="3" s="1"/>
  <c r="G1671" i="3"/>
  <c r="I1671" i="3" s="1"/>
  <c r="K1671" i="3" s="1"/>
  <c r="G3322" i="3"/>
  <c r="I3322" i="3" s="1"/>
  <c r="K3322" i="3" s="1"/>
  <c r="G3141" i="3"/>
  <c r="I3141" i="3" s="1"/>
  <c r="K3141" i="3" s="1"/>
  <c r="G3073" i="3"/>
  <c r="I3073" i="3" s="1"/>
  <c r="K3073" i="3" s="1"/>
  <c r="G2826" i="3"/>
  <c r="G2758" i="3"/>
  <c r="I2758" i="3" s="1"/>
  <c r="K2758" i="3" s="1"/>
  <c r="G2693" i="3"/>
  <c r="I2693" i="3" s="1"/>
  <c r="K2693" i="3" s="1"/>
  <c r="G2334" i="3"/>
  <c r="I2334" i="3" s="1"/>
  <c r="K2334" i="3" s="1"/>
  <c r="G2275" i="3"/>
  <c r="I2275" i="3" s="1"/>
  <c r="K2275" i="3" s="1"/>
  <c r="G2215" i="3"/>
  <c r="I2215" i="3" s="1"/>
  <c r="K2215" i="3" s="1"/>
  <c r="G2119" i="3"/>
  <c r="I2119" i="3" s="1"/>
  <c r="K2119" i="3" s="1"/>
  <c r="G2077" i="3"/>
  <c r="I2077" i="3" s="1"/>
  <c r="K2077" i="3" s="1"/>
  <c r="G2027" i="3"/>
  <c r="I2027" i="3" s="1"/>
  <c r="K2027" i="3" s="1"/>
  <c r="G1982" i="3"/>
  <c r="I1982" i="3" s="1"/>
  <c r="K1982" i="3" s="1"/>
  <c r="G1893" i="3"/>
  <c r="I1893" i="3" s="1"/>
  <c r="K1893" i="3" s="1"/>
  <c r="G1850" i="3"/>
  <c r="I1850" i="3" s="1"/>
  <c r="K1850" i="3" s="1"/>
  <c r="G1805" i="3"/>
  <c r="I1805" i="3" s="1"/>
  <c r="K1805" i="3" s="1"/>
  <c r="G1715" i="3"/>
  <c r="I1715" i="3" s="1"/>
  <c r="K1715" i="3" s="1"/>
  <c r="G1679" i="3"/>
  <c r="I1679" i="3" s="1"/>
  <c r="K1679" i="3" s="1"/>
  <c r="G1649" i="3"/>
  <c r="G1624" i="3"/>
  <c r="I1624" i="3" s="1"/>
  <c r="K1624" i="3" s="1"/>
  <c r="G1597" i="3"/>
  <c r="I1597" i="3" s="1"/>
  <c r="K1597" i="3" s="1"/>
  <c r="G1526" i="3"/>
  <c r="I1526" i="3" s="1"/>
  <c r="K1526" i="3" s="1"/>
  <c r="G1506" i="3"/>
  <c r="I1506" i="3" s="1"/>
  <c r="K1506" i="3" s="1"/>
  <c r="G1486" i="3"/>
  <c r="I1486" i="3" s="1"/>
  <c r="K1486" i="3" s="1"/>
  <c r="G1466" i="3"/>
  <c r="I1466" i="3" s="1"/>
  <c r="K1466" i="3" s="1"/>
  <c r="G1448" i="3"/>
  <c r="I1448" i="3" s="1"/>
  <c r="K1448" i="3" s="1"/>
  <c r="G1428" i="3"/>
  <c r="I1428" i="3" s="1"/>
  <c r="K1428" i="3" s="1"/>
  <c r="G1350" i="3"/>
  <c r="I1350" i="3" s="1"/>
  <c r="K1350" i="3" s="1"/>
  <c r="G1330" i="3"/>
  <c r="I1330" i="3" s="1"/>
  <c r="K1330" i="3" s="1"/>
  <c r="G1310" i="3"/>
  <c r="I1310" i="3" s="1"/>
  <c r="K1310" i="3" s="1"/>
  <c r="G1290" i="3"/>
  <c r="I1290" i="3" s="1"/>
  <c r="K1290" i="3" s="1"/>
  <c r="G1272" i="3"/>
  <c r="I1272" i="3" s="1"/>
  <c r="K1272" i="3" s="1"/>
  <c r="G1252" i="3"/>
  <c r="I1252" i="3" s="1"/>
  <c r="K1252" i="3" s="1"/>
  <c r="G1192" i="3"/>
  <c r="I1192" i="3" s="1"/>
  <c r="K1192" i="3" s="1"/>
  <c r="G1174" i="3"/>
  <c r="I1174" i="3" s="1"/>
  <c r="K1174" i="3" s="1"/>
  <c r="G1154" i="3"/>
  <c r="I1154" i="3" s="1"/>
  <c r="K1154" i="3" s="1"/>
  <c r="G1134" i="3"/>
  <c r="I1134" i="3" s="1"/>
  <c r="K1134" i="3" s="1"/>
  <c r="G1114" i="3"/>
  <c r="I1114" i="3" s="1"/>
  <c r="K1114" i="3" s="1"/>
  <c r="G1096" i="3"/>
  <c r="I1096" i="3" s="1"/>
  <c r="K1096" i="3" s="1"/>
  <c r="G1036" i="3"/>
  <c r="I1036" i="3" s="1"/>
  <c r="K1036" i="3" s="1"/>
  <c r="G1016" i="3"/>
  <c r="I1016" i="3" s="1"/>
  <c r="K1016" i="3" s="1"/>
  <c r="G998" i="3"/>
  <c r="I998" i="3" s="1"/>
  <c r="K998" i="3" s="1"/>
  <c r="G978" i="3"/>
  <c r="I978" i="3" s="1"/>
  <c r="K978" i="3" s="1"/>
  <c r="G958" i="3"/>
  <c r="I958" i="3" s="1"/>
  <c r="K958" i="3" s="1"/>
  <c r="G880" i="3"/>
  <c r="I880" i="3" s="1"/>
  <c r="K880" i="3" s="1"/>
  <c r="G860" i="3"/>
  <c r="I860" i="3" s="1"/>
  <c r="K860" i="3" s="1"/>
  <c r="G840" i="3"/>
  <c r="I840" i="3" s="1"/>
  <c r="K840" i="3" s="1"/>
  <c r="G822" i="3"/>
  <c r="I822" i="3" s="1"/>
  <c r="K822" i="3" s="1"/>
  <c r="G762" i="3"/>
  <c r="I762" i="3" s="1"/>
  <c r="K762" i="3" s="1"/>
  <c r="G744" i="3"/>
  <c r="I744" i="3" s="1"/>
  <c r="K744" i="3" s="1"/>
  <c r="G724" i="3"/>
  <c r="I724" i="3" s="1"/>
  <c r="K724" i="3" s="1"/>
  <c r="G704" i="3"/>
  <c r="G626" i="3"/>
  <c r="I626" i="3" s="1"/>
  <c r="K626" i="3" s="1"/>
  <c r="G606" i="3"/>
  <c r="I606" i="3" s="1"/>
  <c r="K606" i="3" s="1"/>
  <c r="G3445" i="3"/>
  <c r="I3445" i="3" s="1"/>
  <c r="K3445" i="3" s="1"/>
  <c r="G3319" i="3"/>
  <c r="I3319" i="3" s="1"/>
  <c r="K3319" i="3" s="1"/>
  <c r="G2816" i="3"/>
  <c r="I2816" i="3" s="1"/>
  <c r="K2816" i="3" s="1"/>
  <c r="G2751" i="3"/>
  <c r="I2751" i="3" s="1"/>
  <c r="K2751" i="3" s="1"/>
  <c r="G2692" i="3"/>
  <c r="I2692" i="3" s="1"/>
  <c r="K2692" i="3" s="1"/>
  <c r="G2333" i="3"/>
  <c r="I2333" i="3" s="1"/>
  <c r="K2333" i="3" s="1"/>
  <c r="G2274" i="3"/>
  <c r="I2274" i="3" s="1"/>
  <c r="K2274" i="3" s="1"/>
  <c r="G2214" i="3"/>
  <c r="I2214" i="3" s="1"/>
  <c r="K2214" i="3" s="1"/>
  <c r="G2116" i="3"/>
  <c r="I2116" i="3" s="1"/>
  <c r="K2116" i="3" s="1"/>
  <c r="G2069" i="3"/>
  <c r="I2069" i="3" s="1"/>
  <c r="K2069" i="3" s="1"/>
  <c r="G2026" i="3"/>
  <c r="I2026" i="3" s="1"/>
  <c r="K2026" i="3" s="1"/>
  <c r="G1981" i="3"/>
  <c r="I1981" i="3" s="1"/>
  <c r="K1981" i="3" s="1"/>
  <c r="G1891" i="3"/>
  <c r="I1891" i="3" s="1"/>
  <c r="K1891" i="3" s="1"/>
  <c r="G1846" i="3"/>
  <c r="I1846" i="3" s="1"/>
  <c r="K1846" i="3" s="1"/>
  <c r="G1804" i="3"/>
  <c r="I1804" i="3" s="1"/>
  <c r="K1804" i="3" s="1"/>
  <c r="G1714" i="3"/>
  <c r="I1714" i="3" s="1"/>
  <c r="K1714" i="3" s="1"/>
  <c r="G1675" i="3"/>
  <c r="I1675" i="3" s="1"/>
  <c r="K1675" i="3" s="1"/>
  <c r="G1648" i="3"/>
  <c r="I1648" i="3" s="1"/>
  <c r="K1648" i="3" s="1"/>
  <c r="G1621" i="3"/>
  <c r="I1621" i="3" s="1"/>
  <c r="K1621" i="3" s="1"/>
  <c r="G1596" i="3"/>
  <c r="I1596" i="3" s="1"/>
  <c r="K1596" i="3" s="1"/>
  <c r="G1525" i="3"/>
  <c r="I1525" i="3" s="1"/>
  <c r="K1525" i="3" s="1"/>
  <c r="G1505" i="3"/>
  <c r="I1505" i="3" s="1"/>
  <c r="K1505" i="3" s="1"/>
  <c r="G1485" i="3"/>
  <c r="I1485" i="3" s="1"/>
  <c r="K1485" i="3" s="1"/>
  <c r="G1465" i="3"/>
  <c r="I1465" i="3" s="1"/>
  <c r="K1465" i="3" s="1"/>
  <c r="G1445" i="3"/>
  <c r="I1445" i="3" s="1"/>
  <c r="K1445" i="3" s="1"/>
  <c r="G1427" i="3"/>
  <c r="I1427" i="3" s="1"/>
  <c r="K1427" i="3" s="1"/>
  <c r="G1349" i="3"/>
  <c r="I1349" i="3" s="1"/>
  <c r="K1349" i="3" s="1"/>
  <c r="G1329" i="3"/>
  <c r="I1329" i="3" s="1"/>
  <c r="K1329" i="3" s="1"/>
  <c r="G1309" i="3"/>
  <c r="I1309" i="3" s="1"/>
  <c r="K1309" i="3" s="1"/>
  <c r="G1289" i="3"/>
  <c r="I1289" i="3" s="1"/>
  <c r="K1289" i="3" s="1"/>
  <c r="G1269" i="3"/>
  <c r="I1269" i="3" s="1"/>
  <c r="K1269" i="3" s="1"/>
  <c r="G1251" i="3"/>
  <c r="I1251" i="3" s="1"/>
  <c r="K1251" i="3" s="1"/>
  <c r="G1191" i="3"/>
  <c r="I1191" i="3" s="1"/>
  <c r="K1191" i="3" s="1"/>
  <c r="G1173" i="3"/>
  <c r="I1173" i="3" s="1"/>
  <c r="K1173" i="3" s="1"/>
  <c r="G1153" i="3"/>
  <c r="I1153" i="3" s="1"/>
  <c r="K1153" i="3" s="1"/>
  <c r="G1133" i="3"/>
  <c r="I1133" i="3" s="1"/>
  <c r="K1133" i="3" s="1"/>
  <c r="G1113" i="3"/>
  <c r="I1113" i="3" s="1"/>
  <c r="K1113" i="3" s="1"/>
  <c r="G1035" i="3"/>
  <c r="I1035" i="3" s="1"/>
  <c r="K1035" i="3" s="1"/>
  <c r="G1015" i="3"/>
  <c r="I1015" i="3" s="1"/>
  <c r="K1015" i="3" s="1"/>
  <c r="G997" i="3"/>
  <c r="I997" i="3" s="1"/>
  <c r="K997" i="3" s="1"/>
  <c r="G977" i="3"/>
  <c r="I977" i="3" s="1"/>
  <c r="K977" i="3" s="1"/>
  <c r="G957" i="3"/>
  <c r="I957" i="3" s="1"/>
  <c r="K957" i="3" s="1"/>
  <c r="G879" i="3"/>
  <c r="I879" i="3" s="1"/>
  <c r="K879" i="3" s="1"/>
  <c r="G859" i="3"/>
  <c r="I859" i="3" s="1"/>
  <c r="K859" i="3" s="1"/>
  <c r="G839" i="3"/>
  <c r="G821" i="3"/>
  <c r="I821" i="3" s="1"/>
  <c r="K821" i="3" s="1"/>
  <c r="G761" i="3"/>
  <c r="I761" i="3" s="1"/>
  <c r="K761" i="3" s="1"/>
  <c r="G741" i="3"/>
  <c r="I741" i="3" s="1"/>
  <c r="K741" i="3" s="1"/>
  <c r="G723" i="3"/>
  <c r="I723" i="3" s="1"/>
  <c r="K723" i="3" s="1"/>
  <c r="G703" i="3"/>
  <c r="I703" i="3" s="1"/>
  <c r="K703" i="3" s="1"/>
  <c r="G625" i="3"/>
  <c r="I625" i="3" s="1"/>
  <c r="K625" i="3" s="1"/>
  <c r="G605" i="3"/>
  <c r="I605" i="3" s="1"/>
  <c r="K605" i="3" s="1"/>
  <c r="G3438" i="3"/>
  <c r="I3438" i="3" s="1"/>
  <c r="K3438" i="3" s="1"/>
  <c r="G3318" i="3"/>
  <c r="I3318" i="3" s="1"/>
  <c r="K3318" i="3" s="1"/>
  <c r="G2809" i="3"/>
  <c r="I2809" i="3" s="1"/>
  <c r="K2809" i="3" s="1"/>
  <c r="G2750" i="3"/>
  <c r="I2750" i="3" s="1"/>
  <c r="K2750" i="3" s="1"/>
  <c r="G2689" i="3"/>
  <c r="I2689" i="3" s="1"/>
  <c r="K2689" i="3" s="1"/>
  <c r="G2332" i="3"/>
  <c r="I2332" i="3" s="1"/>
  <c r="K2332" i="3" s="1"/>
  <c r="G2273" i="3"/>
  <c r="I2273" i="3" s="1"/>
  <c r="K2273" i="3" s="1"/>
  <c r="G2213" i="3"/>
  <c r="I2213" i="3" s="1"/>
  <c r="K2213" i="3" s="1"/>
  <c r="G2115" i="3"/>
  <c r="I2115" i="3" s="1"/>
  <c r="K2115" i="3" s="1"/>
  <c r="G2067" i="3"/>
  <c r="I2067" i="3" s="1"/>
  <c r="K2067" i="3" s="1"/>
  <c r="G2022" i="3"/>
  <c r="I2022" i="3" s="1"/>
  <c r="K2022" i="3" s="1"/>
  <c r="G1980" i="3"/>
  <c r="I1980" i="3" s="1"/>
  <c r="K1980" i="3" s="1"/>
  <c r="G1890" i="3"/>
  <c r="I1890" i="3" s="1"/>
  <c r="K1890" i="3" s="1"/>
  <c r="G1845" i="3"/>
  <c r="I1845" i="3" s="1"/>
  <c r="K1845" i="3" s="1"/>
  <c r="G1803" i="3"/>
  <c r="I1803" i="3" s="1"/>
  <c r="K1803" i="3" s="1"/>
  <c r="G1708" i="3"/>
  <c r="I1708" i="3" s="1"/>
  <c r="K1708" i="3" s="1"/>
  <c r="G1674" i="3"/>
  <c r="I1674" i="3" s="1"/>
  <c r="K1674" i="3" s="1"/>
  <c r="G1647" i="3"/>
  <c r="I1647" i="3" s="1"/>
  <c r="K1647" i="3" s="1"/>
  <c r="G1620" i="3"/>
  <c r="I1620" i="3" s="1"/>
  <c r="K1620" i="3" s="1"/>
  <c r="G1593" i="3"/>
  <c r="I1593" i="3" s="1"/>
  <c r="K1593" i="3" s="1"/>
  <c r="G1522" i="3"/>
  <c r="I1522" i="3" s="1"/>
  <c r="K1522" i="3" s="1"/>
  <c r="G1504" i="3"/>
  <c r="I1504" i="3" s="1"/>
  <c r="K1504" i="3" s="1"/>
  <c r="G1484" i="3"/>
  <c r="I1484" i="3" s="1"/>
  <c r="K1484" i="3" s="1"/>
  <c r="G1464" i="3"/>
  <c r="I1464" i="3" s="1"/>
  <c r="K1464" i="3" s="1"/>
  <c r="G1444" i="3"/>
  <c r="I1444" i="3" s="1"/>
  <c r="K1444" i="3" s="1"/>
  <c r="G1426" i="3"/>
  <c r="G1346" i="3"/>
  <c r="I1346" i="3" s="1"/>
  <c r="K1346" i="3" s="1"/>
  <c r="G1328" i="3"/>
  <c r="I1328" i="3" s="1"/>
  <c r="K1328" i="3" s="1"/>
  <c r="G1308" i="3"/>
  <c r="I1308" i="3" s="1"/>
  <c r="K1308" i="3" s="1"/>
  <c r="G1288" i="3"/>
  <c r="I1288" i="3" s="1"/>
  <c r="K1288" i="3" s="1"/>
  <c r="G1268" i="3"/>
  <c r="I1268" i="3" s="1"/>
  <c r="K1268" i="3" s="1"/>
  <c r="G1250" i="3"/>
  <c r="I1250" i="3" s="1"/>
  <c r="K1250" i="3" s="1"/>
  <c r="G1190" i="3"/>
  <c r="I1190" i="3" s="1"/>
  <c r="K1190" i="3" s="1"/>
  <c r="G1170" i="3"/>
  <c r="I1170" i="3" s="1"/>
  <c r="K1170" i="3" s="1"/>
  <c r="G1152" i="3"/>
  <c r="I1152" i="3" s="1"/>
  <c r="K1152" i="3" s="1"/>
  <c r="G1132" i="3"/>
  <c r="I1132" i="3" s="1"/>
  <c r="K1132" i="3" s="1"/>
  <c r="G1112" i="3"/>
  <c r="I1112" i="3" s="1"/>
  <c r="K1112" i="3" s="1"/>
  <c r="G1034" i="3"/>
  <c r="I1034" i="3" s="1"/>
  <c r="K1034" i="3" s="1"/>
  <c r="G1014" i="3"/>
  <c r="I1014" i="3" s="1"/>
  <c r="K1014" i="3" s="1"/>
  <c r="G994" i="3"/>
  <c r="I994" i="3" s="1"/>
  <c r="K994" i="3" s="1"/>
  <c r="G976" i="3"/>
  <c r="G3437" i="3"/>
  <c r="I3437" i="3" s="1"/>
  <c r="K3437" i="3" s="1"/>
  <c r="G3317" i="3"/>
  <c r="I3317" i="3" s="1"/>
  <c r="K3317" i="3" s="1"/>
  <c r="G2808" i="3"/>
  <c r="I2808" i="3" s="1"/>
  <c r="K2808" i="3" s="1"/>
  <c r="G2749" i="3"/>
  <c r="I2749" i="3" s="1"/>
  <c r="K2749" i="3" s="1"/>
  <c r="G2688" i="3"/>
  <c r="I2688" i="3" s="1"/>
  <c r="K2688" i="3" s="1"/>
  <c r="G2331" i="3"/>
  <c r="I2331" i="3" s="1"/>
  <c r="K2331" i="3" s="1"/>
  <c r="G2263" i="3"/>
  <c r="I2263" i="3" s="1"/>
  <c r="K2263" i="3" s="1"/>
  <c r="G2203" i="3"/>
  <c r="I2203" i="3" s="1"/>
  <c r="K2203" i="3" s="1"/>
  <c r="G2109" i="3"/>
  <c r="I2109" i="3" s="1"/>
  <c r="K2109" i="3" s="1"/>
  <c r="G2066" i="3"/>
  <c r="I2066" i="3" s="1"/>
  <c r="K2066" i="3" s="1"/>
  <c r="G2021" i="3"/>
  <c r="I2021" i="3" s="1"/>
  <c r="K2021" i="3" s="1"/>
  <c r="G1979" i="3"/>
  <c r="I1979" i="3" s="1"/>
  <c r="K1979" i="3" s="1"/>
  <c r="G1884" i="3"/>
  <c r="I1884" i="3" s="1"/>
  <c r="K1884" i="3" s="1"/>
  <c r="G1844" i="3"/>
  <c r="I1844" i="3" s="1"/>
  <c r="K1844" i="3" s="1"/>
  <c r="G1795" i="3"/>
  <c r="I1795" i="3" s="1"/>
  <c r="K1795" i="3" s="1"/>
  <c r="G1707" i="3"/>
  <c r="I1707" i="3" s="1"/>
  <c r="K1707" i="3" s="1"/>
  <c r="G1670" i="3"/>
  <c r="G1646" i="3"/>
  <c r="I1646" i="3" s="1"/>
  <c r="K1646" i="3" s="1"/>
  <c r="G1619" i="3"/>
  <c r="I1619" i="3" s="1"/>
  <c r="K1619" i="3" s="1"/>
  <c r="G1592" i="3"/>
  <c r="I1592" i="3" s="1"/>
  <c r="K1592" i="3" s="1"/>
  <c r="G1521" i="3"/>
  <c r="I1521" i="3" s="1"/>
  <c r="K1521" i="3" s="1"/>
  <c r="G1503" i="3"/>
  <c r="I1503" i="3" s="1"/>
  <c r="K1503" i="3" s="1"/>
  <c r="G1483" i="3"/>
  <c r="I1483" i="3" s="1"/>
  <c r="K1483" i="3" s="1"/>
  <c r="G1463" i="3"/>
  <c r="I1463" i="3" s="1"/>
  <c r="K1463" i="3" s="1"/>
  <c r="G1443" i="3"/>
  <c r="I1443" i="3" s="1"/>
  <c r="K1443" i="3" s="1"/>
  <c r="G1423" i="3"/>
  <c r="I1423" i="3" s="1"/>
  <c r="K1423" i="3" s="1"/>
  <c r="G1345" i="3"/>
  <c r="I1345" i="3" s="1"/>
  <c r="K1345" i="3" s="1"/>
  <c r="G1327" i="3"/>
  <c r="I1327" i="3" s="1"/>
  <c r="K1327" i="3" s="1"/>
  <c r="G1307" i="3"/>
  <c r="I1307" i="3" s="1"/>
  <c r="K1307" i="3" s="1"/>
  <c r="G1287" i="3"/>
  <c r="I1287" i="3" s="1"/>
  <c r="K1287" i="3" s="1"/>
  <c r="G1267" i="3"/>
  <c r="I1267" i="3" s="1"/>
  <c r="K1267" i="3" s="1"/>
  <c r="G1189" i="3"/>
  <c r="I1189" i="3" s="1"/>
  <c r="K1189" i="3" s="1"/>
  <c r="G1169" i="3"/>
  <c r="I1169" i="3" s="1"/>
  <c r="K1169" i="3" s="1"/>
  <c r="G1151" i="3"/>
  <c r="I1151" i="3" s="1"/>
  <c r="K1151" i="3" s="1"/>
  <c r="G1131" i="3"/>
  <c r="I1131" i="3" s="1"/>
  <c r="K1131" i="3" s="1"/>
  <c r="G1111" i="3"/>
  <c r="I1111" i="3" s="1"/>
  <c r="K1111" i="3" s="1"/>
  <c r="G1033" i="3"/>
  <c r="I1033" i="3" s="1"/>
  <c r="K1033" i="3" s="1"/>
  <c r="G1013" i="3"/>
  <c r="I1013" i="3" s="1"/>
  <c r="K1013" i="3" s="1"/>
  <c r="G993" i="3"/>
  <c r="I993" i="3" s="1"/>
  <c r="K993" i="3" s="1"/>
  <c r="G3436" i="3"/>
  <c r="I3436" i="3" s="1"/>
  <c r="K3436" i="3" s="1"/>
  <c r="G3307" i="3"/>
  <c r="I3307" i="3" s="1"/>
  <c r="K3307" i="3" s="1"/>
  <c r="G3242" i="3"/>
  <c r="I3242" i="3" s="1"/>
  <c r="K3242" i="3" s="1"/>
  <c r="G2807" i="3"/>
  <c r="I2807" i="3" s="1"/>
  <c r="K2807" i="3" s="1"/>
  <c r="G2748" i="3"/>
  <c r="I2748" i="3" s="1"/>
  <c r="K2748" i="3" s="1"/>
  <c r="G2678" i="3"/>
  <c r="I2678" i="3" s="1"/>
  <c r="K2678" i="3" s="1"/>
  <c r="G2321" i="3"/>
  <c r="I2321" i="3" s="1"/>
  <c r="K2321" i="3" s="1"/>
  <c r="G2256" i="3"/>
  <c r="I2256" i="3" s="1"/>
  <c r="K2256" i="3" s="1"/>
  <c r="G2202" i="3"/>
  <c r="I2202" i="3" s="1"/>
  <c r="K2202" i="3" s="1"/>
  <c r="G2105" i="3"/>
  <c r="I2105" i="3" s="1"/>
  <c r="K2105" i="3" s="1"/>
  <c r="G2060" i="3"/>
  <c r="I2060" i="3" s="1"/>
  <c r="K2060" i="3" s="1"/>
  <c r="G2020" i="3"/>
  <c r="I2020" i="3" s="1"/>
  <c r="K2020" i="3" s="1"/>
  <c r="G1883" i="3"/>
  <c r="I1883" i="3" s="1"/>
  <c r="K1883" i="3" s="1"/>
  <c r="G1841" i="3"/>
  <c r="I1841" i="3" s="1"/>
  <c r="K1841" i="3" s="1"/>
  <c r="G1793" i="3"/>
  <c r="I1793" i="3" s="1"/>
  <c r="K1793" i="3" s="1"/>
  <c r="G1706" i="3"/>
  <c r="I1706" i="3" s="1"/>
  <c r="K1706" i="3" s="1"/>
  <c r="G1669" i="3"/>
  <c r="I1669" i="3" s="1"/>
  <c r="K1669" i="3" s="1"/>
  <c r="G1642" i="3"/>
  <c r="I1642" i="3" s="1"/>
  <c r="K1642" i="3" s="1"/>
  <c r="G1617" i="3"/>
  <c r="I1617" i="3" s="1"/>
  <c r="K1617" i="3" s="1"/>
  <c r="G1591" i="3"/>
  <c r="I1591" i="3" s="1"/>
  <c r="K1591" i="3" s="1"/>
  <c r="G1520" i="3"/>
  <c r="I1520" i="3" s="1"/>
  <c r="K1520" i="3" s="1"/>
  <c r="G1500" i="3"/>
  <c r="I1500" i="3" s="1"/>
  <c r="K1500" i="3" s="1"/>
  <c r="G1482" i="3"/>
  <c r="I1482" i="3" s="1"/>
  <c r="K1482" i="3" s="1"/>
  <c r="G1462" i="3"/>
  <c r="I1462" i="3" s="1"/>
  <c r="K1462" i="3" s="1"/>
  <c r="G1442" i="3"/>
  <c r="I1442" i="3" s="1"/>
  <c r="K1442" i="3" s="1"/>
  <c r="G1422" i="3"/>
  <c r="I1422" i="3" s="1"/>
  <c r="K1422" i="3" s="1"/>
  <c r="G1344" i="3"/>
  <c r="I1344" i="3" s="1"/>
  <c r="K1344" i="3" s="1"/>
  <c r="G1324" i="3"/>
  <c r="I1324" i="3" s="1"/>
  <c r="K1324" i="3" s="1"/>
  <c r="G1306" i="3"/>
  <c r="I1306" i="3" s="1"/>
  <c r="K1306" i="3" s="1"/>
  <c r="G1286" i="3"/>
  <c r="I1286" i="3" s="1"/>
  <c r="K1286" i="3" s="1"/>
  <c r="G1266" i="3"/>
  <c r="I1266" i="3" s="1"/>
  <c r="K1266" i="3" s="1"/>
  <c r="G1188" i="3"/>
  <c r="I1188" i="3" s="1"/>
  <c r="K1188" i="3" s="1"/>
  <c r="G1168" i="3"/>
  <c r="I1168" i="3" s="1"/>
  <c r="K1168" i="3" s="1"/>
  <c r="G1148" i="3"/>
  <c r="I1148" i="3" s="1"/>
  <c r="K1148" i="3" s="1"/>
  <c r="G1130" i="3"/>
  <c r="I1130" i="3" s="1"/>
  <c r="K1130" i="3" s="1"/>
  <c r="G1110" i="3"/>
  <c r="I1110" i="3" s="1"/>
  <c r="K1110" i="3" s="1"/>
  <c r="G1032" i="3"/>
  <c r="I1032" i="3" s="1"/>
  <c r="K1032" i="3" s="1"/>
  <c r="G1012" i="3"/>
  <c r="I1012" i="3" s="1"/>
  <c r="K1012" i="3" s="1"/>
  <c r="G992" i="3"/>
  <c r="I992" i="3" s="1"/>
  <c r="K992" i="3" s="1"/>
  <c r="G972" i="3"/>
  <c r="I972" i="3" s="1"/>
  <c r="K972" i="3" s="1"/>
  <c r="G3435" i="3"/>
  <c r="I3435" i="3" s="1"/>
  <c r="K3435" i="3" s="1"/>
  <c r="G3302" i="3"/>
  <c r="G3241" i="3"/>
  <c r="I3241" i="3" s="1"/>
  <c r="K3241" i="3" s="1"/>
  <c r="G2806" i="3"/>
  <c r="I2806" i="3" s="1"/>
  <c r="K2806" i="3" s="1"/>
  <c r="G2738" i="3"/>
  <c r="I2738" i="3" s="1"/>
  <c r="K2738" i="3" s="1"/>
  <c r="G2673" i="3"/>
  <c r="I2673" i="3" s="1"/>
  <c r="K2673" i="3" s="1"/>
  <c r="G2314" i="3"/>
  <c r="I2314" i="3" s="1"/>
  <c r="K2314" i="3" s="1"/>
  <c r="G2255" i="3"/>
  <c r="I2255" i="3" s="1"/>
  <c r="K2255" i="3" s="1"/>
  <c r="G2198" i="3"/>
  <c r="I2198" i="3" s="1"/>
  <c r="K2198" i="3" s="1"/>
  <c r="G2104" i="3"/>
  <c r="I2104" i="3" s="1"/>
  <c r="K2104" i="3" s="1"/>
  <c r="G2059" i="3"/>
  <c r="I2059" i="3" s="1"/>
  <c r="K2059" i="3" s="1"/>
  <c r="G2017" i="3"/>
  <c r="I2017" i="3" s="1"/>
  <c r="K2017" i="3" s="1"/>
  <c r="G1882" i="3"/>
  <c r="I1882" i="3" s="1"/>
  <c r="K1882" i="3" s="1"/>
  <c r="G1835" i="3"/>
  <c r="I1835" i="3" s="1"/>
  <c r="K1835" i="3" s="1"/>
  <c r="G1792" i="3"/>
  <c r="I1792" i="3" s="1"/>
  <c r="K1792" i="3" s="1"/>
  <c r="G1705" i="3"/>
  <c r="I1705" i="3" s="1"/>
  <c r="K1705" i="3" s="1"/>
  <c r="G1668" i="3"/>
  <c r="I1668" i="3" s="1"/>
  <c r="K1668" i="3" s="1"/>
  <c r="G1641" i="3"/>
  <c r="I1641" i="3" s="1"/>
  <c r="K1641" i="3" s="1"/>
  <c r="G1616" i="3"/>
  <c r="I1616" i="3" s="1"/>
  <c r="K1616" i="3" s="1"/>
  <c r="G1519" i="3"/>
  <c r="I1519" i="3" s="1"/>
  <c r="K1519" i="3" s="1"/>
  <c r="G1499" i="3"/>
  <c r="I1499" i="3" s="1"/>
  <c r="K1499" i="3" s="1"/>
  <c r="G1481" i="3"/>
  <c r="I1481" i="3" s="1"/>
  <c r="K1481" i="3" s="1"/>
  <c r="G1461" i="3"/>
  <c r="I1461" i="3" s="1"/>
  <c r="K1461" i="3" s="1"/>
  <c r="G1441" i="3"/>
  <c r="I1441" i="3" s="1"/>
  <c r="K1441" i="3" s="1"/>
  <c r="G1421" i="3"/>
  <c r="I1421" i="3" s="1"/>
  <c r="K1421" i="3" s="1"/>
  <c r="G1343" i="3"/>
  <c r="I1343" i="3" s="1"/>
  <c r="K1343" i="3" s="1"/>
  <c r="G1323" i="3"/>
  <c r="I1323" i="3" s="1"/>
  <c r="K1323" i="3" s="1"/>
  <c r="G1305" i="3"/>
  <c r="I1305" i="3" s="1"/>
  <c r="K1305" i="3" s="1"/>
  <c r="G1285" i="3"/>
  <c r="I1285" i="3" s="1"/>
  <c r="K1285" i="3" s="1"/>
  <c r="G1265" i="3"/>
  <c r="I1265" i="3" s="1"/>
  <c r="K1265" i="3" s="1"/>
  <c r="G1187" i="3"/>
  <c r="I1187" i="3" s="1"/>
  <c r="K1187" i="3" s="1"/>
  <c r="G1167" i="3"/>
  <c r="I1167" i="3" s="1"/>
  <c r="K1167" i="3" s="1"/>
  <c r="G1147" i="3"/>
  <c r="I1147" i="3" s="1"/>
  <c r="K1147" i="3" s="1"/>
  <c r="G1129" i="3"/>
  <c r="I1129" i="3" s="1"/>
  <c r="K1129" i="3" s="1"/>
  <c r="G1109" i="3"/>
  <c r="I1109" i="3" s="1"/>
  <c r="K1109" i="3" s="1"/>
  <c r="G1031" i="3"/>
  <c r="I1031" i="3" s="1"/>
  <c r="K1031" i="3" s="1"/>
  <c r="G1011" i="3"/>
  <c r="I1011" i="3" s="1"/>
  <c r="K1011" i="3" s="1"/>
  <c r="G991" i="3"/>
  <c r="I991" i="3" s="1"/>
  <c r="K991" i="3" s="1"/>
  <c r="G971" i="3"/>
  <c r="I971" i="3" s="1"/>
  <c r="K971" i="3" s="1"/>
  <c r="G953" i="3"/>
  <c r="I953" i="3" s="1"/>
  <c r="K953" i="3" s="1"/>
  <c r="G893" i="3"/>
  <c r="I893" i="3" s="1"/>
  <c r="K893" i="3" s="1"/>
  <c r="G873" i="3"/>
  <c r="I873" i="3" s="1"/>
  <c r="K873" i="3" s="1"/>
  <c r="G855" i="3"/>
  <c r="I855" i="3" s="1"/>
  <c r="K855" i="3" s="1"/>
  <c r="G835" i="3"/>
  <c r="I835" i="3" s="1"/>
  <c r="K835" i="3" s="1"/>
  <c r="G757" i="3"/>
  <c r="I757" i="3" s="1"/>
  <c r="K757" i="3" s="1"/>
  <c r="G737" i="3"/>
  <c r="I737" i="3" s="1"/>
  <c r="K737" i="3" s="1"/>
  <c r="G717" i="3"/>
  <c r="I717" i="3" s="1"/>
  <c r="K717" i="3" s="1"/>
  <c r="G639" i="3"/>
  <c r="I639" i="3" s="1"/>
  <c r="K639" i="3" s="1"/>
  <c r="G619" i="3"/>
  <c r="I619" i="3" s="1"/>
  <c r="K619" i="3" s="1"/>
  <c r="G601" i="3"/>
  <c r="I601" i="3" s="1"/>
  <c r="K601" i="3" s="1"/>
  <c r="G3425" i="3"/>
  <c r="I3425" i="3" s="1"/>
  <c r="K3425" i="3" s="1"/>
  <c r="G3301" i="3"/>
  <c r="I3301" i="3" s="1"/>
  <c r="K3301" i="3" s="1"/>
  <c r="G3240" i="3"/>
  <c r="I3240" i="3" s="1"/>
  <c r="K3240" i="3" s="1"/>
  <c r="G2796" i="3"/>
  <c r="I2796" i="3" s="1"/>
  <c r="K2796" i="3" s="1"/>
  <c r="G2731" i="3"/>
  <c r="I2731" i="3" s="1"/>
  <c r="K2731" i="3" s="1"/>
  <c r="G2672" i="3"/>
  <c r="I2672" i="3" s="1"/>
  <c r="K2672" i="3" s="1"/>
  <c r="G2313" i="3"/>
  <c r="I2313" i="3" s="1"/>
  <c r="K2313" i="3" s="1"/>
  <c r="G2254" i="3"/>
  <c r="I2254" i="3" s="1"/>
  <c r="K2254" i="3" s="1"/>
  <c r="G2197" i="3"/>
  <c r="I2197" i="3" s="1"/>
  <c r="K2197" i="3" s="1"/>
  <c r="G2100" i="3"/>
  <c r="I2100" i="3" s="1"/>
  <c r="K2100" i="3" s="1"/>
  <c r="G2058" i="3"/>
  <c r="I2058" i="3" s="1"/>
  <c r="K2058" i="3" s="1"/>
  <c r="G2011" i="3"/>
  <c r="I2011" i="3" s="1"/>
  <c r="K2011" i="3" s="1"/>
  <c r="G1881" i="3"/>
  <c r="I1881" i="3" s="1"/>
  <c r="K1881" i="3" s="1"/>
  <c r="G1833" i="3"/>
  <c r="I1833" i="3" s="1"/>
  <c r="K1833" i="3" s="1"/>
  <c r="G1786" i="3"/>
  <c r="I1786" i="3" s="1"/>
  <c r="K1786" i="3" s="1"/>
  <c r="G1697" i="3"/>
  <c r="I1697" i="3" s="1"/>
  <c r="K1697" i="3" s="1"/>
  <c r="G1665" i="3"/>
  <c r="I1665" i="3" s="1"/>
  <c r="K1665" i="3" s="1"/>
  <c r="G1640" i="3"/>
  <c r="I1640" i="3" s="1"/>
  <c r="K1640" i="3" s="1"/>
  <c r="G1613" i="3"/>
  <c r="I1613" i="3" s="1"/>
  <c r="K1613" i="3" s="1"/>
  <c r="G1518" i="3"/>
  <c r="I1518" i="3" s="1"/>
  <c r="K1518" i="3" s="1"/>
  <c r="G1498" i="3"/>
  <c r="I1498" i="3" s="1"/>
  <c r="K1498" i="3" s="1"/>
  <c r="G1478" i="3"/>
  <c r="I1478" i="3" s="1"/>
  <c r="K1478" i="3" s="1"/>
  <c r="G1460" i="3"/>
  <c r="I1460" i="3" s="1"/>
  <c r="K1460" i="3" s="1"/>
  <c r="G1440" i="3"/>
  <c r="I1440" i="3" s="1"/>
  <c r="K1440" i="3" s="1"/>
  <c r="G1420" i="3"/>
  <c r="I1420" i="3" s="1"/>
  <c r="K1420" i="3" s="1"/>
  <c r="G1342" i="3"/>
  <c r="I1342" i="3" s="1"/>
  <c r="K1342" i="3" s="1"/>
  <c r="G1322" i="3"/>
  <c r="I1322" i="3" s="1"/>
  <c r="K1322" i="3" s="1"/>
  <c r="G1302" i="3"/>
  <c r="I1302" i="3" s="1"/>
  <c r="K1302" i="3" s="1"/>
  <c r="G1284" i="3"/>
  <c r="I1284" i="3" s="1"/>
  <c r="K1284" i="3" s="1"/>
  <c r="G1264" i="3"/>
  <c r="I1264" i="3" s="1"/>
  <c r="K1264" i="3" s="1"/>
  <c r="G1186" i="3"/>
  <c r="I1186" i="3" s="1"/>
  <c r="K1186" i="3" s="1"/>
  <c r="G1166" i="3"/>
  <c r="G1146" i="3"/>
  <c r="I1146" i="3" s="1"/>
  <c r="K1146" i="3" s="1"/>
  <c r="G1126" i="3"/>
  <c r="I1126" i="3" s="1"/>
  <c r="K1126" i="3" s="1"/>
  <c r="G1108" i="3"/>
  <c r="I1108" i="3" s="1"/>
  <c r="K1108" i="3" s="1"/>
  <c r="G1030" i="3"/>
  <c r="I1030" i="3" s="1"/>
  <c r="K1030" i="3" s="1"/>
  <c r="G1010" i="3"/>
  <c r="I1010" i="3" s="1"/>
  <c r="K1010" i="3" s="1"/>
  <c r="G990" i="3"/>
  <c r="I990" i="3" s="1"/>
  <c r="K990" i="3" s="1"/>
  <c r="G970" i="3"/>
  <c r="I970" i="3" s="1"/>
  <c r="K970" i="3" s="1"/>
  <c r="G892" i="3"/>
  <c r="I892" i="3" s="1"/>
  <c r="K892" i="3" s="1"/>
  <c r="G872" i="3"/>
  <c r="I872" i="3" s="1"/>
  <c r="K872" i="3" s="1"/>
  <c r="G854" i="3"/>
  <c r="I854" i="3" s="1"/>
  <c r="K854" i="3" s="1"/>
  <c r="G834" i="3"/>
  <c r="I834" i="3" s="1"/>
  <c r="K834" i="3" s="1"/>
  <c r="G756" i="3"/>
  <c r="I756" i="3" s="1"/>
  <c r="K756" i="3" s="1"/>
  <c r="G736" i="3"/>
  <c r="I736" i="3" s="1"/>
  <c r="K736" i="3" s="1"/>
  <c r="G716" i="3"/>
  <c r="I716" i="3" s="1"/>
  <c r="K716" i="3" s="1"/>
  <c r="G638" i="3"/>
  <c r="I638" i="3" s="1"/>
  <c r="K638" i="3" s="1"/>
  <c r="G618" i="3"/>
  <c r="I618" i="3" s="1"/>
  <c r="K618" i="3" s="1"/>
  <c r="G598" i="3"/>
  <c r="I598" i="3" s="1"/>
  <c r="K598" i="3" s="1"/>
  <c r="G3418" i="3"/>
  <c r="I3418" i="3" s="1"/>
  <c r="K3418" i="3" s="1"/>
  <c r="G3300" i="3"/>
  <c r="I3300" i="3" s="1"/>
  <c r="K3300" i="3" s="1"/>
  <c r="G3239" i="3"/>
  <c r="I3239" i="3" s="1"/>
  <c r="K3239" i="3" s="1"/>
  <c r="G2791" i="3"/>
  <c r="I2791" i="3" s="1"/>
  <c r="K2791" i="3" s="1"/>
  <c r="G2730" i="3"/>
  <c r="I2730" i="3" s="1"/>
  <c r="K2730" i="3" s="1"/>
  <c r="G2671" i="3"/>
  <c r="I2671" i="3" s="1"/>
  <c r="K2671" i="3" s="1"/>
  <c r="G2312" i="3"/>
  <c r="I2312" i="3" s="1"/>
  <c r="K2312" i="3" s="1"/>
  <c r="G2253" i="3"/>
  <c r="I2253" i="3" s="1"/>
  <c r="K2253" i="3" s="1"/>
  <c r="G2196" i="3"/>
  <c r="I2196" i="3" s="1"/>
  <c r="K2196" i="3" s="1"/>
  <c r="G2099" i="3"/>
  <c r="I2099" i="3" s="1"/>
  <c r="K2099" i="3" s="1"/>
  <c r="G2057" i="3"/>
  <c r="I2057" i="3" s="1"/>
  <c r="K2057" i="3" s="1"/>
  <c r="G2009" i="3"/>
  <c r="I2009" i="3" s="1"/>
  <c r="K2009" i="3" s="1"/>
  <c r="G1873" i="3"/>
  <c r="I1873" i="3" s="1"/>
  <c r="K1873" i="3" s="1"/>
  <c r="G1830" i="3"/>
  <c r="G1785" i="3"/>
  <c r="I1785" i="3" s="1"/>
  <c r="K1785" i="3" s="1"/>
  <c r="G1695" i="3"/>
  <c r="I1695" i="3" s="1"/>
  <c r="K1695" i="3" s="1"/>
  <c r="G1664" i="3"/>
  <c r="I1664" i="3" s="1"/>
  <c r="K1664" i="3" s="1"/>
  <c r="G1639" i="3"/>
  <c r="I1639" i="3" s="1"/>
  <c r="K1639" i="3" s="1"/>
  <c r="G1610" i="3"/>
  <c r="I1610" i="3" s="1"/>
  <c r="K1610" i="3" s="1"/>
  <c r="G1517" i="3"/>
  <c r="I1517" i="3" s="1"/>
  <c r="K1517" i="3" s="1"/>
  <c r="G1497" i="3"/>
  <c r="I1497" i="3" s="1"/>
  <c r="K1497" i="3" s="1"/>
  <c r="G1477" i="3"/>
  <c r="I1477" i="3" s="1"/>
  <c r="K1477" i="3" s="1"/>
  <c r="G1459" i="3"/>
  <c r="I1459" i="3" s="1"/>
  <c r="K1459" i="3" s="1"/>
  <c r="G1439" i="3"/>
  <c r="I1439" i="3" s="1"/>
  <c r="K1439" i="3" s="1"/>
  <c r="G1419" i="3"/>
  <c r="I1419" i="3" s="1"/>
  <c r="K1419" i="3" s="1"/>
  <c r="G1341" i="3"/>
  <c r="I1341" i="3" s="1"/>
  <c r="K1341" i="3" s="1"/>
  <c r="G1321" i="3"/>
  <c r="I1321" i="3" s="1"/>
  <c r="K1321" i="3" s="1"/>
  <c r="G1301" i="3"/>
  <c r="I1301" i="3" s="1"/>
  <c r="K1301" i="3" s="1"/>
  <c r="G1283" i="3"/>
  <c r="I1283" i="3" s="1"/>
  <c r="K1283" i="3" s="1"/>
  <c r="G1263" i="3"/>
  <c r="I1263" i="3" s="1"/>
  <c r="K1263" i="3" s="1"/>
  <c r="G1185" i="3"/>
  <c r="G1165" i="3"/>
  <c r="I1165" i="3" s="1"/>
  <c r="K1165" i="3" s="1"/>
  <c r="G1145" i="3"/>
  <c r="I1145" i="3" s="1"/>
  <c r="K1145" i="3" s="1"/>
  <c r="G1125" i="3"/>
  <c r="I1125" i="3" s="1"/>
  <c r="K1125" i="3" s="1"/>
  <c r="G1107" i="3"/>
  <c r="I1107" i="3" s="1"/>
  <c r="K1107" i="3" s="1"/>
  <c r="G1027" i="3"/>
  <c r="I1027" i="3" s="1"/>
  <c r="K1027" i="3" s="1"/>
  <c r="G1009" i="3"/>
  <c r="I1009" i="3" s="1"/>
  <c r="K1009" i="3" s="1"/>
  <c r="G989" i="3"/>
  <c r="I989" i="3" s="1"/>
  <c r="K989" i="3" s="1"/>
  <c r="G969" i="3"/>
  <c r="I969" i="3" s="1"/>
  <c r="K969" i="3" s="1"/>
  <c r="G3417" i="3"/>
  <c r="I3417" i="3" s="1"/>
  <c r="K3417" i="3" s="1"/>
  <c r="G3229" i="3"/>
  <c r="I3229" i="3" s="1"/>
  <c r="K3229" i="3" s="1"/>
  <c r="G2788" i="3"/>
  <c r="I2788" i="3" s="1"/>
  <c r="K2788" i="3" s="1"/>
  <c r="G2729" i="3"/>
  <c r="I2729" i="3" s="1"/>
  <c r="K2729" i="3" s="1"/>
  <c r="G2670" i="3"/>
  <c r="I2670" i="3" s="1"/>
  <c r="K2670" i="3" s="1"/>
  <c r="G2311" i="3"/>
  <c r="I2311" i="3" s="1"/>
  <c r="K2311" i="3" s="1"/>
  <c r="G2243" i="3"/>
  <c r="I2243" i="3" s="1"/>
  <c r="K2243" i="3" s="1"/>
  <c r="G2193" i="3"/>
  <c r="I2193" i="3" s="1"/>
  <c r="K2193" i="3" s="1"/>
  <c r="G2098" i="3"/>
  <c r="I2098" i="3" s="1"/>
  <c r="K2098" i="3" s="1"/>
  <c r="G2049" i="3"/>
  <c r="I2049" i="3" s="1"/>
  <c r="K2049" i="3" s="1"/>
  <c r="G2006" i="3"/>
  <c r="I2006" i="3" s="1"/>
  <c r="K2006" i="3" s="1"/>
  <c r="G1871" i="3"/>
  <c r="I1871" i="3" s="1"/>
  <c r="K1871" i="3" s="1"/>
  <c r="G1826" i="3"/>
  <c r="I1826" i="3" s="1"/>
  <c r="K1826" i="3" s="1"/>
  <c r="G1784" i="3"/>
  <c r="I1784" i="3" s="1"/>
  <c r="K1784" i="3" s="1"/>
  <c r="G1694" i="3"/>
  <c r="I1694" i="3" s="1"/>
  <c r="K1694" i="3" s="1"/>
  <c r="G1662" i="3"/>
  <c r="I1662" i="3" s="1"/>
  <c r="K1662" i="3" s="1"/>
  <c r="G1637" i="3"/>
  <c r="I1637" i="3" s="1"/>
  <c r="K1637" i="3" s="1"/>
  <c r="G1609" i="3"/>
  <c r="I1609" i="3" s="1"/>
  <c r="K1609" i="3" s="1"/>
  <c r="G1516" i="3"/>
  <c r="I1516" i="3" s="1"/>
  <c r="K1516" i="3" s="1"/>
  <c r="G1496" i="3"/>
  <c r="I1496" i="3" s="1"/>
  <c r="K1496" i="3" s="1"/>
  <c r="G1476" i="3"/>
  <c r="I1476" i="3" s="1"/>
  <c r="K1476" i="3" s="1"/>
  <c r="G1456" i="3"/>
  <c r="I1456" i="3" s="1"/>
  <c r="K1456" i="3" s="1"/>
  <c r="G1438" i="3"/>
  <c r="G1418" i="3"/>
  <c r="I1418" i="3" s="1"/>
  <c r="K1418" i="3" s="1"/>
  <c r="G1340" i="3"/>
  <c r="I1340" i="3" s="1"/>
  <c r="K1340" i="3" s="1"/>
  <c r="G1320" i="3"/>
  <c r="I1320" i="3" s="1"/>
  <c r="K1320" i="3" s="1"/>
  <c r="G1300" i="3"/>
  <c r="I1300" i="3" s="1"/>
  <c r="K1300" i="3" s="1"/>
  <c r="G1280" i="3"/>
  <c r="I1280" i="3" s="1"/>
  <c r="K1280" i="3" s="1"/>
  <c r="G1262" i="3"/>
  <c r="I1262" i="3" s="1"/>
  <c r="K1262" i="3" s="1"/>
  <c r="G3416" i="3"/>
  <c r="I3416" i="3" s="1"/>
  <c r="K3416" i="3" s="1"/>
  <c r="G3224" i="3"/>
  <c r="I3224" i="3" s="1"/>
  <c r="K3224" i="3" s="1"/>
  <c r="G2787" i="3"/>
  <c r="I2787" i="3" s="1"/>
  <c r="K2787" i="3" s="1"/>
  <c r="G2728" i="3"/>
  <c r="I2728" i="3" s="1"/>
  <c r="K2728" i="3" s="1"/>
  <c r="G2301" i="3"/>
  <c r="I2301" i="3" s="1"/>
  <c r="K2301" i="3" s="1"/>
  <c r="G2236" i="3"/>
  <c r="I2236" i="3" s="1"/>
  <c r="K2236" i="3" s="1"/>
  <c r="G2185" i="3"/>
  <c r="I2185" i="3" s="1"/>
  <c r="K2185" i="3" s="1"/>
  <c r="G2097" i="3"/>
  <c r="I2097" i="3" s="1"/>
  <c r="K2097" i="3" s="1"/>
  <c r="G2047" i="3"/>
  <c r="I2047" i="3" s="1"/>
  <c r="K2047" i="3" s="1"/>
  <c r="G2002" i="3"/>
  <c r="I2002" i="3" s="1"/>
  <c r="K2002" i="3" s="1"/>
  <c r="G1913" i="3"/>
  <c r="I1913" i="3" s="1"/>
  <c r="K1913" i="3" s="1"/>
  <c r="G1870" i="3"/>
  <c r="I1870" i="3" s="1"/>
  <c r="K1870" i="3" s="1"/>
  <c r="G1825" i="3"/>
  <c r="I1825" i="3" s="1"/>
  <c r="K1825" i="3" s="1"/>
  <c r="G1783" i="3"/>
  <c r="I1783" i="3" s="1"/>
  <c r="K1783" i="3" s="1"/>
  <c r="G1690" i="3"/>
  <c r="I1690" i="3" s="1"/>
  <c r="K1690" i="3" s="1"/>
  <c r="G1661" i="3"/>
  <c r="I1661" i="3" s="1"/>
  <c r="K1661" i="3" s="1"/>
  <c r="G1636" i="3"/>
  <c r="I1636" i="3" s="1"/>
  <c r="K1636" i="3" s="1"/>
  <c r="G1608" i="3"/>
  <c r="I1608" i="3" s="1"/>
  <c r="K1608" i="3" s="1"/>
  <c r="G1533" i="3"/>
  <c r="I1533" i="3" s="1"/>
  <c r="K1533" i="3" s="1"/>
  <c r="G1515" i="3"/>
  <c r="I1515" i="3" s="1"/>
  <c r="K1515" i="3" s="1"/>
  <c r="G1495" i="3"/>
  <c r="I1495" i="3" s="1"/>
  <c r="K1495" i="3" s="1"/>
  <c r="G1475" i="3"/>
  <c r="I1475" i="3" s="1"/>
  <c r="K1475" i="3" s="1"/>
  <c r="G1455" i="3"/>
  <c r="I1455" i="3" s="1"/>
  <c r="K1455" i="3" s="1"/>
  <c r="G1437" i="3"/>
  <c r="I1437" i="3" s="1"/>
  <c r="K1437" i="3" s="1"/>
  <c r="G1417" i="3"/>
  <c r="I1417" i="3" s="1"/>
  <c r="K1417" i="3" s="1"/>
  <c r="G1357" i="3"/>
  <c r="I1357" i="3" s="1"/>
  <c r="K1357" i="3" s="1"/>
  <c r="G1339" i="3"/>
  <c r="I1339" i="3" s="1"/>
  <c r="K1339" i="3" s="1"/>
  <c r="G1319" i="3"/>
  <c r="I1319" i="3" s="1"/>
  <c r="K1319" i="3" s="1"/>
  <c r="G1299" i="3"/>
  <c r="I1299" i="3" s="1"/>
  <c r="K1299" i="3" s="1"/>
  <c r="G1279" i="3"/>
  <c r="I1279" i="3" s="1"/>
  <c r="K1279" i="3" s="1"/>
  <c r="G1261" i="3"/>
  <c r="I1261" i="3" s="1"/>
  <c r="K1261" i="3" s="1"/>
  <c r="G1181" i="3"/>
  <c r="I1181" i="3" s="1"/>
  <c r="K1181" i="3" s="1"/>
  <c r="G1163" i="3"/>
  <c r="I1163" i="3" s="1"/>
  <c r="K1163" i="3" s="1"/>
  <c r="G1143" i="3"/>
  <c r="I1143" i="3" s="1"/>
  <c r="K1143" i="3" s="1"/>
  <c r="G1123" i="3"/>
  <c r="I1123" i="3" s="1"/>
  <c r="K1123" i="3" s="1"/>
  <c r="G1103" i="3"/>
  <c r="I1103" i="3" s="1"/>
  <c r="K1103" i="3" s="1"/>
  <c r="G1025" i="3"/>
  <c r="I1025" i="3" s="1"/>
  <c r="K1025" i="3" s="1"/>
  <c r="G1005" i="3"/>
  <c r="I1005" i="3" s="1"/>
  <c r="K1005" i="3" s="1"/>
  <c r="G987" i="3"/>
  <c r="I987" i="3" s="1"/>
  <c r="K987" i="3" s="1"/>
  <c r="G967" i="3"/>
  <c r="I967" i="3" s="1"/>
  <c r="K967" i="3" s="1"/>
  <c r="G889" i="3"/>
  <c r="I889" i="3" s="1"/>
  <c r="K889" i="3" s="1"/>
  <c r="G869" i="3"/>
  <c r="I869" i="3" s="1"/>
  <c r="K869" i="3" s="1"/>
  <c r="G849" i="3"/>
  <c r="I849" i="3" s="1"/>
  <c r="K849" i="3" s="1"/>
  <c r="G829" i="3"/>
  <c r="I829" i="3" s="1"/>
  <c r="K829" i="3" s="1"/>
  <c r="G751" i="3"/>
  <c r="I751" i="3" s="1"/>
  <c r="K751" i="3" s="1"/>
  <c r="G733" i="3"/>
  <c r="I733" i="3" s="1"/>
  <c r="K733" i="3" s="1"/>
  <c r="G713" i="3"/>
  <c r="I713" i="3" s="1"/>
  <c r="K713" i="3" s="1"/>
  <c r="G635" i="3"/>
  <c r="I635" i="3" s="1"/>
  <c r="K635" i="3" s="1"/>
  <c r="G615" i="3"/>
  <c r="I615" i="3" s="1"/>
  <c r="K615" i="3" s="1"/>
  <c r="G595" i="3"/>
  <c r="I595" i="3" s="1"/>
  <c r="K595" i="3" s="1"/>
  <c r="G3415" i="3"/>
  <c r="I3415" i="3" s="1"/>
  <c r="K3415" i="3" s="1"/>
  <c r="G3223" i="3"/>
  <c r="I3223" i="3" s="1"/>
  <c r="K3223" i="3" s="1"/>
  <c r="G2786" i="3"/>
  <c r="I2786" i="3" s="1"/>
  <c r="K2786" i="3" s="1"/>
  <c r="G2718" i="3"/>
  <c r="I2718" i="3" s="1"/>
  <c r="K2718" i="3" s="1"/>
  <c r="G2296" i="3"/>
  <c r="I2296" i="3" s="1"/>
  <c r="K2296" i="3" s="1"/>
  <c r="G2235" i="3"/>
  <c r="I2235" i="3" s="1"/>
  <c r="K2235" i="3" s="1"/>
  <c r="G2089" i="3"/>
  <c r="I2089" i="3" s="1"/>
  <c r="K2089" i="3" s="1"/>
  <c r="G2046" i="3"/>
  <c r="I2046" i="3" s="1"/>
  <c r="K2046" i="3" s="1"/>
  <c r="G2001" i="3"/>
  <c r="I2001" i="3" s="1"/>
  <c r="K2001" i="3" s="1"/>
  <c r="G1911" i="3"/>
  <c r="I1911" i="3" s="1"/>
  <c r="K1911" i="3" s="1"/>
  <c r="G1866" i="3"/>
  <c r="I1866" i="3" s="1"/>
  <c r="K1866" i="3" s="1"/>
  <c r="G1824" i="3"/>
  <c r="I1824" i="3" s="1"/>
  <c r="K1824" i="3" s="1"/>
  <c r="G1687" i="3"/>
  <c r="I1687" i="3" s="1"/>
  <c r="K1687" i="3" s="1"/>
  <c r="G1660" i="3"/>
  <c r="I1660" i="3" s="1"/>
  <c r="K1660" i="3" s="1"/>
  <c r="G1631" i="3"/>
  <c r="I1631" i="3" s="1"/>
  <c r="K1631" i="3" s="1"/>
  <c r="G1607" i="3"/>
  <c r="I1607" i="3" s="1"/>
  <c r="K1607" i="3" s="1"/>
  <c r="G1532" i="3"/>
  <c r="I1532" i="3" s="1"/>
  <c r="K1532" i="3" s="1"/>
  <c r="G1514" i="3"/>
  <c r="I1514" i="3" s="1"/>
  <c r="K1514" i="3" s="1"/>
  <c r="G1494" i="3"/>
  <c r="I1494" i="3" s="1"/>
  <c r="K1494" i="3" s="1"/>
  <c r="G1474" i="3"/>
  <c r="I1474" i="3" s="1"/>
  <c r="K1474" i="3" s="1"/>
  <c r="G1454" i="3"/>
  <c r="I1454" i="3" s="1"/>
  <c r="K1454" i="3" s="1"/>
  <c r="G1434" i="3"/>
  <c r="I1434" i="3" s="1"/>
  <c r="K1434" i="3" s="1"/>
  <c r="G1416" i="3"/>
  <c r="I1416" i="3" s="1"/>
  <c r="K1416" i="3" s="1"/>
  <c r="G1356" i="3"/>
  <c r="I1356" i="3" s="1"/>
  <c r="K1356" i="3" s="1"/>
  <c r="G1338" i="3"/>
  <c r="G1318" i="3"/>
  <c r="I1318" i="3" s="1"/>
  <c r="K1318" i="3" s="1"/>
  <c r="G1298" i="3"/>
  <c r="I1298" i="3" s="1"/>
  <c r="K1298" i="3" s="1"/>
  <c r="G1278" i="3"/>
  <c r="I1278" i="3" s="1"/>
  <c r="K1278" i="3" s="1"/>
  <c r="G1258" i="3"/>
  <c r="I1258" i="3" s="1"/>
  <c r="K1258" i="3" s="1"/>
  <c r="G1180" i="3"/>
  <c r="I1180" i="3" s="1"/>
  <c r="K1180" i="3" s="1"/>
  <c r="G1162" i="3"/>
  <c r="I1162" i="3" s="1"/>
  <c r="K1162" i="3" s="1"/>
  <c r="G1142" i="3"/>
  <c r="I1142" i="3" s="1"/>
  <c r="K1142" i="3" s="1"/>
  <c r="G1122" i="3"/>
  <c r="I1122" i="3" s="1"/>
  <c r="K1122" i="3" s="1"/>
  <c r="G1102" i="3"/>
  <c r="I1102" i="3" s="1"/>
  <c r="K1102" i="3" s="1"/>
  <c r="G1024" i="3"/>
  <c r="I1024" i="3" s="1"/>
  <c r="K1024" i="3" s="1"/>
  <c r="G1004" i="3"/>
  <c r="I1004" i="3" s="1"/>
  <c r="K1004" i="3" s="1"/>
  <c r="G986" i="3"/>
  <c r="I986" i="3" s="1"/>
  <c r="K986" i="3" s="1"/>
  <c r="G966" i="3"/>
  <c r="I966" i="3" s="1"/>
  <c r="K966" i="3" s="1"/>
  <c r="G888" i="3"/>
  <c r="I888" i="3" s="1"/>
  <c r="K888" i="3" s="1"/>
  <c r="G868" i="3"/>
  <c r="I868" i="3" s="1"/>
  <c r="K868" i="3" s="1"/>
  <c r="G848" i="3"/>
  <c r="I848" i="3" s="1"/>
  <c r="K848" i="3" s="1"/>
  <c r="G828" i="3"/>
  <c r="I828" i="3" s="1"/>
  <c r="K828" i="3" s="1"/>
  <c r="G750" i="3"/>
  <c r="I750" i="3" s="1"/>
  <c r="K750" i="3" s="1"/>
  <c r="G730" i="3"/>
  <c r="I730" i="3" s="1"/>
  <c r="K730" i="3" s="1"/>
  <c r="G712" i="3"/>
  <c r="I712" i="3" s="1"/>
  <c r="K712" i="3" s="1"/>
  <c r="G634" i="3"/>
  <c r="I634" i="3" s="1"/>
  <c r="G614" i="3"/>
  <c r="I614" i="3" s="1"/>
  <c r="K614" i="3" s="1"/>
  <c r="G594" i="3"/>
  <c r="I594" i="3" s="1"/>
  <c r="K594" i="3" s="1"/>
  <c r="G3405" i="3"/>
  <c r="I3405" i="3" s="1"/>
  <c r="K3405" i="3" s="1"/>
  <c r="G3340" i="3"/>
  <c r="I3340" i="3" s="1"/>
  <c r="K3340" i="3" s="1"/>
  <c r="G3220" i="3"/>
  <c r="I3220" i="3" s="1"/>
  <c r="K3220" i="3" s="1"/>
  <c r="G2776" i="3"/>
  <c r="I2776" i="3" s="1"/>
  <c r="K2776" i="3" s="1"/>
  <c r="G2711" i="3"/>
  <c r="I2711" i="3" s="1"/>
  <c r="K2711" i="3" s="1"/>
  <c r="G2662" i="3"/>
  <c r="I2662" i="3" s="1"/>
  <c r="K2662" i="3" s="1"/>
  <c r="G2295" i="3"/>
  <c r="I2295" i="3" s="1"/>
  <c r="K2295" i="3" s="1"/>
  <c r="G2234" i="3"/>
  <c r="I2234" i="3" s="1"/>
  <c r="K2234" i="3" s="1"/>
  <c r="G2087" i="3"/>
  <c r="I2087" i="3" s="1"/>
  <c r="K2087" i="3" s="1"/>
  <c r="G2042" i="3"/>
  <c r="I2042" i="3" s="1"/>
  <c r="K2042" i="3" s="1"/>
  <c r="G2000" i="3"/>
  <c r="I2000" i="3" s="1"/>
  <c r="K2000" i="3" s="1"/>
  <c r="G1910" i="3"/>
  <c r="I1910" i="3" s="1"/>
  <c r="K1910" i="3" s="1"/>
  <c r="G1863" i="3"/>
  <c r="I1863" i="3" s="1"/>
  <c r="K1863" i="3" s="1"/>
  <c r="G1823" i="3"/>
  <c r="I1823" i="3" s="1"/>
  <c r="K1823" i="3" s="1"/>
  <c r="G1686" i="3"/>
  <c r="I1686" i="3" s="1"/>
  <c r="K1686" i="3" s="1"/>
  <c r="G1659" i="3"/>
  <c r="I1659" i="3" s="1"/>
  <c r="K1659" i="3" s="1"/>
  <c r="G1630" i="3"/>
  <c r="I1630" i="3" s="1"/>
  <c r="K1630" i="3" s="1"/>
  <c r="G1606" i="3"/>
  <c r="I1606" i="3" s="1"/>
  <c r="K1606" i="3" s="1"/>
  <c r="G1531" i="3"/>
  <c r="I1531" i="3" s="1"/>
  <c r="K1531" i="3" s="1"/>
  <c r="G1511" i="3"/>
  <c r="I1511" i="3" s="1"/>
  <c r="K1511" i="3" s="1"/>
  <c r="G1493" i="3"/>
  <c r="I1493" i="3" s="1"/>
  <c r="K1493" i="3" s="1"/>
  <c r="G1473" i="3"/>
  <c r="I1473" i="3" s="1"/>
  <c r="K1473" i="3" s="1"/>
  <c r="G1453" i="3"/>
  <c r="I1453" i="3" s="1"/>
  <c r="K1453" i="3" s="1"/>
  <c r="G1433" i="3"/>
  <c r="I1433" i="3" s="1"/>
  <c r="K1433" i="3" s="1"/>
  <c r="G1415" i="3"/>
  <c r="I1415" i="3" s="1"/>
  <c r="K1415" i="3" s="1"/>
  <c r="G1355" i="3"/>
  <c r="I1355" i="3" s="1"/>
  <c r="K1355" i="3" s="1"/>
  <c r="G1335" i="3"/>
  <c r="I1335" i="3" s="1"/>
  <c r="K1335" i="3" s="1"/>
  <c r="G1317" i="3"/>
  <c r="I1317" i="3" s="1"/>
  <c r="K1317" i="3" s="1"/>
  <c r="G1297" i="3"/>
  <c r="I1297" i="3" s="1"/>
  <c r="K1297" i="3" s="1"/>
  <c r="G1277" i="3"/>
  <c r="I1277" i="3" s="1"/>
  <c r="K1277" i="3" s="1"/>
  <c r="G2698" i="3"/>
  <c r="I2698" i="3" s="1"/>
  <c r="K2698" i="3" s="1"/>
  <c r="G2223" i="3"/>
  <c r="I2223" i="3" s="1"/>
  <c r="K2223" i="3" s="1"/>
  <c r="G2038" i="3"/>
  <c r="I2038" i="3" s="1"/>
  <c r="K2038" i="3" s="1"/>
  <c r="G1861" i="3"/>
  <c r="I1861" i="3" s="1"/>
  <c r="K1861" i="3" s="1"/>
  <c r="G1684" i="3"/>
  <c r="I1684" i="3" s="1"/>
  <c r="K1684" i="3" s="1"/>
  <c r="G1489" i="3"/>
  <c r="I1489" i="3" s="1"/>
  <c r="K1489" i="3" s="1"/>
  <c r="G1333" i="3"/>
  <c r="I1333" i="3" s="1"/>
  <c r="K1333" i="3" s="1"/>
  <c r="G1256" i="3"/>
  <c r="I1256" i="3" s="1"/>
  <c r="K1256" i="3" s="1"/>
  <c r="G1155" i="3"/>
  <c r="I1155" i="3" s="1"/>
  <c r="K1155" i="3" s="1"/>
  <c r="G1099" i="3"/>
  <c r="I1099" i="3" s="1"/>
  <c r="K1099" i="3" s="1"/>
  <c r="G999" i="3"/>
  <c r="I999" i="3" s="1"/>
  <c r="K999" i="3" s="1"/>
  <c r="G954" i="3"/>
  <c r="I954" i="3" s="1"/>
  <c r="K954" i="3" s="1"/>
  <c r="G887" i="3"/>
  <c r="I887" i="3" s="1"/>
  <c r="K887" i="3" s="1"/>
  <c r="G857" i="3"/>
  <c r="I857" i="3" s="1"/>
  <c r="K857" i="3" s="1"/>
  <c r="G825" i="3"/>
  <c r="I825" i="3" s="1"/>
  <c r="K825" i="3" s="1"/>
  <c r="G763" i="3"/>
  <c r="I763" i="3" s="1"/>
  <c r="K763" i="3" s="1"/>
  <c r="G729" i="3"/>
  <c r="I729" i="3" s="1"/>
  <c r="K729" i="3" s="1"/>
  <c r="G701" i="3"/>
  <c r="I701" i="3" s="1"/>
  <c r="K701" i="3" s="1"/>
  <c r="G637" i="3"/>
  <c r="I637" i="3" s="1"/>
  <c r="K637" i="3" s="1"/>
  <c r="G607" i="3"/>
  <c r="I607" i="3" s="1"/>
  <c r="K607" i="3" s="1"/>
  <c r="G520" i="3"/>
  <c r="I520" i="3" s="1"/>
  <c r="K520" i="3" s="1"/>
  <c r="G502" i="3"/>
  <c r="I502" i="3" s="1"/>
  <c r="K502" i="3" s="1"/>
  <c r="G422" i="3"/>
  <c r="I422" i="3" s="1"/>
  <c r="K422" i="3" s="1"/>
  <c r="G404" i="3"/>
  <c r="I404" i="3" s="1"/>
  <c r="K404" i="3" s="1"/>
  <c r="G344" i="3"/>
  <c r="I344" i="3" s="1"/>
  <c r="K344" i="3" s="1"/>
  <c r="G326" i="3"/>
  <c r="I326" i="3" s="1"/>
  <c r="K326" i="3" s="1"/>
  <c r="G267" i="3"/>
  <c r="G1603" i="3"/>
  <c r="I1603" i="3" s="1"/>
  <c r="K1603" i="3" s="1"/>
  <c r="G3400" i="3"/>
  <c r="I3400" i="3" s="1"/>
  <c r="K3400" i="3" s="1"/>
  <c r="G3151" i="3"/>
  <c r="I3151" i="3" s="1"/>
  <c r="K3151" i="3" s="1"/>
  <c r="G2222" i="3"/>
  <c r="I2222" i="3" s="1"/>
  <c r="K2222" i="3" s="1"/>
  <c r="G2037" i="3"/>
  <c r="I2037" i="3" s="1"/>
  <c r="K2037" i="3" s="1"/>
  <c r="G1855" i="3"/>
  <c r="I1855" i="3" s="1"/>
  <c r="K1855" i="3" s="1"/>
  <c r="G1682" i="3"/>
  <c r="I1682" i="3" s="1"/>
  <c r="K1682" i="3" s="1"/>
  <c r="G1488" i="3"/>
  <c r="I1488" i="3" s="1"/>
  <c r="K1488" i="3" s="1"/>
  <c r="G1332" i="3"/>
  <c r="I1332" i="3" s="1"/>
  <c r="K1332" i="3" s="1"/>
  <c r="G1255" i="3"/>
  <c r="I1255" i="3" s="1"/>
  <c r="K1255" i="3" s="1"/>
  <c r="G1144" i="3"/>
  <c r="I1144" i="3" s="1"/>
  <c r="K1144" i="3" s="1"/>
  <c r="G1098" i="3"/>
  <c r="I1098" i="3" s="1"/>
  <c r="K1098" i="3" s="1"/>
  <c r="G988" i="3"/>
  <c r="I988" i="3" s="1"/>
  <c r="K988" i="3" s="1"/>
  <c r="G884" i="3"/>
  <c r="I884" i="3" s="1"/>
  <c r="K884" i="3" s="1"/>
  <c r="G856" i="3"/>
  <c r="I856" i="3" s="1"/>
  <c r="K856" i="3" s="1"/>
  <c r="G824" i="3"/>
  <c r="I824" i="3" s="1"/>
  <c r="K824" i="3" s="1"/>
  <c r="G760" i="3"/>
  <c r="I760" i="3" s="1"/>
  <c r="K760" i="3" s="1"/>
  <c r="G728" i="3"/>
  <c r="I728" i="3" s="1"/>
  <c r="K728" i="3" s="1"/>
  <c r="G700" i="3"/>
  <c r="I700" i="3" s="1"/>
  <c r="K700" i="3" s="1"/>
  <c r="G636" i="3"/>
  <c r="I636" i="3" s="1"/>
  <c r="K636" i="3" s="1"/>
  <c r="G604" i="3"/>
  <c r="I604" i="3" s="1"/>
  <c r="K604" i="3" s="1"/>
  <c r="G519" i="3"/>
  <c r="I519" i="3" s="1"/>
  <c r="K519" i="3" s="1"/>
  <c r="G499" i="3"/>
  <c r="I499" i="3" s="1"/>
  <c r="K499" i="3" s="1"/>
  <c r="G421" i="3"/>
  <c r="I421" i="3" s="1"/>
  <c r="K421" i="3" s="1"/>
  <c r="G403" i="3"/>
  <c r="I403" i="3" s="1"/>
  <c r="K403" i="3" s="1"/>
  <c r="G343" i="3"/>
  <c r="I343" i="3" s="1"/>
  <c r="K343" i="3" s="1"/>
  <c r="G266" i="3"/>
  <c r="G265" i="3"/>
  <c r="G341" i="3"/>
  <c r="I341" i="3" s="1"/>
  <c r="K341" i="3" s="1"/>
  <c r="G264" i="3"/>
  <c r="G410" i="3"/>
  <c r="I410" i="3" s="1"/>
  <c r="K410" i="3" s="1"/>
  <c r="G507" i="3"/>
  <c r="I507" i="3" s="1"/>
  <c r="K507" i="3" s="1"/>
  <c r="G409" i="3"/>
  <c r="I409" i="3" s="1"/>
  <c r="K409" i="3" s="1"/>
  <c r="G2766" i="3"/>
  <c r="I2766" i="3" s="1"/>
  <c r="K2766" i="3" s="1"/>
  <c r="G1115" i="3"/>
  <c r="I1115" i="3" s="1"/>
  <c r="K1115" i="3" s="1"/>
  <c r="G895" i="3"/>
  <c r="I895" i="3" s="1"/>
  <c r="K895" i="3" s="1"/>
  <c r="G739" i="3"/>
  <c r="I739" i="3" s="1"/>
  <c r="K739" i="3" s="1"/>
  <c r="G3219" i="3"/>
  <c r="I3219" i="3" s="1"/>
  <c r="K3219" i="3" s="1"/>
  <c r="G1602" i="3"/>
  <c r="I1602" i="3" s="1"/>
  <c r="K1602" i="3" s="1"/>
  <c r="G1274" i="3"/>
  <c r="I1274" i="3" s="1"/>
  <c r="K1274" i="3" s="1"/>
  <c r="G862" i="3"/>
  <c r="I862" i="3" s="1"/>
  <c r="K862" i="3" s="1"/>
  <c r="G738" i="3"/>
  <c r="I738" i="3" s="1"/>
  <c r="K738" i="3" s="1"/>
  <c r="G505" i="3"/>
  <c r="I505" i="3" s="1"/>
  <c r="K505" i="3" s="1"/>
  <c r="G3399" i="3"/>
  <c r="I3399" i="3" s="1"/>
  <c r="K3399" i="3" s="1"/>
  <c r="G3146" i="3"/>
  <c r="I3146" i="3" s="1"/>
  <c r="K3146" i="3" s="1"/>
  <c r="G2218" i="3"/>
  <c r="I2218" i="3" s="1"/>
  <c r="K2218" i="3" s="1"/>
  <c r="G2031" i="3"/>
  <c r="I2031" i="3" s="1"/>
  <c r="K2031" i="3" s="1"/>
  <c r="G1851" i="3"/>
  <c r="G1680" i="3"/>
  <c r="I1680" i="3" s="1"/>
  <c r="K1680" i="3" s="1"/>
  <c r="G1487" i="3"/>
  <c r="I1487" i="3" s="1"/>
  <c r="K1487" i="3" s="1"/>
  <c r="G1331" i="3"/>
  <c r="I1331" i="3" s="1"/>
  <c r="K1331" i="3" s="1"/>
  <c r="G1254" i="3"/>
  <c r="I1254" i="3" s="1"/>
  <c r="K1254" i="3" s="1"/>
  <c r="G1141" i="3"/>
  <c r="I1141" i="3" s="1"/>
  <c r="K1141" i="3" s="1"/>
  <c r="G1097" i="3"/>
  <c r="I1097" i="3" s="1"/>
  <c r="K1097" i="3" s="1"/>
  <c r="G983" i="3"/>
  <c r="I983" i="3" s="1"/>
  <c r="K983" i="3" s="1"/>
  <c r="G883" i="3"/>
  <c r="I883" i="3" s="1"/>
  <c r="K883" i="3" s="1"/>
  <c r="G851" i="3"/>
  <c r="I851" i="3" s="1"/>
  <c r="K851" i="3" s="1"/>
  <c r="G823" i="3"/>
  <c r="I823" i="3" s="1"/>
  <c r="K823" i="3" s="1"/>
  <c r="G759" i="3"/>
  <c r="I759" i="3" s="1"/>
  <c r="K759" i="3" s="1"/>
  <c r="G727" i="3"/>
  <c r="I727" i="3" s="1"/>
  <c r="K727" i="3" s="1"/>
  <c r="G631" i="3"/>
  <c r="I631" i="3" s="1"/>
  <c r="K631" i="3" s="1"/>
  <c r="G603" i="3"/>
  <c r="I603" i="3" s="1"/>
  <c r="K603" i="3" s="1"/>
  <c r="G518" i="3"/>
  <c r="I518" i="3" s="1"/>
  <c r="K518" i="3" s="1"/>
  <c r="G498" i="3"/>
  <c r="I498" i="3" s="1"/>
  <c r="K498" i="3" s="1"/>
  <c r="G420" i="3"/>
  <c r="I420" i="3" s="1"/>
  <c r="K420" i="3" s="1"/>
  <c r="G342" i="3"/>
  <c r="I342" i="3" s="1"/>
  <c r="K342" i="3" s="1"/>
  <c r="G617" i="3"/>
  <c r="I617" i="3" s="1"/>
  <c r="K617" i="3" s="1"/>
  <c r="G506" i="3"/>
  <c r="I506" i="3" s="1"/>
  <c r="K506" i="3" s="1"/>
  <c r="G1002" i="3"/>
  <c r="I1002" i="3" s="1"/>
  <c r="K1002" i="3" s="1"/>
  <c r="G3143" i="3"/>
  <c r="I3143" i="3" s="1"/>
  <c r="K3143" i="3" s="1"/>
  <c r="G2655" i="3"/>
  <c r="I2655" i="3" s="1"/>
  <c r="K2655" i="3" s="1"/>
  <c r="G1999" i="3"/>
  <c r="I1999" i="3" s="1"/>
  <c r="K1999" i="3" s="1"/>
  <c r="G1815" i="3"/>
  <c r="I1815" i="3" s="1"/>
  <c r="K1815" i="3" s="1"/>
  <c r="G1657" i="3"/>
  <c r="I1657" i="3" s="1"/>
  <c r="K1657" i="3" s="1"/>
  <c r="G1472" i="3"/>
  <c r="I1472" i="3" s="1"/>
  <c r="K1472" i="3" s="1"/>
  <c r="G1316" i="3"/>
  <c r="I1316" i="3" s="1"/>
  <c r="K1316" i="3" s="1"/>
  <c r="G1253" i="3"/>
  <c r="I1253" i="3" s="1"/>
  <c r="K1253" i="3" s="1"/>
  <c r="G1140" i="3"/>
  <c r="I1140" i="3" s="1"/>
  <c r="K1140" i="3" s="1"/>
  <c r="G1038" i="3"/>
  <c r="I1038" i="3" s="1"/>
  <c r="K1038" i="3" s="1"/>
  <c r="G982" i="3"/>
  <c r="I982" i="3" s="1"/>
  <c r="K982" i="3" s="1"/>
  <c r="G882" i="3"/>
  <c r="I882" i="3" s="1"/>
  <c r="K882" i="3" s="1"/>
  <c r="G850" i="3"/>
  <c r="I850" i="3" s="1"/>
  <c r="K850" i="3" s="1"/>
  <c r="G758" i="3"/>
  <c r="I758" i="3" s="1"/>
  <c r="K758" i="3" s="1"/>
  <c r="G726" i="3"/>
  <c r="I726" i="3" s="1"/>
  <c r="K726" i="3" s="1"/>
  <c r="G630" i="3"/>
  <c r="I630" i="3" s="1"/>
  <c r="K630" i="3" s="1"/>
  <c r="G602" i="3"/>
  <c r="I602" i="3" s="1"/>
  <c r="K602" i="3" s="1"/>
  <c r="G517" i="3"/>
  <c r="I517" i="3" s="1"/>
  <c r="K517" i="3" s="1"/>
  <c r="G497" i="3"/>
  <c r="I497" i="3" s="1"/>
  <c r="K497" i="3" s="1"/>
  <c r="G419" i="3"/>
  <c r="I419" i="3" s="1"/>
  <c r="K419" i="3" s="1"/>
  <c r="G303" i="3"/>
  <c r="G1509" i="3"/>
  <c r="I1509" i="3" s="1"/>
  <c r="K1509" i="3" s="1"/>
  <c r="G3142" i="3"/>
  <c r="I3142" i="3" s="1"/>
  <c r="K3142" i="3" s="1"/>
  <c r="G2654" i="3"/>
  <c r="I2654" i="3" s="1"/>
  <c r="K2654" i="3" s="1"/>
  <c r="G1991" i="3"/>
  <c r="I1991" i="3" s="1"/>
  <c r="K1991" i="3" s="1"/>
  <c r="G1813" i="3"/>
  <c r="I1813" i="3" s="1"/>
  <c r="K1813" i="3" s="1"/>
  <c r="G1654" i="3"/>
  <c r="I1654" i="3" s="1"/>
  <c r="K1654" i="3" s="1"/>
  <c r="G1471" i="3"/>
  <c r="I1471" i="3" s="1"/>
  <c r="K1471" i="3" s="1"/>
  <c r="G1313" i="3"/>
  <c r="I1313" i="3" s="1"/>
  <c r="K1313" i="3" s="1"/>
  <c r="G1137" i="3"/>
  <c r="I1137" i="3" s="1"/>
  <c r="K1137" i="3" s="1"/>
  <c r="G1037" i="3"/>
  <c r="I1037" i="3" s="1"/>
  <c r="K1037" i="3" s="1"/>
  <c r="G981" i="3"/>
  <c r="I981" i="3" s="1"/>
  <c r="K981" i="3" s="1"/>
  <c r="G881" i="3"/>
  <c r="I881" i="3" s="1"/>
  <c r="K881" i="3" s="1"/>
  <c r="G847" i="3"/>
  <c r="I847" i="3" s="1"/>
  <c r="K847" i="3" s="1"/>
  <c r="G755" i="3"/>
  <c r="I755" i="3" s="1"/>
  <c r="G725" i="3"/>
  <c r="I725" i="3" s="1"/>
  <c r="K725" i="3" s="1"/>
  <c r="G629" i="3"/>
  <c r="I629" i="3" s="1"/>
  <c r="K629" i="3" s="1"/>
  <c r="G597" i="3"/>
  <c r="I597" i="3" s="1"/>
  <c r="K597" i="3" s="1"/>
  <c r="G516" i="3"/>
  <c r="I516" i="3" s="1"/>
  <c r="K516" i="3" s="1"/>
  <c r="G496" i="3"/>
  <c r="I496" i="3" s="1"/>
  <c r="K496" i="3" s="1"/>
  <c r="G418" i="3"/>
  <c r="I418" i="3" s="1"/>
  <c r="K418" i="3" s="1"/>
  <c r="G340" i="3"/>
  <c r="G263" i="3"/>
  <c r="G508" i="3"/>
  <c r="I508" i="3" s="1"/>
  <c r="K508" i="3" s="1"/>
  <c r="G1903" i="3"/>
  <c r="I1903" i="3" s="1"/>
  <c r="K1903" i="3" s="1"/>
  <c r="G3339" i="3"/>
  <c r="I3339" i="3" s="1"/>
  <c r="K3339" i="3" s="1"/>
  <c r="G2836" i="3"/>
  <c r="I2836" i="3" s="1"/>
  <c r="K2836" i="3" s="1"/>
  <c r="G2653" i="3"/>
  <c r="I2653" i="3" s="1"/>
  <c r="K2653" i="3" s="1"/>
  <c r="G1989" i="3"/>
  <c r="I1989" i="3" s="1"/>
  <c r="K1989" i="3" s="1"/>
  <c r="G1812" i="3"/>
  <c r="I1812" i="3" s="1"/>
  <c r="K1812" i="3" s="1"/>
  <c r="G1651" i="3"/>
  <c r="I1651" i="3" s="1"/>
  <c r="K1651" i="3" s="1"/>
  <c r="G1470" i="3"/>
  <c r="I1470" i="3" s="1"/>
  <c r="K1470" i="3" s="1"/>
  <c r="G1312" i="3"/>
  <c r="I1312" i="3" s="1"/>
  <c r="K1312" i="3" s="1"/>
  <c r="G1184" i="3"/>
  <c r="I1184" i="3" s="1"/>
  <c r="K1184" i="3" s="1"/>
  <c r="G1136" i="3"/>
  <c r="I1136" i="3" s="1"/>
  <c r="K1136" i="3" s="1"/>
  <c r="G1026" i="3"/>
  <c r="I1026" i="3" s="1"/>
  <c r="K1026" i="3" s="1"/>
  <c r="G980" i="3"/>
  <c r="I980" i="3" s="1"/>
  <c r="K980" i="3" s="1"/>
  <c r="G878" i="3"/>
  <c r="I878" i="3" s="1"/>
  <c r="K878" i="3" s="1"/>
  <c r="G846" i="3"/>
  <c r="I846" i="3" s="1"/>
  <c r="K846" i="3" s="1"/>
  <c r="G752" i="3"/>
  <c r="I752" i="3" s="1"/>
  <c r="K752" i="3" s="1"/>
  <c r="G722" i="3"/>
  <c r="I722" i="3" s="1"/>
  <c r="K722" i="3" s="1"/>
  <c r="G628" i="3"/>
  <c r="I628" i="3" s="1"/>
  <c r="K628" i="3" s="1"/>
  <c r="G596" i="3"/>
  <c r="I596" i="3" s="1"/>
  <c r="K596" i="3" s="1"/>
  <c r="G515" i="3"/>
  <c r="I515" i="3" s="1"/>
  <c r="K515" i="3" s="1"/>
  <c r="G495" i="3"/>
  <c r="I495" i="3" s="1"/>
  <c r="K495" i="3" s="1"/>
  <c r="G417" i="3"/>
  <c r="I417" i="3" s="1"/>
  <c r="K417" i="3" s="1"/>
  <c r="G339" i="3"/>
  <c r="I339" i="3" s="1"/>
  <c r="K339" i="3" s="1"/>
  <c r="G262" i="3"/>
  <c r="G745" i="3"/>
  <c r="I745" i="3" s="1"/>
  <c r="K745" i="3" s="1"/>
  <c r="G865" i="3"/>
  <c r="I865" i="3" s="1"/>
  <c r="K865" i="3" s="1"/>
  <c r="G707" i="3"/>
  <c r="I707" i="3" s="1"/>
  <c r="K707" i="3" s="1"/>
  <c r="G526" i="3"/>
  <c r="I526" i="3" s="1"/>
  <c r="K526" i="3" s="1"/>
  <c r="G2281" i="3"/>
  <c r="I2281" i="3" s="1"/>
  <c r="K2281" i="3" s="1"/>
  <c r="G1508" i="3"/>
  <c r="I1508" i="3" s="1"/>
  <c r="K1508" i="3" s="1"/>
  <c r="G959" i="3"/>
  <c r="I959" i="3" s="1"/>
  <c r="K959" i="3" s="1"/>
  <c r="G894" i="3"/>
  <c r="I894" i="3" s="1"/>
  <c r="K894" i="3" s="1"/>
  <c r="G3338" i="3"/>
  <c r="I3338" i="3" s="1"/>
  <c r="K3338" i="3" s="1"/>
  <c r="G2829" i="3"/>
  <c r="I2829" i="3" s="1"/>
  <c r="K2829" i="3" s="1"/>
  <c r="G2652" i="3"/>
  <c r="I2652" i="3" s="1"/>
  <c r="K2652" i="3" s="1"/>
  <c r="G1988" i="3"/>
  <c r="I1988" i="3" s="1"/>
  <c r="K1988" i="3" s="1"/>
  <c r="G1806" i="3"/>
  <c r="I1806" i="3" s="1"/>
  <c r="K1806" i="3" s="1"/>
  <c r="G1650" i="3"/>
  <c r="I1650" i="3" s="1"/>
  <c r="K1650" i="3" s="1"/>
  <c r="G1467" i="3"/>
  <c r="I1467" i="3" s="1"/>
  <c r="K1467" i="3" s="1"/>
  <c r="G1311" i="3"/>
  <c r="I1311" i="3" s="1"/>
  <c r="K1311" i="3" s="1"/>
  <c r="G1179" i="3"/>
  <c r="I1179" i="3" s="1"/>
  <c r="K1179" i="3" s="1"/>
  <c r="G1135" i="3"/>
  <c r="I1135" i="3" s="1"/>
  <c r="K1135" i="3" s="1"/>
  <c r="G1023" i="3"/>
  <c r="I1023" i="3" s="1"/>
  <c r="K1023" i="3" s="1"/>
  <c r="G979" i="3"/>
  <c r="I979" i="3" s="1"/>
  <c r="K979" i="3" s="1"/>
  <c r="G877" i="3"/>
  <c r="I877" i="3" s="1"/>
  <c r="K877" i="3" s="1"/>
  <c r="G845" i="3"/>
  <c r="I845" i="3" s="1"/>
  <c r="K845" i="3" s="1"/>
  <c r="G749" i="3"/>
  <c r="I749" i="3" s="1"/>
  <c r="K749" i="3" s="1"/>
  <c r="G719" i="3"/>
  <c r="I719" i="3" s="1"/>
  <c r="K719" i="3" s="1"/>
  <c r="G627" i="3"/>
  <c r="I627" i="3" s="1"/>
  <c r="K627" i="3" s="1"/>
  <c r="G593" i="3"/>
  <c r="I593" i="3" s="1"/>
  <c r="K593" i="3" s="1"/>
  <c r="G532" i="3"/>
  <c r="I532" i="3" s="1"/>
  <c r="K532" i="3" s="1"/>
  <c r="G514" i="3"/>
  <c r="I514" i="3" s="1"/>
  <c r="K514" i="3" s="1"/>
  <c r="G494" i="3"/>
  <c r="I494" i="3" s="1"/>
  <c r="K494" i="3" s="1"/>
  <c r="G416" i="3"/>
  <c r="I416" i="3" s="1"/>
  <c r="K416" i="3" s="1"/>
  <c r="G338" i="3"/>
  <c r="I338" i="3" s="1"/>
  <c r="K338" i="3" s="1"/>
  <c r="G261" i="3"/>
  <c r="G531" i="3"/>
  <c r="I531" i="3" s="1"/>
  <c r="K531" i="3" s="1"/>
  <c r="G493" i="3"/>
  <c r="I493" i="3" s="1"/>
  <c r="K493" i="3" s="1"/>
  <c r="G433" i="3"/>
  <c r="I433" i="3" s="1"/>
  <c r="K433" i="3" s="1"/>
  <c r="G337" i="3"/>
  <c r="I337" i="3" s="1"/>
  <c r="K337" i="3" s="1"/>
  <c r="G260" i="3"/>
  <c r="G2291" i="3"/>
  <c r="I2291" i="3" s="1"/>
  <c r="K2291" i="3" s="1"/>
  <c r="G1003" i="3"/>
  <c r="I1003" i="3" s="1"/>
  <c r="K1003" i="3" s="1"/>
  <c r="G833" i="3"/>
  <c r="I833" i="3" s="1"/>
  <c r="K833" i="3" s="1"/>
  <c r="G2710" i="3"/>
  <c r="I2710" i="3" s="1"/>
  <c r="K2710" i="3" s="1"/>
  <c r="G1104" i="3"/>
  <c r="I1104" i="3" s="1"/>
  <c r="K1104" i="3" s="1"/>
  <c r="G832" i="3"/>
  <c r="I832" i="3" s="1"/>
  <c r="K832" i="3" s="1"/>
  <c r="G642" i="3"/>
  <c r="I642" i="3" s="1"/>
  <c r="K642" i="3" s="1"/>
  <c r="G3337" i="3"/>
  <c r="I3337" i="3" s="1"/>
  <c r="K3337" i="3" s="1"/>
  <c r="G2828" i="3"/>
  <c r="I2828" i="3" s="1"/>
  <c r="K2828" i="3" s="1"/>
  <c r="G2127" i="3"/>
  <c r="I2127" i="3" s="1"/>
  <c r="K2127" i="3" s="1"/>
  <c r="G1629" i="3"/>
  <c r="I1629" i="3" s="1"/>
  <c r="K1629" i="3" s="1"/>
  <c r="G1530" i="3"/>
  <c r="I1530" i="3" s="1"/>
  <c r="K1530" i="3" s="1"/>
  <c r="G1452" i="3"/>
  <c r="I1452" i="3" s="1"/>
  <c r="K1452" i="3" s="1"/>
  <c r="G1296" i="3"/>
  <c r="I1296" i="3" s="1"/>
  <c r="K1296" i="3" s="1"/>
  <c r="G1178" i="3"/>
  <c r="I1178" i="3" s="1"/>
  <c r="K1178" i="3" s="1"/>
  <c r="G1124" i="3"/>
  <c r="I1124" i="3" s="1"/>
  <c r="K1124" i="3" s="1"/>
  <c r="G1022" i="3"/>
  <c r="I1022" i="3" s="1"/>
  <c r="K1022" i="3" s="1"/>
  <c r="G975" i="3"/>
  <c r="I975" i="3" s="1"/>
  <c r="K975" i="3" s="1"/>
  <c r="G876" i="3"/>
  <c r="I876" i="3" s="1"/>
  <c r="K876" i="3" s="1"/>
  <c r="G844" i="3"/>
  <c r="I844" i="3" s="1"/>
  <c r="K844" i="3" s="1"/>
  <c r="G748" i="3"/>
  <c r="I748" i="3" s="1"/>
  <c r="K748" i="3" s="1"/>
  <c r="G718" i="3"/>
  <c r="I718" i="3" s="1"/>
  <c r="K718" i="3" s="1"/>
  <c r="G624" i="3"/>
  <c r="I624" i="3" s="1"/>
  <c r="K624" i="3" s="1"/>
  <c r="G592" i="3"/>
  <c r="I592" i="3" s="1"/>
  <c r="K592" i="3" s="1"/>
  <c r="G513" i="3"/>
  <c r="I513" i="3" s="1"/>
  <c r="K513" i="3" s="1"/>
  <c r="G415" i="3"/>
  <c r="I415" i="3" s="1"/>
  <c r="K415" i="3" s="1"/>
  <c r="G528" i="3"/>
  <c r="I528" i="3" s="1"/>
  <c r="K528" i="3" s="1"/>
  <c r="G1431" i="3"/>
  <c r="I1431" i="3" s="1"/>
  <c r="K1431" i="3" s="1"/>
  <c r="G1902" i="3"/>
  <c r="I1902" i="3" s="1"/>
  <c r="K1902" i="3" s="1"/>
  <c r="G3327" i="3"/>
  <c r="I3327" i="3" s="1"/>
  <c r="K3327" i="3" s="1"/>
  <c r="G2827" i="3"/>
  <c r="I2827" i="3" s="1"/>
  <c r="K2827" i="3" s="1"/>
  <c r="G2125" i="3"/>
  <c r="I2125" i="3" s="1"/>
  <c r="K2125" i="3" s="1"/>
  <c r="G1628" i="3"/>
  <c r="I1628" i="3" s="1"/>
  <c r="K1628" i="3" s="1"/>
  <c r="G1529" i="3"/>
  <c r="I1529" i="3" s="1"/>
  <c r="K1529" i="3" s="1"/>
  <c r="G1451" i="3"/>
  <c r="I1451" i="3" s="1"/>
  <c r="K1451" i="3" s="1"/>
  <c r="G1295" i="3"/>
  <c r="I1295" i="3" s="1"/>
  <c r="K1295" i="3" s="1"/>
  <c r="G1177" i="3"/>
  <c r="I1177" i="3" s="1"/>
  <c r="K1177" i="3" s="1"/>
  <c r="G1121" i="3"/>
  <c r="I1121" i="3" s="1"/>
  <c r="K1121" i="3" s="1"/>
  <c r="G1021" i="3"/>
  <c r="I1021" i="3" s="1"/>
  <c r="K1021" i="3" s="1"/>
  <c r="G968" i="3"/>
  <c r="I968" i="3" s="1"/>
  <c r="K968" i="3" s="1"/>
  <c r="G871" i="3"/>
  <c r="I871" i="3" s="1"/>
  <c r="K871" i="3" s="1"/>
  <c r="G843" i="3"/>
  <c r="I843" i="3" s="1"/>
  <c r="K843" i="3" s="1"/>
  <c r="G747" i="3"/>
  <c r="I747" i="3" s="1"/>
  <c r="K747" i="3" s="1"/>
  <c r="G715" i="3"/>
  <c r="I715" i="3" s="1"/>
  <c r="K715" i="3" s="1"/>
  <c r="G623" i="3"/>
  <c r="I623" i="3" s="1"/>
  <c r="K623" i="3" s="1"/>
  <c r="G591" i="3"/>
  <c r="I591" i="3" s="1"/>
  <c r="K591" i="3" s="1"/>
  <c r="G530" i="3"/>
  <c r="I530" i="3" s="1"/>
  <c r="K530" i="3" s="1"/>
  <c r="G510" i="3"/>
  <c r="I510" i="3" s="1"/>
  <c r="K510" i="3" s="1"/>
  <c r="G492" i="3"/>
  <c r="I492" i="3" s="1"/>
  <c r="K492" i="3" s="1"/>
  <c r="G432" i="3"/>
  <c r="I432" i="3" s="1"/>
  <c r="K432" i="3" s="1"/>
  <c r="G414" i="3"/>
  <c r="I414" i="3" s="1"/>
  <c r="K414" i="3" s="1"/>
  <c r="G334" i="3"/>
  <c r="I334" i="3" s="1"/>
  <c r="K334" i="3" s="1"/>
  <c r="G1291" i="3"/>
  <c r="I1291" i="3" s="1"/>
  <c r="K1291" i="3" s="1"/>
  <c r="G867" i="3"/>
  <c r="I867" i="3" s="1"/>
  <c r="K867" i="3" s="1"/>
  <c r="G332" i="3"/>
  <c r="I332" i="3" s="1"/>
  <c r="K332" i="3" s="1"/>
  <c r="G429" i="3"/>
  <c r="I429" i="3" s="1"/>
  <c r="K429" i="3" s="1"/>
  <c r="G2080" i="3"/>
  <c r="I2080" i="3" s="1"/>
  <c r="K2080" i="3" s="1"/>
  <c r="G330" i="3"/>
  <c r="I330" i="3" s="1"/>
  <c r="K330" i="3" s="1"/>
  <c r="G2079" i="3"/>
  <c r="I2079" i="3" s="1"/>
  <c r="K2079" i="3" s="1"/>
  <c r="G706" i="3"/>
  <c r="I706" i="3" s="1"/>
  <c r="K706" i="3" s="1"/>
  <c r="G2771" i="3"/>
  <c r="I2771" i="3" s="1"/>
  <c r="K2771" i="3" s="1"/>
  <c r="G2124" i="3"/>
  <c r="I2124" i="3" s="1"/>
  <c r="K2124" i="3" s="1"/>
  <c r="G1627" i="3"/>
  <c r="I1627" i="3" s="1"/>
  <c r="K1627" i="3" s="1"/>
  <c r="G1528" i="3"/>
  <c r="I1528" i="3" s="1"/>
  <c r="K1528" i="3" s="1"/>
  <c r="G1450" i="3"/>
  <c r="G1294" i="3"/>
  <c r="G1176" i="3"/>
  <c r="I1176" i="3" s="1"/>
  <c r="K1176" i="3" s="1"/>
  <c r="G1120" i="3"/>
  <c r="I1120" i="3" s="1"/>
  <c r="K1120" i="3" s="1"/>
  <c r="G1020" i="3"/>
  <c r="I1020" i="3" s="1"/>
  <c r="K1020" i="3" s="1"/>
  <c r="G965" i="3"/>
  <c r="I965" i="3" s="1"/>
  <c r="K965" i="3" s="1"/>
  <c r="G870" i="3"/>
  <c r="I870" i="3" s="1"/>
  <c r="K870" i="3" s="1"/>
  <c r="G838" i="3"/>
  <c r="I838" i="3" s="1"/>
  <c r="K838" i="3" s="1"/>
  <c r="G746" i="3"/>
  <c r="I746" i="3" s="1"/>
  <c r="K746" i="3" s="1"/>
  <c r="G714" i="3"/>
  <c r="I714" i="3" s="1"/>
  <c r="K714" i="3" s="1"/>
  <c r="G620" i="3"/>
  <c r="I620" i="3" s="1"/>
  <c r="K620" i="3" s="1"/>
  <c r="G590" i="3"/>
  <c r="I590" i="3" s="1"/>
  <c r="K590" i="3" s="1"/>
  <c r="G529" i="3"/>
  <c r="I529" i="3" s="1"/>
  <c r="K529" i="3" s="1"/>
  <c r="G509" i="3"/>
  <c r="I509" i="3" s="1"/>
  <c r="K509" i="3" s="1"/>
  <c r="G491" i="3"/>
  <c r="I491" i="3" s="1"/>
  <c r="K491" i="3" s="1"/>
  <c r="G431" i="3"/>
  <c r="I431" i="3" s="1"/>
  <c r="K431" i="3" s="1"/>
  <c r="G411" i="3"/>
  <c r="I411" i="3" s="1"/>
  <c r="K411" i="3" s="1"/>
  <c r="G333" i="3"/>
  <c r="I333" i="3" s="1"/>
  <c r="K333" i="3" s="1"/>
  <c r="G1119" i="3"/>
  <c r="I1119" i="3" s="1"/>
  <c r="K1119" i="3" s="1"/>
  <c r="G1019" i="3"/>
  <c r="I1019" i="3" s="1"/>
  <c r="K1019" i="3" s="1"/>
  <c r="G964" i="3"/>
  <c r="I964" i="3" s="1"/>
  <c r="K964" i="3" s="1"/>
  <c r="G837" i="3"/>
  <c r="I837" i="3" s="1"/>
  <c r="K837" i="3" s="1"/>
  <c r="G711" i="3"/>
  <c r="I711" i="3" s="1"/>
  <c r="K711" i="3" s="1"/>
  <c r="G430" i="3"/>
  <c r="I430" i="3" s="1"/>
  <c r="K430" i="3" s="1"/>
  <c r="G331" i="3"/>
  <c r="I331" i="3" s="1"/>
  <c r="K331" i="3" s="1"/>
  <c r="G1159" i="3"/>
  <c r="I1159" i="3" s="1"/>
  <c r="K1159" i="3" s="1"/>
  <c r="G960" i="3"/>
  <c r="I960" i="3" s="1"/>
  <c r="K960" i="3" s="1"/>
  <c r="G613" i="3"/>
  <c r="I613" i="3" s="1"/>
  <c r="K613" i="3" s="1"/>
  <c r="G428" i="3"/>
  <c r="I428" i="3" s="1"/>
  <c r="K428" i="3" s="1"/>
  <c r="G1158" i="3"/>
  <c r="I1158" i="3" s="1"/>
  <c r="K1158" i="3" s="1"/>
  <c r="G612" i="3"/>
  <c r="I612" i="3" s="1"/>
  <c r="K612" i="3" s="1"/>
  <c r="G427" i="3"/>
  <c r="I427" i="3" s="1"/>
  <c r="K427" i="3" s="1"/>
  <c r="G2770" i="3"/>
  <c r="I2770" i="3" s="1"/>
  <c r="K2770" i="3" s="1"/>
  <c r="G2341" i="3"/>
  <c r="I2341" i="3" s="1"/>
  <c r="K2341" i="3" s="1"/>
  <c r="G2120" i="3"/>
  <c r="I2120" i="3" s="1"/>
  <c r="K2120" i="3" s="1"/>
  <c r="G1626" i="3"/>
  <c r="I1626" i="3" s="1"/>
  <c r="K1626" i="3" s="1"/>
  <c r="G1527" i="3"/>
  <c r="I1527" i="3" s="1"/>
  <c r="K1527" i="3" s="1"/>
  <c r="G1449" i="3"/>
  <c r="I1449" i="3" s="1"/>
  <c r="K1449" i="3" s="1"/>
  <c r="G1175" i="3"/>
  <c r="I1175" i="3" s="1"/>
  <c r="K1175" i="3" s="1"/>
  <c r="G1275" i="3"/>
  <c r="I1275" i="3" s="1"/>
  <c r="K1275" i="3" s="1"/>
  <c r="G1430" i="3"/>
  <c r="I1430" i="3" s="1"/>
  <c r="K1430" i="3" s="1"/>
  <c r="G2769" i="3"/>
  <c r="I2769" i="3" s="1"/>
  <c r="K2769" i="3" s="1"/>
  <c r="G2292" i="3"/>
  <c r="I2292" i="3" s="1"/>
  <c r="K2292" i="3" s="1"/>
  <c r="G2086" i="3"/>
  <c r="I2086" i="3" s="1"/>
  <c r="K2086" i="3" s="1"/>
  <c r="G1904" i="3"/>
  <c r="I1904" i="3" s="1"/>
  <c r="K1904" i="3" s="1"/>
  <c r="G1604" i="3"/>
  <c r="I1604" i="3" s="1"/>
  <c r="K1604" i="3" s="1"/>
  <c r="G1510" i="3"/>
  <c r="I1510" i="3" s="1"/>
  <c r="K1510" i="3" s="1"/>
  <c r="G1432" i="3"/>
  <c r="I1432" i="3" s="1"/>
  <c r="K1432" i="3" s="1"/>
  <c r="G1354" i="3"/>
  <c r="I1354" i="3" s="1"/>
  <c r="K1354" i="3" s="1"/>
  <c r="G1276" i="3"/>
  <c r="I1276" i="3" s="1"/>
  <c r="K1276" i="3" s="1"/>
  <c r="G1164" i="3"/>
  <c r="I1164" i="3" s="1"/>
  <c r="K1164" i="3" s="1"/>
  <c r="G1118" i="3"/>
  <c r="I1118" i="3" s="1"/>
  <c r="K1118" i="3" s="1"/>
  <c r="G1008" i="3"/>
  <c r="I1008" i="3" s="1"/>
  <c r="K1008" i="3" s="1"/>
  <c r="G961" i="3"/>
  <c r="I961" i="3" s="1"/>
  <c r="K961" i="3" s="1"/>
  <c r="G866" i="3"/>
  <c r="I866" i="3" s="1"/>
  <c r="K866" i="3" s="1"/>
  <c r="G836" i="3"/>
  <c r="I836" i="3" s="1"/>
  <c r="K836" i="3" s="1"/>
  <c r="G740" i="3"/>
  <c r="I740" i="3" s="1"/>
  <c r="K740" i="3" s="1"/>
  <c r="G708" i="3"/>
  <c r="I708" i="3" s="1"/>
  <c r="K708" i="3" s="1"/>
  <c r="G616" i="3"/>
  <c r="I616" i="3" s="1"/>
  <c r="K616" i="3" s="1"/>
  <c r="G527" i="3"/>
  <c r="I527" i="3" s="1"/>
  <c r="K527" i="3" s="1"/>
  <c r="G1353" i="3"/>
  <c r="I1353" i="3" s="1"/>
  <c r="K1353" i="3" s="1"/>
  <c r="G408" i="3"/>
  <c r="I408" i="3" s="1"/>
  <c r="K408" i="3" s="1"/>
  <c r="G1352" i="3"/>
  <c r="I1352" i="3" s="1"/>
  <c r="K1352" i="3" s="1"/>
  <c r="G1685" i="3"/>
  <c r="I1685" i="3" s="1"/>
  <c r="K1685" i="3" s="1"/>
  <c r="G1100" i="3"/>
  <c r="I1100" i="3" s="1"/>
  <c r="K1100" i="3" s="1"/>
  <c r="G406" i="3"/>
  <c r="I406" i="3" s="1"/>
  <c r="K406" i="3" s="1"/>
  <c r="G525" i="3"/>
  <c r="I525" i="3" s="1"/>
  <c r="K525" i="3" s="1"/>
  <c r="G405" i="3"/>
  <c r="I405" i="3" s="1"/>
  <c r="K405" i="3" s="1"/>
  <c r="G524" i="3"/>
  <c r="I524" i="3" s="1"/>
  <c r="K524" i="3" s="1"/>
  <c r="G268" i="3"/>
  <c r="G1429" i="3"/>
  <c r="I1429" i="3" s="1"/>
  <c r="K1429" i="3" s="1"/>
  <c r="G2708" i="3"/>
  <c r="I2708" i="3" s="1"/>
  <c r="K2708" i="3" s="1"/>
  <c r="G1351" i="3"/>
  <c r="I1351" i="3" s="1"/>
  <c r="K1351" i="3" s="1"/>
  <c r="G1273" i="3"/>
  <c r="I1273" i="3" s="1"/>
  <c r="K1273" i="3" s="1"/>
  <c r="G890" i="3"/>
  <c r="I890" i="3" s="1"/>
  <c r="K890" i="3" s="1"/>
  <c r="G609" i="3"/>
  <c r="I609" i="3" s="1"/>
  <c r="K609" i="3" s="1"/>
  <c r="G1599" i="3"/>
  <c r="I1599" i="3" s="1"/>
  <c r="K1599" i="3" s="1"/>
  <c r="G1507" i="3"/>
  <c r="I1507" i="3" s="1"/>
  <c r="K1507" i="3" s="1"/>
  <c r="G1001" i="3"/>
  <c r="I1001" i="3" s="1"/>
  <c r="K1001" i="3" s="1"/>
  <c r="G735" i="3"/>
  <c r="I735" i="3" s="1"/>
  <c r="K735" i="3" s="1"/>
  <c r="G521" i="3"/>
  <c r="I521" i="3" s="1"/>
  <c r="K521" i="3" s="1"/>
  <c r="G1492" i="3"/>
  <c r="I1492" i="3" s="1"/>
  <c r="K1492" i="3" s="1"/>
  <c r="G1000" i="3"/>
  <c r="I1000" i="3" s="1"/>
  <c r="K1000" i="3" s="1"/>
  <c r="G734" i="3"/>
  <c r="I734" i="3" s="1"/>
  <c r="K734" i="3" s="1"/>
  <c r="G504" i="3"/>
  <c r="I504" i="3" s="1"/>
  <c r="K504" i="3" s="1"/>
  <c r="G2709" i="3"/>
  <c r="I2709" i="3" s="1"/>
  <c r="K2709" i="3" s="1"/>
  <c r="G956" i="3"/>
  <c r="I956" i="3" s="1"/>
  <c r="K956" i="3" s="1"/>
  <c r="G503" i="3"/>
  <c r="I503" i="3" s="1"/>
  <c r="K503" i="3" s="1"/>
  <c r="G955" i="3"/>
  <c r="I955" i="3" s="1"/>
  <c r="K955" i="3" s="1"/>
  <c r="G702" i="3"/>
  <c r="I702" i="3" s="1"/>
  <c r="K702" i="3" s="1"/>
  <c r="G2276" i="3"/>
  <c r="I2276" i="3" s="1"/>
  <c r="K2276" i="3" s="1"/>
  <c r="G891" i="3"/>
  <c r="I891" i="3" s="1"/>
  <c r="K891" i="3" s="1"/>
  <c r="G641" i="3"/>
  <c r="I641" i="3" s="1"/>
  <c r="K641" i="3" s="1"/>
  <c r="G1257" i="3"/>
  <c r="I1257" i="3" s="1"/>
  <c r="K1257" i="3" s="1"/>
  <c r="G640" i="3"/>
  <c r="I640" i="3" s="1"/>
  <c r="K640" i="3" s="1"/>
  <c r="G861" i="3"/>
  <c r="I861" i="3" s="1"/>
  <c r="K861" i="3" s="1"/>
  <c r="G327" i="3"/>
  <c r="I327" i="3" s="1"/>
  <c r="K327" i="3" s="1"/>
  <c r="G858" i="3"/>
  <c r="I858" i="3" s="1"/>
  <c r="K858" i="3" s="1"/>
  <c r="G1157" i="3"/>
  <c r="I1157" i="3" s="1"/>
  <c r="K1157" i="3" s="1"/>
  <c r="G426" i="3"/>
  <c r="I426" i="3" s="1"/>
  <c r="K426" i="3" s="1"/>
  <c r="G1156" i="3"/>
  <c r="I1156" i="3" s="1"/>
  <c r="K1156" i="3" s="1"/>
  <c r="G1717" i="3"/>
  <c r="I1717" i="3" s="1"/>
  <c r="K1717" i="3" s="1"/>
  <c r="G705" i="3"/>
  <c r="I705" i="3" s="1"/>
  <c r="K705" i="3" s="1"/>
  <c r="G345" i="3"/>
  <c r="I345" i="3" s="1"/>
  <c r="K345" i="3" s="1"/>
  <c r="G329" i="3"/>
  <c r="I329" i="3" s="1"/>
  <c r="K329" i="3" s="1"/>
  <c r="G1862" i="3"/>
  <c r="I1862" i="3" s="1"/>
  <c r="K1862" i="3" s="1"/>
  <c r="G1334" i="3"/>
  <c r="I1334" i="3" s="1"/>
  <c r="K1334" i="3" s="1"/>
  <c r="G826" i="3"/>
  <c r="I826" i="3" s="1"/>
  <c r="K826" i="3" s="1"/>
  <c r="G2233" i="3"/>
  <c r="I2233" i="3" s="1"/>
  <c r="K2233" i="3" s="1"/>
  <c r="G328" i="3"/>
  <c r="I328" i="3" s="1"/>
  <c r="K328" i="3" s="1"/>
  <c r="G2078" i="3"/>
  <c r="I2078" i="3" s="1"/>
  <c r="K2078" i="3" s="1"/>
  <c r="G2039" i="3"/>
  <c r="I2039" i="3" s="1"/>
  <c r="K2039" i="3" s="1"/>
  <c r="G1901" i="3"/>
  <c r="I1901" i="3" s="1"/>
  <c r="K1901" i="3" s="1"/>
  <c r="G1101" i="3"/>
  <c r="I1101" i="3" s="1"/>
  <c r="K1101" i="3" s="1"/>
  <c r="G608" i="3"/>
  <c r="I608" i="3" s="1"/>
  <c r="K608" i="3" s="1"/>
  <c r="G827" i="3"/>
  <c r="I827" i="3" s="1"/>
  <c r="K827" i="3" s="1"/>
  <c r="G425" i="3"/>
  <c r="I425" i="3" s="1"/>
  <c r="K425" i="3" s="1"/>
  <c r="G407" i="3"/>
  <c r="I407" i="3" s="1"/>
  <c r="K407" i="3" s="1"/>
  <c r="G3278" i="3"/>
  <c r="I3278" i="3" s="1"/>
  <c r="K3278" i="3" s="1"/>
  <c r="G3198" i="3"/>
  <c r="I3198" i="3" s="1"/>
  <c r="K3198" i="3" s="1"/>
  <c r="G3120" i="3"/>
  <c r="I3120" i="3" s="1"/>
  <c r="K3120" i="3" s="1"/>
  <c r="G2631" i="3"/>
  <c r="I2631" i="3" s="1"/>
  <c r="K2631" i="3" s="1"/>
  <c r="G1958" i="3"/>
  <c r="I1958" i="3" s="1"/>
  <c r="K1958" i="3" s="1"/>
  <c r="G3197" i="3"/>
  <c r="I3197" i="3" s="1"/>
  <c r="K3197" i="3" s="1"/>
  <c r="G3119" i="3"/>
  <c r="I3119" i="3" s="1"/>
  <c r="K3119" i="3" s="1"/>
  <c r="G2630" i="3"/>
  <c r="I2630" i="3" s="1"/>
  <c r="K2630" i="3" s="1"/>
  <c r="G2171" i="3"/>
  <c r="I2171" i="3" s="1"/>
  <c r="K2171" i="3" s="1"/>
  <c r="G1957" i="3"/>
  <c r="I1957" i="3" s="1"/>
  <c r="K1957" i="3" s="1"/>
  <c r="G3196" i="3"/>
  <c r="I3196" i="3" s="1"/>
  <c r="K3196" i="3" s="1"/>
  <c r="G3118" i="3"/>
  <c r="I3118" i="3" s="1"/>
  <c r="K3118" i="3" s="1"/>
  <c r="G3000" i="3"/>
  <c r="I3000" i="3" s="1"/>
  <c r="K3000" i="3" s="1"/>
  <c r="G2629" i="3"/>
  <c r="G2170" i="3"/>
  <c r="I2170" i="3" s="1"/>
  <c r="K2170" i="3" s="1"/>
  <c r="G1956" i="3"/>
  <c r="I1956" i="3" s="1"/>
  <c r="K1956" i="3" s="1"/>
  <c r="G3195" i="3"/>
  <c r="I3195" i="3" s="1"/>
  <c r="K3195" i="3" s="1"/>
  <c r="G3117" i="3"/>
  <c r="I3117" i="3" s="1"/>
  <c r="K3117" i="3" s="1"/>
  <c r="G2999" i="3"/>
  <c r="I2999" i="3" s="1"/>
  <c r="K2999" i="3" s="1"/>
  <c r="G2628" i="3"/>
  <c r="I2628" i="3" s="1"/>
  <c r="K2628" i="3" s="1"/>
  <c r="G2169" i="3"/>
  <c r="I2169" i="3" s="1"/>
  <c r="K2169" i="3" s="1"/>
  <c r="G1955" i="3"/>
  <c r="I1955" i="3" s="1"/>
  <c r="K1955" i="3" s="1"/>
  <c r="G3194" i="3"/>
  <c r="I3194" i="3" s="1"/>
  <c r="K3194" i="3" s="1"/>
  <c r="G3116" i="3"/>
  <c r="I3116" i="3" s="1"/>
  <c r="K3116" i="3" s="1"/>
  <c r="G2998" i="3"/>
  <c r="I2998" i="3" s="1"/>
  <c r="K2998" i="3" s="1"/>
  <c r="G2627" i="3"/>
  <c r="I2627" i="3" s="1"/>
  <c r="K2627" i="3" s="1"/>
  <c r="G2168" i="3"/>
  <c r="I2168" i="3" s="1"/>
  <c r="K2168" i="3" s="1"/>
  <c r="G1954" i="3"/>
  <c r="I1954" i="3" s="1"/>
  <c r="K1954" i="3" s="1"/>
  <c r="G3193" i="3"/>
  <c r="I3193" i="3" s="1"/>
  <c r="K3193" i="3" s="1"/>
  <c r="G3115" i="3"/>
  <c r="I3115" i="3" s="1"/>
  <c r="K3115" i="3" s="1"/>
  <c r="G3055" i="3"/>
  <c r="I3055" i="3" s="1"/>
  <c r="K3055" i="3" s="1"/>
  <c r="G2997" i="3"/>
  <c r="I2997" i="3" s="1"/>
  <c r="K2997" i="3" s="1"/>
  <c r="G2626" i="3"/>
  <c r="I2626" i="3" s="1"/>
  <c r="K2626" i="3" s="1"/>
  <c r="G2167" i="3"/>
  <c r="I2167" i="3" s="1"/>
  <c r="K2167" i="3" s="1"/>
  <c r="G3192" i="3"/>
  <c r="I3192" i="3" s="1"/>
  <c r="K3192" i="3" s="1"/>
  <c r="G3114" i="3"/>
  <c r="I3114" i="3" s="1"/>
  <c r="K3114" i="3" s="1"/>
  <c r="G3054" i="3"/>
  <c r="I3054" i="3" s="1"/>
  <c r="K3054" i="3" s="1"/>
  <c r="G2996" i="3"/>
  <c r="I2996" i="3" s="1"/>
  <c r="K2996" i="3" s="1"/>
  <c r="G2956" i="3"/>
  <c r="I2956" i="3" s="1"/>
  <c r="K2956" i="3" s="1"/>
  <c r="G2166" i="3"/>
  <c r="I2166" i="3" s="1"/>
  <c r="K2166" i="3" s="1"/>
  <c r="G3384" i="3"/>
  <c r="I3384" i="3" s="1"/>
  <c r="K3384" i="3" s="1"/>
  <c r="G3286" i="3"/>
  <c r="I3286" i="3" s="1"/>
  <c r="K3286" i="3" s="1"/>
  <c r="G3190" i="3"/>
  <c r="I3190" i="3" s="1"/>
  <c r="K3190" i="3" s="1"/>
  <c r="G3052" i="3"/>
  <c r="I3052" i="3" s="1"/>
  <c r="K3052" i="3" s="1"/>
  <c r="G2994" i="3"/>
  <c r="I2994" i="3" s="1"/>
  <c r="K2994" i="3" s="1"/>
  <c r="G2954" i="3"/>
  <c r="I2954" i="3" s="1"/>
  <c r="K2954" i="3" s="1"/>
  <c r="G3383" i="3"/>
  <c r="I3383" i="3" s="1"/>
  <c r="K3383" i="3" s="1"/>
  <c r="G3285" i="3"/>
  <c r="I3285" i="3" s="1"/>
  <c r="K3285" i="3" s="1"/>
  <c r="G3051" i="3"/>
  <c r="I3051" i="3" s="1"/>
  <c r="K3051" i="3" s="1"/>
  <c r="G2993" i="3"/>
  <c r="I2993" i="3" s="1"/>
  <c r="K2993" i="3" s="1"/>
  <c r="G2953" i="3"/>
  <c r="I2953" i="3" s="1"/>
  <c r="K2953" i="3" s="1"/>
  <c r="G2163" i="3"/>
  <c r="I2163" i="3" s="1"/>
  <c r="K2163" i="3" s="1"/>
  <c r="G1762" i="3"/>
  <c r="I1762" i="3" s="1"/>
  <c r="K1762" i="3" s="1"/>
  <c r="G1575" i="3"/>
  <c r="I1575" i="3" s="1"/>
  <c r="K1575" i="3" s="1"/>
  <c r="G3382" i="3"/>
  <c r="I3382" i="3" s="1"/>
  <c r="K3382" i="3" s="1"/>
  <c r="G3284" i="3"/>
  <c r="I3284" i="3" s="1"/>
  <c r="K3284" i="3" s="1"/>
  <c r="G3050" i="3"/>
  <c r="I3050" i="3" s="1"/>
  <c r="K3050" i="3" s="1"/>
  <c r="G2992" i="3"/>
  <c r="I2992" i="3" s="1"/>
  <c r="K2992" i="3" s="1"/>
  <c r="G2952" i="3"/>
  <c r="I2952" i="3" s="1"/>
  <c r="K2952" i="3" s="1"/>
  <c r="G1761" i="3"/>
  <c r="I1761" i="3" s="1"/>
  <c r="K1761" i="3" s="1"/>
  <c r="G1574" i="3"/>
  <c r="I1574" i="3" s="1"/>
  <c r="K1574" i="3" s="1"/>
  <c r="G3381" i="3"/>
  <c r="I3381" i="3" s="1"/>
  <c r="K3381" i="3" s="1"/>
  <c r="G3283" i="3"/>
  <c r="I3283" i="3" s="1"/>
  <c r="K3283" i="3" s="1"/>
  <c r="G3049" i="3"/>
  <c r="I3049" i="3" s="1"/>
  <c r="K3049" i="3" s="1"/>
  <c r="G2951" i="3"/>
  <c r="I2951" i="3" s="1"/>
  <c r="K2951" i="3" s="1"/>
  <c r="G1760" i="3"/>
  <c r="I1760" i="3" s="1"/>
  <c r="K1760" i="3" s="1"/>
  <c r="G3385" i="3"/>
  <c r="I3385" i="3" s="1"/>
  <c r="K3385" i="3" s="1"/>
  <c r="G2949" i="3"/>
  <c r="I2949" i="3" s="1"/>
  <c r="K2949" i="3" s="1"/>
  <c r="G2164" i="3"/>
  <c r="I2164" i="3" s="1"/>
  <c r="K2164" i="3" s="1"/>
  <c r="G1571" i="3"/>
  <c r="I1571" i="3" s="1"/>
  <c r="K1571" i="3" s="1"/>
  <c r="G1232" i="3"/>
  <c r="I1232" i="3" s="1"/>
  <c r="K1232" i="3" s="1"/>
  <c r="G1076" i="3"/>
  <c r="I1076" i="3" s="1"/>
  <c r="K1076" i="3" s="1"/>
  <c r="G938" i="3"/>
  <c r="I938" i="3" s="1"/>
  <c r="K938" i="3" s="1"/>
  <c r="G802" i="3"/>
  <c r="I802" i="3" s="1"/>
  <c r="K802" i="3" s="1"/>
  <c r="G684" i="3"/>
  <c r="I684" i="3" s="1"/>
  <c r="K684" i="3" s="1"/>
  <c r="G568" i="3"/>
  <c r="I568" i="3" s="1"/>
  <c r="K568" i="3" s="1"/>
  <c r="G3380" i="3"/>
  <c r="I3380" i="3" s="1"/>
  <c r="K3380" i="3" s="1"/>
  <c r="G2948" i="3"/>
  <c r="I2948" i="3" s="1"/>
  <c r="G1570" i="3"/>
  <c r="I1570" i="3" s="1"/>
  <c r="K1570" i="3" s="1"/>
  <c r="G1231" i="3"/>
  <c r="I1231" i="3" s="1"/>
  <c r="K1231" i="3" s="1"/>
  <c r="G1075" i="3"/>
  <c r="I1075" i="3" s="1"/>
  <c r="K1075" i="3" s="1"/>
  <c r="G937" i="3"/>
  <c r="I937" i="3" s="1"/>
  <c r="K937" i="3" s="1"/>
  <c r="G801" i="3"/>
  <c r="I801" i="3" s="1"/>
  <c r="K801" i="3" s="1"/>
  <c r="G683" i="3"/>
  <c r="I683" i="3" s="1"/>
  <c r="K683" i="3" s="1"/>
  <c r="G3379" i="3"/>
  <c r="I3379" i="3" s="1"/>
  <c r="K3379" i="3" s="1"/>
  <c r="G3191" i="3"/>
  <c r="I3191" i="3" s="1"/>
  <c r="K3191" i="3" s="1"/>
  <c r="G2634" i="3"/>
  <c r="I2634" i="3" s="1"/>
  <c r="K2634" i="3" s="1"/>
  <c r="G1764" i="3"/>
  <c r="I1764" i="3" s="1"/>
  <c r="K1764" i="3" s="1"/>
  <c r="G1569" i="3"/>
  <c r="I1569" i="3" s="1"/>
  <c r="K1569" i="3" s="1"/>
  <c r="G1230" i="3"/>
  <c r="I1230" i="3" s="1"/>
  <c r="K1230" i="3" s="1"/>
  <c r="G1074" i="3"/>
  <c r="I1074" i="3" s="1"/>
  <c r="K1074" i="3" s="1"/>
  <c r="G3378" i="3"/>
  <c r="I3378" i="3" s="1"/>
  <c r="K3378" i="3" s="1"/>
  <c r="G2633" i="3"/>
  <c r="I2633" i="3" s="1"/>
  <c r="K2633" i="3" s="1"/>
  <c r="G1763" i="3"/>
  <c r="I1763" i="3" s="1"/>
  <c r="K1763" i="3" s="1"/>
  <c r="G1229" i="3"/>
  <c r="I1229" i="3" s="1"/>
  <c r="K1229" i="3" s="1"/>
  <c r="G3377" i="3"/>
  <c r="I3377" i="3" s="1"/>
  <c r="K3377" i="3" s="1"/>
  <c r="G2995" i="3"/>
  <c r="I2995" i="3" s="1"/>
  <c r="K2995" i="3" s="1"/>
  <c r="G2632" i="3"/>
  <c r="I2632" i="3" s="1"/>
  <c r="K2632" i="3" s="1"/>
  <c r="G1759" i="3"/>
  <c r="I1759" i="3" s="1"/>
  <c r="K1759" i="3" s="1"/>
  <c r="G1228" i="3"/>
  <c r="I1228" i="3" s="1"/>
  <c r="K1228" i="3" s="1"/>
  <c r="G3121" i="3"/>
  <c r="I3121" i="3" s="1"/>
  <c r="K3121" i="3" s="1"/>
  <c r="G3053" i="3"/>
  <c r="I3053" i="3" s="1"/>
  <c r="K3053" i="3" s="1"/>
  <c r="G1758" i="3"/>
  <c r="I1758" i="3" s="1"/>
  <c r="K1758" i="3" s="1"/>
  <c r="G1401" i="3"/>
  <c r="I1401" i="3" s="1"/>
  <c r="K1401" i="3" s="1"/>
  <c r="G933" i="3"/>
  <c r="I933" i="3" s="1"/>
  <c r="K933" i="3" s="1"/>
  <c r="G679" i="3"/>
  <c r="I679" i="3" s="1"/>
  <c r="K679" i="3" s="1"/>
  <c r="G3113" i="3"/>
  <c r="I3113" i="3" s="1"/>
  <c r="K3113" i="3" s="1"/>
  <c r="G3048" i="3"/>
  <c r="I3048" i="3" s="1"/>
  <c r="K3048" i="3" s="1"/>
  <c r="G1757" i="3"/>
  <c r="I1757" i="3" s="1"/>
  <c r="K1757" i="3" s="1"/>
  <c r="G1400" i="3"/>
  <c r="I1400" i="3" s="1"/>
  <c r="K1400" i="3" s="1"/>
  <c r="G932" i="3"/>
  <c r="I932" i="3" s="1"/>
  <c r="K932" i="3" s="1"/>
  <c r="G678" i="3"/>
  <c r="I678" i="3" s="1"/>
  <c r="K678" i="3" s="1"/>
  <c r="G3047" i="3"/>
  <c r="I3047" i="3" s="1"/>
  <c r="K3047" i="3" s="1"/>
  <c r="G1962" i="3"/>
  <c r="I1962" i="3" s="1"/>
  <c r="K1962" i="3" s="1"/>
  <c r="G1756" i="3"/>
  <c r="I1756" i="3" s="1"/>
  <c r="K1756" i="3" s="1"/>
  <c r="G1399" i="3"/>
  <c r="I1399" i="3" s="1"/>
  <c r="K1399" i="3" s="1"/>
  <c r="G1961" i="3"/>
  <c r="I1961" i="3" s="1"/>
  <c r="K1961" i="3" s="1"/>
  <c r="G1398" i="3"/>
  <c r="I1398" i="3" s="1"/>
  <c r="K1398" i="3" s="1"/>
  <c r="G1960" i="3"/>
  <c r="I1960" i="3" s="1"/>
  <c r="K1960" i="3" s="1"/>
  <c r="G1397" i="3"/>
  <c r="I1397" i="3" s="1"/>
  <c r="K1397" i="3" s="1"/>
  <c r="G575" i="3"/>
  <c r="I575" i="3" s="1"/>
  <c r="K575" i="3" s="1"/>
  <c r="G3282" i="3"/>
  <c r="I3282" i="3" s="1"/>
  <c r="K3282" i="3" s="1"/>
  <c r="G1959" i="3"/>
  <c r="I1959" i="3" s="1"/>
  <c r="K1959" i="3" s="1"/>
  <c r="G1396" i="3"/>
  <c r="I1396" i="3" s="1"/>
  <c r="K1396" i="3" s="1"/>
  <c r="G1082" i="3"/>
  <c r="I1082" i="3" s="1"/>
  <c r="K1082" i="3" s="1"/>
  <c r="G574" i="3"/>
  <c r="I574" i="3" s="1"/>
  <c r="K574" i="3" s="1"/>
  <c r="G3281" i="3"/>
  <c r="I3281" i="3" s="1"/>
  <c r="K3281" i="3" s="1"/>
  <c r="G1395" i="3"/>
  <c r="I1395" i="3" s="1"/>
  <c r="K1395" i="3" s="1"/>
  <c r="G2950" i="3"/>
  <c r="I2950" i="3" s="1"/>
  <c r="K2950" i="3" s="1"/>
  <c r="G1576" i="3"/>
  <c r="I1576" i="3" s="1"/>
  <c r="K1576" i="3" s="1"/>
  <c r="G573" i="3"/>
  <c r="I573" i="3" s="1"/>
  <c r="K573" i="3" s="1"/>
  <c r="G384" i="3"/>
  <c r="I384" i="3" s="1"/>
  <c r="K384" i="3" s="1"/>
  <c r="G306" i="3"/>
  <c r="I306" i="3" s="1"/>
  <c r="K306" i="3" s="1"/>
  <c r="G189" i="3"/>
  <c r="I189" i="3" s="1"/>
  <c r="K189" i="3" s="1"/>
  <c r="G187" i="3"/>
  <c r="I187" i="3" s="1"/>
  <c r="K187" i="3" s="1"/>
  <c r="G139" i="3"/>
  <c r="I139" i="3" s="1"/>
  <c r="K139" i="3" s="1"/>
  <c r="G389" i="3"/>
  <c r="I389" i="3" s="1"/>
  <c r="K389" i="3" s="1"/>
  <c r="G1573" i="3"/>
  <c r="I1573" i="3" s="1"/>
  <c r="K1573" i="3" s="1"/>
  <c r="G572" i="3"/>
  <c r="I572" i="3" s="1"/>
  <c r="K572" i="3" s="1"/>
  <c r="G383" i="3"/>
  <c r="I383" i="3" s="1"/>
  <c r="K383" i="3" s="1"/>
  <c r="G305" i="3"/>
  <c r="I305" i="3" s="1"/>
  <c r="K305" i="3" s="1"/>
  <c r="G246" i="3"/>
  <c r="I246" i="3" s="1"/>
  <c r="K246" i="3" s="1"/>
  <c r="G188" i="3"/>
  <c r="I188" i="3" s="1"/>
  <c r="K188" i="3" s="1"/>
  <c r="G382" i="3"/>
  <c r="I382" i="3" s="1"/>
  <c r="K382" i="3" s="1"/>
  <c r="G304" i="3"/>
  <c r="I304" i="3" s="1"/>
  <c r="K304" i="3" s="1"/>
  <c r="G147" i="3"/>
  <c r="I147" i="3" s="1"/>
  <c r="K147" i="3" s="1"/>
  <c r="G244" i="3"/>
  <c r="I244" i="3" s="1"/>
  <c r="K244" i="3" s="1"/>
  <c r="G186" i="3"/>
  <c r="I186" i="3" s="1"/>
  <c r="K186" i="3" s="1"/>
  <c r="G146" i="3"/>
  <c r="I146" i="3" s="1"/>
  <c r="K146" i="3" s="1"/>
  <c r="G185" i="3"/>
  <c r="I185" i="3" s="1"/>
  <c r="K185" i="3" s="1"/>
  <c r="G145" i="3"/>
  <c r="I145" i="3" s="1"/>
  <c r="K145" i="3" s="1"/>
  <c r="G681" i="3"/>
  <c r="I681" i="3" s="1"/>
  <c r="K681" i="3" s="1"/>
  <c r="G310" i="3"/>
  <c r="I310" i="3" s="1"/>
  <c r="K310" i="3" s="1"/>
  <c r="G387" i="3"/>
  <c r="I387" i="3" s="1"/>
  <c r="K387" i="3" s="1"/>
  <c r="G1572" i="3"/>
  <c r="I1572" i="3" s="1"/>
  <c r="K1572" i="3" s="1"/>
  <c r="G571" i="3"/>
  <c r="I571" i="3" s="1"/>
  <c r="K571" i="3" s="1"/>
  <c r="G245" i="3"/>
  <c r="I245" i="3" s="1"/>
  <c r="K245" i="3" s="1"/>
  <c r="G1394" i="3"/>
  <c r="I1394" i="3" s="1"/>
  <c r="K1394" i="3" s="1"/>
  <c r="G570" i="3"/>
  <c r="I570" i="3" s="1"/>
  <c r="K570" i="3" s="1"/>
  <c r="G477" i="3"/>
  <c r="I477" i="3" s="1"/>
  <c r="K477" i="3" s="1"/>
  <c r="G381" i="3"/>
  <c r="I381" i="3" s="1"/>
  <c r="K381" i="3" s="1"/>
  <c r="G1393" i="3"/>
  <c r="I1393" i="3" s="1"/>
  <c r="K1393" i="3" s="1"/>
  <c r="G1081" i="3"/>
  <c r="I1081" i="3" s="1"/>
  <c r="K1081" i="3" s="1"/>
  <c r="G569" i="3"/>
  <c r="I569" i="3" s="1"/>
  <c r="K569" i="3" s="1"/>
  <c r="G476" i="3"/>
  <c r="I476" i="3" s="1"/>
  <c r="K476" i="3" s="1"/>
  <c r="G243" i="3"/>
  <c r="I243" i="3" s="1"/>
  <c r="K243" i="3" s="1"/>
  <c r="G1236" i="3"/>
  <c r="I1236" i="3" s="1"/>
  <c r="K1236" i="3" s="1"/>
  <c r="G1080" i="3"/>
  <c r="I1080" i="3" s="1"/>
  <c r="K1080" i="3" s="1"/>
  <c r="G475" i="3"/>
  <c r="I475" i="3" s="1"/>
  <c r="K475" i="3" s="1"/>
  <c r="G242" i="3"/>
  <c r="I242" i="3" s="1"/>
  <c r="K242" i="3" s="1"/>
  <c r="G184" i="3"/>
  <c r="I184" i="3" s="1"/>
  <c r="K184" i="3" s="1"/>
  <c r="G144" i="3"/>
  <c r="I144" i="3" s="1"/>
  <c r="K144" i="3" s="1"/>
  <c r="G2165" i="3"/>
  <c r="I2165" i="3" s="1"/>
  <c r="K2165" i="3" s="1"/>
  <c r="G1235" i="3"/>
  <c r="I1235" i="3" s="1"/>
  <c r="K1235" i="3" s="1"/>
  <c r="G1079" i="3"/>
  <c r="I1079" i="3" s="1"/>
  <c r="K1079" i="3" s="1"/>
  <c r="G939" i="3"/>
  <c r="I939" i="3" s="1"/>
  <c r="K939" i="3" s="1"/>
  <c r="G474" i="3"/>
  <c r="I474" i="3" s="1"/>
  <c r="K474" i="3" s="1"/>
  <c r="G241" i="3"/>
  <c r="I241" i="3" s="1"/>
  <c r="K241" i="3" s="1"/>
  <c r="G183" i="3"/>
  <c r="I183" i="3" s="1"/>
  <c r="K183" i="3" s="1"/>
  <c r="G143" i="3"/>
  <c r="I143" i="3" s="1"/>
  <c r="K143" i="3" s="1"/>
  <c r="G240" i="3"/>
  <c r="I240" i="3" s="1"/>
  <c r="K240" i="3" s="1"/>
  <c r="G142" i="3"/>
  <c r="I142" i="3" s="1"/>
  <c r="K142" i="3" s="1"/>
  <c r="G805" i="3"/>
  <c r="I805" i="3" s="1"/>
  <c r="K805" i="3" s="1"/>
  <c r="G312" i="3"/>
  <c r="I312" i="3" s="1"/>
  <c r="K312" i="3" s="1"/>
  <c r="G311" i="3"/>
  <c r="I311" i="3" s="1"/>
  <c r="K311" i="3" s="1"/>
  <c r="G1234" i="3"/>
  <c r="I1234" i="3" s="1"/>
  <c r="K1234" i="3" s="1"/>
  <c r="G1078" i="3"/>
  <c r="I1078" i="3" s="1"/>
  <c r="K1078" i="3" s="1"/>
  <c r="G936" i="3"/>
  <c r="I936" i="3" s="1"/>
  <c r="K936" i="3" s="1"/>
  <c r="G686" i="3"/>
  <c r="I686" i="3" s="1"/>
  <c r="K686" i="3" s="1"/>
  <c r="G473" i="3"/>
  <c r="I473" i="3" s="1"/>
  <c r="K473" i="3" s="1"/>
  <c r="G388" i="3"/>
  <c r="I388" i="3" s="1"/>
  <c r="K388" i="3" s="1"/>
  <c r="G1233" i="3"/>
  <c r="I1233" i="3" s="1"/>
  <c r="K1233" i="3" s="1"/>
  <c r="G1077" i="3"/>
  <c r="I1077" i="3" s="1"/>
  <c r="K1077" i="3" s="1"/>
  <c r="G935" i="3"/>
  <c r="I935" i="3" s="1"/>
  <c r="K935" i="3" s="1"/>
  <c r="G807" i="3"/>
  <c r="I807" i="3" s="1"/>
  <c r="K807" i="3" s="1"/>
  <c r="G685" i="3"/>
  <c r="I685" i="3" s="1"/>
  <c r="K685" i="3" s="1"/>
  <c r="G472" i="3"/>
  <c r="I472" i="3" s="1"/>
  <c r="K472" i="3" s="1"/>
  <c r="G239" i="3"/>
  <c r="I239" i="3" s="1"/>
  <c r="K239" i="3" s="1"/>
  <c r="G141" i="3"/>
  <c r="I141" i="3" s="1"/>
  <c r="K141" i="3" s="1"/>
  <c r="G3280" i="3"/>
  <c r="I3280" i="3" s="1"/>
  <c r="K3280" i="3" s="1"/>
  <c r="G934" i="3"/>
  <c r="I934" i="3" s="1"/>
  <c r="K934" i="3" s="1"/>
  <c r="G806" i="3"/>
  <c r="I806" i="3" s="1"/>
  <c r="K806" i="3" s="1"/>
  <c r="G682" i="3"/>
  <c r="I682" i="3" s="1"/>
  <c r="K682" i="3" s="1"/>
  <c r="G471" i="3"/>
  <c r="I471" i="3" s="1"/>
  <c r="K471" i="3" s="1"/>
  <c r="G238" i="3"/>
  <c r="I238" i="3" s="1"/>
  <c r="K238" i="3" s="1"/>
  <c r="G140" i="3"/>
  <c r="I140" i="3" s="1"/>
  <c r="K140" i="3" s="1"/>
  <c r="G469" i="3"/>
  <c r="I469" i="3" s="1"/>
  <c r="K469" i="3" s="1"/>
  <c r="G803" i="3"/>
  <c r="I803" i="3" s="1"/>
  <c r="K803" i="3" s="1"/>
  <c r="G800" i="3"/>
  <c r="I800" i="3" s="1"/>
  <c r="K800" i="3" s="1"/>
  <c r="G3279" i="3"/>
  <c r="I3279" i="3" s="1"/>
  <c r="K3279" i="3" s="1"/>
  <c r="G931" i="3"/>
  <c r="I931" i="3" s="1"/>
  <c r="K931" i="3" s="1"/>
  <c r="G470" i="3"/>
  <c r="I470" i="3" s="1"/>
  <c r="K470" i="3" s="1"/>
  <c r="G804" i="3"/>
  <c r="I804" i="3" s="1"/>
  <c r="K804" i="3" s="1"/>
  <c r="G680" i="3"/>
  <c r="I680" i="3" s="1"/>
  <c r="K680" i="3" s="1"/>
  <c r="G2955" i="3"/>
  <c r="I2955" i="3" s="1"/>
  <c r="K2955" i="3" s="1"/>
  <c r="G307" i="3"/>
  <c r="I307" i="3" s="1"/>
  <c r="K307" i="3" s="1"/>
  <c r="G386" i="3"/>
  <c r="I386" i="3" s="1"/>
  <c r="K386" i="3" s="1"/>
  <c r="G385" i="3"/>
  <c r="I385" i="3" s="1"/>
  <c r="K385" i="3" s="1"/>
  <c r="G191" i="3"/>
  <c r="I191" i="3" s="1"/>
  <c r="K191" i="3" s="1"/>
  <c r="G1577" i="3"/>
  <c r="I1577" i="3" s="1"/>
  <c r="K1577" i="3" s="1"/>
  <c r="G309" i="3"/>
  <c r="I309" i="3" s="1"/>
  <c r="K309" i="3" s="1"/>
  <c r="G799" i="3"/>
  <c r="I799" i="3" s="1"/>
  <c r="K799" i="3" s="1"/>
  <c r="G308" i="3"/>
  <c r="I308" i="3" s="1"/>
  <c r="K308" i="3" s="1"/>
  <c r="G576" i="3"/>
  <c r="I576" i="3" s="1"/>
  <c r="K576" i="3" s="1"/>
  <c r="G190" i="3"/>
  <c r="I190" i="3" s="1"/>
  <c r="K190" i="3" s="1"/>
  <c r="G3374" i="3"/>
  <c r="I3374" i="3" s="1"/>
  <c r="K3374" i="3" s="1"/>
  <c r="G3180" i="3"/>
  <c r="I3180" i="3" s="1"/>
  <c r="K3180" i="3" s="1"/>
  <c r="G3102" i="3"/>
  <c r="I3102" i="3" s="1"/>
  <c r="K3102" i="3" s="1"/>
  <c r="G3042" i="3"/>
  <c r="I3042" i="3" s="1"/>
  <c r="K3042" i="3" s="1"/>
  <c r="G2984" i="3"/>
  <c r="I2984" i="3" s="1"/>
  <c r="K2984" i="3" s="1"/>
  <c r="G2944" i="3"/>
  <c r="I2944" i="3" s="1"/>
  <c r="K2944" i="3" s="1"/>
  <c r="G2906" i="3"/>
  <c r="I2906" i="3" s="1"/>
  <c r="K2906" i="3" s="1"/>
  <c r="G2154" i="3"/>
  <c r="I2154" i="3" s="1"/>
  <c r="K2154" i="3" s="1"/>
  <c r="G1753" i="3"/>
  <c r="I1753" i="3" s="1"/>
  <c r="K1753" i="3" s="1"/>
  <c r="G3373" i="3"/>
  <c r="I3373" i="3" s="1"/>
  <c r="K3373" i="3" s="1"/>
  <c r="G3275" i="3"/>
  <c r="I3275" i="3" s="1"/>
  <c r="K3275" i="3" s="1"/>
  <c r="G3179" i="3"/>
  <c r="I3179" i="3" s="1"/>
  <c r="K3179" i="3" s="1"/>
  <c r="G3041" i="3"/>
  <c r="I3041" i="3" s="1"/>
  <c r="K3041" i="3" s="1"/>
  <c r="G2983" i="3"/>
  <c r="I2983" i="3" s="1"/>
  <c r="K2983" i="3" s="1"/>
  <c r="G2943" i="3"/>
  <c r="I2943" i="3" s="1"/>
  <c r="K2943" i="3" s="1"/>
  <c r="G2905" i="3"/>
  <c r="I2905" i="3" s="1"/>
  <c r="K2905" i="3" s="1"/>
  <c r="G2153" i="3"/>
  <c r="I2153" i="3" s="1"/>
  <c r="K2153" i="3" s="1"/>
  <c r="G1752" i="3"/>
  <c r="I1752" i="3" s="1"/>
  <c r="K1752" i="3" s="1"/>
  <c r="G1565" i="3"/>
  <c r="I1565" i="3" s="1"/>
  <c r="K1565" i="3" s="1"/>
  <c r="G3372" i="3"/>
  <c r="I3372" i="3" s="1"/>
  <c r="K3372" i="3" s="1"/>
  <c r="G3274" i="3"/>
  <c r="I3274" i="3" s="1"/>
  <c r="K3274" i="3" s="1"/>
  <c r="G3040" i="3"/>
  <c r="I3040" i="3" s="1"/>
  <c r="K3040" i="3" s="1"/>
  <c r="G2982" i="3"/>
  <c r="I2982" i="3" s="1"/>
  <c r="K2982" i="3" s="1"/>
  <c r="G2942" i="3"/>
  <c r="I2942" i="3" s="1"/>
  <c r="K2942" i="3" s="1"/>
  <c r="G2904" i="3"/>
  <c r="I2904" i="3" s="1"/>
  <c r="K2904" i="3" s="1"/>
  <c r="G2152" i="3"/>
  <c r="I2152" i="3" s="1"/>
  <c r="K2152" i="3" s="1"/>
  <c r="G1751" i="3"/>
  <c r="I1751" i="3" s="1"/>
  <c r="K1751" i="3" s="1"/>
  <c r="G3371" i="3"/>
  <c r="I3371" i="3" s="1"/>
  <c r="K3371" i="3" s="1"/>
  <c r="G3273" i="3"/>
  <c r="I3273" i="3" s="1"/>
  <c r="K3273" i="3" s="1"/>
  <c r="G3039" i="3"/>
  <c r="I3039" i="3" s="1"/>
  <c r="K3039" i="3" s="1"/>
  <c r="G2981" i="3"/>
  <c r="I2981" i="3" s="1"/>
  <c r="K2981" i="3" s="1"/>
  <c r="G2941" i="3"/>
  <c r="I2941" i="3" s="1"/>
  <c r="K2941" i="3" s="1"/>
  <c r="G1750" i="3"/>
  <c r="I1750" i="3" s="1"/>
  <c r="K1750" i="3" s="1"/>
  <c r="G3370" i="3"/>
  <c r="I3370" i="3" s="1"/>
  <c r="K3370" i="3" s="1"/>
  <c r="G3272" i="3"/>
  <c r="I3272" i="3" s="1"/>
  <c r="K3272" i="3" s="1"/>
  <c r="G3038" i="3"/>
  <c r="I3038" i="3" s="1"/>
  <c r="K3038" i="3" s="1"/>
  <c r="G2940" i="3"/>
  <c r="I2940" i="3" s="1"/>
  <c r="K2940" i="3" s="1"/>
  <c r="G1749" i="3"/>
  <c r="I1749" i="3" s="1"/>
  <c r="K1749" i="3" s="1"/>
  <c r="G3369" i="3"/>
  <c r="I3369" i="3" s="1"/>
  <c r="K3369" i="3" s="1"/>
  <c r="G3271" i="3"/>
  <c r="I3271" i="3" s="1"/>
  <c r="K3271" i="3" s="1"/>
  <c r="G3037" i="3"/>
  <c r="I3037" i="3" s="1"/>
  <c r="K3037" i="3" s="1"/>
  <c r="G2939" i="3"/>
  <c r="I2939" i="3" s="1"/>
  <c r="K2939" i="3" s="1"/>
  <c r="G3368" i="3"/>
  <c r="I3368" i="3" s="1"/>
  <c r="K3368" i="3" s="1"/>
  <c r="G3270" i="3"/>
  <c r="I3270" i="3" s="1"/>
  <c r="K3270" i="3" s="1"/>
  <c r="G3036" i="3"/>
  <c r="I3036" i="3" s="1"/>
  <c r="K3036" i="3" s="1"/>
  <c r="G2938" i="3"/>
  <c r="I2938" i="3" s="1"/>
  <c r="K2938" i="3" s="1"/>
  <c r="G2623" i="3"/>
  <c r="I2623" i="3" s="1"/>
  <c r="K2623" i="3" s="1"/>
  <c r="G1950" i="3"/>
  <c r="I1950" i="3" s="1"/>
  <c r="K1950" i="3" s="1"/>
  <c r="G1747" i="3"/>
  <c r="I1747" i="3" s="1"/>
  <c r="K1747" i="3" s="1"/>
  <c r="G1560" i="3"/>
  <c r="I1560" i="3" s="1"/>
  <c r="K1560" i="3" s="1"/>
  <c r="G3366" i="3"/>
  <c r="I3366" i="3" s="1"/>
  <c r="G3268" i="3"/>
  <c r="I3268" i="3" s="1"/>
  <c r="K3268" i="3" s="1"/>
  <c r="G3110" i="3"/>
  <c r="I3110" i="3" s="1"/>
  <c r="K3110" i="3" s="1"/>
  <c r="G2621" i="3"/>
  <c r="I2621" i="3" s="1"/>
  <c r="K2621" i="3" s="1"/>
  <c r="G3267" i="3"/>
  <c r="I3267" i="3" s="1"/>
  <c r="K3267" i="3" s="1"/>
  <c r="G3187" i="3"/>
  <c r="I3187" i="3" s="1"/>
  <c r="K3187" i="3" s="1"/>
  <c r="G3109" i="3"/>
  <c r="I3109" i="3" s="1"/>
  <c r="K3109" i="3" s="1"/>
  <c r="G2620" i="3"/>
  <c r="I2620" i="3" s="1"/>
  <c r="K2620" i="3" s="1"/>
  <c r="G1947" i="3"/>
  <c r="I1947" i="3" s="1"/>
  <c r="K1947" i="3" s="1"/>
  <c r="G3186" i="3"/>
  <c r="I3186" i="3" s="1"/>
  <c r="K3186" i="3" s="1"/>
  <c r="G3108" i="3"/>
  <c r="I3108" i="3" s="1"/>
  <c r="K3108" i="3" s="1"/>
  <c r="G2912" i="3"/>
  <c r="I2912" i="3" s="1"/>
  <c r="K2912" i="3" s="1"/>
  <c r="G2619" i="3"/>
  <c r="I2619" i="3" s="1"/>
  <c r="K2619" i="3" s="1"/>
  <c r="G2160" i="3"/>
  <c r="I2160" i="3" s="1"/>
  <c r="K2160" i="3" s="1"/>
  <c r="G1946" i="3"/>
  <c r="I1946" i="3" s="1"/>
  <c r="K1946" i="3" s="1"/>
  <c r="G3185" i="3"/>
  <c r="I3185" i="3" s="1"/>
  <c r="K3185" i="3" s="1"/>
  <c r="G3107" i="3"/>
  <c r="I3107" i="3" s="1"/>
  <c r="K3107" i="3" s="1"/>
  <c r="G2989" i="3"/>
  <c r="I2989" i="3" s="1"/>
  <c r="K2989" i="3" s="1"/>
  <c r="G2911" i="3"/>
  <c r="I2911" i="3" s="1"/>
  <c r="K2911" i="3" s="1"/>
  <c r="G2618" i="3"/>
  <c r="I2618" i="3" s="1"/>
  <c r="K2618" i="3" s="1"/>
  <c r="G2159" i="3"/>
  <c r="I2159" i="3" s="1"/>
  <c r="K2159" i="3" s="1"/>
  <c r="G1945" i="3"/>
  <c r="I1945" i="3" s="1"/>
  <c r="K1945" i="3" s="1"/>
  <c r="G1388" i="3"/>
  <c r="I1388" i="3" s="1"/>
  <c r="K1388" i="3" s="1"/>
  <c r="G920" i="3"/>
  <c r="I920" i="3" s="1"/>
  <c r="K920" i="3" s="1"/>
  <c r="G2158" i="3"/>
  <c r="I2158" i="3" s="1"/>
  <c r="K2158" i="3" s="1"/>
  <c r="G1387" i="3"/>
  <c r="I1387" i="3" s="1"/>
  <c r="K1387" i="3" s="1"/>
  <c r="G565" i="3"/>
  <c r="I565" i="3" s="1"/>
  <c r="K565" i="3" s="1"/>
  <c r="G2945" i="3"/>
  <c r="I2945" i="3" s="1"/>
  <c r="K2945" i="3" s="1"/>
  <c r="G2157" i="3"/>
  <c r="I2157" i="3" s="1"/>
  <c r="K2157" i="3" s="1"/>
  <c r="G1386" i="3"/>
  <c r="I1386" i="3" s="1"/>
  <c r="K1386" i="3" s="1"/>
  <c r="G3184" i="3"/>
  <c r="I3184" i="3" s="1"/>
  <c r="K3184" i="3" s="1"/>
  <c r="G2937" i="3"/>
  <c r="I2937" i="3" s="1"/>
  <c r="K2937" i="3" s="1"/>
  <c r="G2156" i="3"/>
  <c r="I2156" i="3" s="1"/>
  <c r="K2156" i="3" s="1"/>
  <c r="G1566" i="3"/>
  <c r="I1566" i="3" s="1"/>
  <c r="K1566" i="3" s="1"/>
  <c r="G1385" i="3"/>
  <c r="I1385" i="3" s="1"/>
  <c r="K1385" i="3" s="1"/>
  <c r="G1071" i="3"/>
  <c r="I1071" i="3" s="1"/>
  <c r="K1071" i="3" s="1"/>
  <c r="G3183" i="3"/>
  <c r="I3183" i="3" s="1"/>
  <c r="K3183" i="3" s="1"/>
  <c r="G2155" i="3"/>
  <c r="I2155" i="3" s="1"/>
  <c r="K2155" i="3" s="1"/>
  <c r="G1564" i="3"/>
  <c r="I1564" i="3" s="1"/>
  <c r="K1564" i="3" s="1"/>
  <c r="G1384" i="3"/>
  <c r="I1384" i="3" s="1"/>
  <c r="K1384" i="3" s="1"/>
  <c r="G1070" i="3"/>
  <c r="I1070" i="3" s="1"/>
  <c r="K1070" i="3" s="1"/>
  <c r="G3367" i="3"/>
  <c r="I3367" i="3" s="1"/>
  <c r="K3367" i="3" s="1"/>
  <c r="G3182" i="3"/>
  <c r="I3182" i="3" s="1"/>
  <c r="K3182" i="3" s="1"/>
  <c r="G2988" i="3"/>
  <c r="I2988" i="3" s="1"/>
  <c r="K2988" i="3" s="1"/>
  <c r="G2622" i="3"/>
  <c r="I2622" i="3" s="1"/>
  <c r="K2622" i="3" s="1"/>
  <c r="G1563" i="3"/>
  <c r="I1563" i="3" s="1"/>
  <c r="K1563" i="3" s="1"/>
  <c r="G1383" i="3"/>
  <c r="I1383" i="3" s="1"/>
  <c r="K1383" i="3" s="1"/>
  <c r="G1225" i="3"/>
  <c r="I1225" i="3" s="1"/>
  <c r="K1225" i="3" s="1"/>
  <c r="G1069" i="3"/>
  <c r="I1069" i="3" s="1"/>
  <c r="K1069" i="3" s="1"/>
  <c r="G795" i="3"/>
  <c r="I795" i="3" s="1"/>
  <c r="K795" i="3" s="1"/>
  <c r="G561" i="3"/>
  <c r="I561" i="3" s="1"/>
  <c r="K561" i="3" s="1"/>
  <c r="G3181" i="3"/>
  <c r="I3181" i="3" s="1"/>
  <c r="K3181" i="3" s="1"/>
  <c r="G2987" i="3"/>
  <c r="I2987" i="3" s="1"/>
  <c r="K2987" i="3" s="1"/>
  <c r="G2617" i="3"/>
  <c r="I2617" i="3" s="1"/>
  <c r="K2617" i="3" s="1"/>
  <c r="G1562" i="3"/>
  <c r="I1562" i="3" s="1"/>
  <c r="K1562" i="3" s="1"/>
  <c r="G1382" i="3"/>
  <c r="I1382" i="3" s="1"/>
  <c r="K1382" i="3" s="1"/>
  <c r="G1224" i="3"/>
  <c r="I1224" i="3" s="1"/>
  <c r="K1224" i="3" s="1"/>
  <c r="G1068" i="3"/>
  <c r="I1068" i="3" s="1"/>
  <c r="K1068" i="3" s="1"/>
  <c r="G794" i="3"/>
  <c r="I794" i="3" s="1"/>
  <c r="K794" i="3" s="1"/>
  <c r="G560" i="3"/>
  <c r="I560" i="3" s="1"/>
  <c r="K560" i="3" s="1"/>
  <c r="G3106" i="3"/>
  <c r="I3106" i="3" s="1"/>
  <c r="K3106" i="3" s="1"/>
  <c r="G2986" i="3"/>
  <c r="I2986" i="3" s="1"/>
  <c r="K2986" i="3" s="1"/>
  <c r="G2616" i="3"/>
  <c r="I2616" i="3" s="1"/>
  <c r="K2616" i="3" s="1"/>
  <c r="G1561" i="3"/>
  <c r="I1561" i="3" s="1"/>
  <c r="K1561" i="3" s="1"/>
  <c r="G1223" i="3"/>
  <c r="I1223" i="3" s="1"/>
  <c r="K1223" i="3" s="1"/>
  <c r="G1067" i="3"/>
  <c r="I1067" i="3" s="1"/>
  <c r="K1067" i="3" s="1"/>
  <c r="G3105" i="3"/>
  <c r="I3105" i="3" s="1"/>
  <c r="K3105" i="3" s="1"/>
  <c r="G3044" i="3"/>
  <c r="I3044" i="3" s="1"/>
  <c r="K3044" i="3" s="1"/>
  <c r="G2985" i="3"/>
  <c r="I2985" i="3" s="1"/>
  <c r="K2985" i="3" s="1"/>
  <c r="G2615" i="3"/>
  <c r="I2615" i="3" s="1"/>
  <c r="K2615" i="3" s="1"/>
  <c r="G1748" i="3"/>
  <c r="I1748" i="3" s="1"/>
  <c r="K1748" i="3" s="1"/>
  <c r="G1559" i="3"/>
  <c r="I1559" i="3" s="1"/>
  <c r="K1559" i="3" s="1"/>
  <c r="G3104" i="3"/>
  <c r="I3104" i="3" s="1"/>
  <c r="K3104" i="3" s="1"/>
  <c r="G3043" i="3"/>
  <c r="I3043" i="3" s="1"/>
  <c r="K3043" i="3" s="1"/>
  <c r="G2910" i="3"/>
  <c r="I2910" i="3" s="1"/>
  <c r="K2910" i="3" s="1"/>
  <c r="G1746" i="3"/>
  <c r="I1746" i="3" s="1"/>
  <c r="K1746" i="3" s="1"/>
  <c r="G1558" i="3"/>
  <c r="I1558" i="3" s="1"/>
  <c r="K1558" i="3" s="1"/>
  <c r="G1221" i="3"/>
  <c r="I1221" i="3" s="1"/>
  <c r="K1221" i="3" s="1"/>
  <c r="G1065" i="3"/>
  <c r="I1065" i="3" s="1"/>
  <c r="K1065" i="3" s="1"/>
  <c r="G927" i="3"/>
  <c r="I927" i="3" s="1"/>
  <c r="K927" i="3" s="1"/>
  <c r="G791" i="3"/>
  <c r="I791" i="3" s="1"/>
  <c r="K791" i="3" s="1"/>
  <c r="G673" i="3"/>
  <c r="I673" i="3" s="1"/>
  <c r="K673" i="3" s="1"/>
  <c r="G557" i="3"/>
  <c r="I557" i="3" s="1"/>
  <c r="K557" i="3" s="1"/>
  <c r="G3103" i="3"/>
  <c r="I3103" i="3" s="1"/>
  <c r="K3103" i="3" s="1"/>
  <c r="G2909" i="3"/>
  <c r="I2909" i="3" s="1"/>
  <c r="K2909" i="3" s="1"/>
  <c r="G1745" i="3"/>
  <c r="I1745" i="3" s="1"/>
  <c r="K1745" i="3" s="1"/>
  <c r="G1220" i="3"/>
  <c r="I1220" i="3" s="1"/>
  <c r="K1220" i="3" s="1"/>
  <c r="G1064" i="3"/>
  <c r="I1064" i="3" s="1"/>
  <c r="K1064" i="3" s="1"/>
  <c r="G926" i="3"/>
  <c r="I926" i="3" s="1"/>
  <c r="K926" i="3" s="1"/>
  <c r="G790" i="3"/>
  <c r="I790" i="3" s="1"/>
  <c r="K790" i="3" s="1"/>
  <c r="G672" i="3"/>
  <c r="I672" i="3" s="1"/>
  <c r="K672" i="3" s="1"/>
  <c r="G2908" i="3"/>
  <c r="I2908" i="3" s="1"/>
  <c r="K2908" i="3" s="1"/>
  <c r="G1951" i="3"/>
  <c r="I1951" i="3" s="1"/>
  <c r="K1951" i="3" s="1"/>
  <c r="G921" i="3"/>
  <c r="I921" i="3" s="1"/>
  <c r="K921" i="3" s="1"/>
  <c r="G793" i="3"/>
  <c r="I793" i="3" s="1"/>
  <c r="K793" i="3" s="1"/>
  <c r="G669" i="3"/>
  <c r="I669" i="3" s="1"/>
  <c r="K669" i="3" s="1"/>
  <c r="G462" i="3"/>
  <c r="I462" i="3" s="1"/>
  <c r="K462" i="3" s="1"/>
  <c r="G229" i="3"/>
  <c r="I229" i="3" s="1"/>
  <c r="K229" i="3" s="1"/>
  <c r="G131" i="3"/>
  <c r="I131" i="3" s="1"/>
  <c r="K131" i="3" s="1"/>
  <c r="G129" i="3"/>
  <c r="I129" i="3" s="1"/>
  <c r="K129" i="3" s="1"/>
  <c r="G2907" i="3"/>
  <c r="I2907" i="3" s="1"/>
  <c r="K2907" i="3" s="1"/>
  <c r="G792" i="3"/>
  <c r="I792" i="3" s="1"/>
  <c r="K792" i="3" s="1"/>
  <c r="G668" i="3"/>
  <c r="I668" i="3" s="1"/>
  <c r="K668" i="3" s="1"/>
  <c r="G461" i="3"/>
  <c r="I461" i="3" s="1"/>
  <c r="K461" i="3" s="1"/>
  <c r="G228" i="3"/>
  <c r="I228" i="3" s="1"/>
  <c r="K228" i="3" s="1"/>
  <c r="G130" i="3"/>
  <c r="I130" i="3" s="1"/>
  <c r="K130" i="3" s="1"/>
  <c r="G227" i="3"/>
  <c r="I227" i="3" s="1"/>
  <c r="K227" i="3" s="1"/>
  <c r="G128" i="3"/>
  <c r="I128" i="3" s="1"/>
  <c r="K128" i="3" s="1"/>
  <c r="G295" i="3"/>
  <c r="I295" i="3" s="1"/>
  <c r="K295" i="3" s="1"/>
  <c r="G466" i="3"/>
  <c r="I466" i="3" s="1"/>
  <c r="K466" i="3" s="1"/>
  <c r="G233" i="3"/>
  <c r="I233" i="3" s="1"/>
  <c r="K233" i="3" s="1"/>
  <c r="G924" i="3"/>
  <c r="I924" i="3" s="1"/>
  <c r="K924" i="3" s="1"/>
  <c r="G789" i="3"/>
  <c r="I789" i="3" s="1"/>
  <c r="K789" i="3" s="1"/>
  <c r="G667" i="3"/>
  <c r="I667" i="3" s="1"/>
  <c r="K667" i="3" s="1"/>
  <c r="G460" i="3"/>
  <c r="I460" i="3" s="1"/>
  <c r="K460" i="3" s="1"/>
  <c r="G234" i="3"/>
  <c r="I234" i="3" s="1"/>
  <c r="K234" i="3" s="1"/>
  <c r="G788" i="3"/>
  <c r="I788" i="3" s="1"/>
  <c r="K788" i="3" s="1"/>
  <c r="G459" i="3"/>
  <c r="I459" i="3" s="1"/>
  <c r="K459" i="3" s="1"/>
  <c r="G294" i="3"/>
  <c r="I294" i="3" s="1"/>
  <c r="K294" i="3" s="1"/>
  <c r="G97" i="3"/>
  <c r="I97" i="3" s="1"/>
  <c r="K97" i="3" s="1"/>
  <c r="G458" i="3"/>
  <c r="I458" i="3" s="1"/>
  <c r="K458" i="3" s="1"/>
  <c r="G378" i="3"/>
  <c r="I378" i="3" s="1"/>
  <c r="K378" i="3" s="1"/>
  <c r="G301" i="3"/>
  <c r="I301" i="3" s="1"/>
  <c r="K301" i="3" s="1"/>
  <c r="G1390" i="3"/>
  <c r="I1390" i="3" s="1"/>
  <c r="K1390" i="3" s="1"/>
  <c r="G564" i="3"/>
  <c r="I564" i="3" s="1"/>
  <c r="K564" i="3" s="1"/>
  <c r="G377" i="3"/>
  <c r="I377" i="3" s="1"/>
  <c r="K377" i="3" s="1"/>
  <c r="G300" i="3"/>
  <c r="I300" i="3" s="1"/>
  <c r="K300" i="3" s="1"/>
  <c r="G98" i="3"/>
  <c r="I98" i="3" s="1"/>
  <c r="K98" i="3" s="1"/>
  <c r="G674" i="3"/>
  <c r="I674" i="3" s="1"/>
  <c r="K674" i="3" s="1"/>
  <c r="G1389" i="3"/>
  <c r="I1389" i="3" s="1"/>
  <c r="K1389" i="3" s="1"/>
  <c r="G563" i="3"/>
  <c r="I563" i="3" s="1"/>
  <c r="K563" i="3" s="1"/>
  <c r="G376" i="3"/>
  <c r="I376" i="3" s="1"/>
  <c r="K376" i="3" s="1"/>
  <c r="G299" i="3"/>
  <c r="I299" i="3" s="1"/>
  <c r="K299" i="3" s="1"/>
  <c r="G103" i="3"/>
  <c r="G375" i="3"/>
  <c r="I375" i="3" s="1"/>
  <c r="K375" i="3" s="1"/>
  <c r="G298" i="3"/>
  <c r="I298" i="3" s="1"/>
  <c r="K298" i="3" s="1"/>
  <c r="G180" i="3"/>
  <c r="I180" i="3" s="1"/>
  <c r="K180" i="3" s="1"/>
  <c r="G102" i="3"/>
  <c r="I102" i="3" s="1"/>
  <c r="K102" i="3" s="1"/>
  <c r="G177" i="3"/>
  <c r="I177" i="3" s="1"/>
  <c r="K177" i="3" s="1"/>
  <c r="G1217" i="3"/>
  <c r="I1217" i="3" s="1"/>
  <c r="K1217" i="3" s="1"/>
  <c r="G675" i="3"/>
  <c r="I675" i="3" s="1"/>
  <c r="K675" i="3" s="1"/>
  <c r="G293" i="3"/>
  <c r="I293" i="3" s="1"/>
  <c r="K293" i="3" s="1"/>
  <c r="G1949" i="3"/>
  <c r="I1949" i="3" s="1"/>
  <c r="K1949" i="3" s="1"/>
  <c r="G562" i="3"/>
  <c r="I562" i="3" s="1"/>
  <c r="K562" i="3" s="1"/>
  <c r="G235" i="3"/>
  <c r="I235" i="3" s="1"/>
  <c r="K235" i="3" s="1"/>
  <c r="G371" i="3"/>
  <c r="I371" i="3" s="1"/>
  <c r="K371" i="3" s="1"/>
  <c r="G925" i="3"/>
  <c r="I925" i="3" s="1"/>
  <c r="K925" i="3" s="1"/>
  <c r="G175" i="3"/>
  <c r="I175" i="3" s="1"/>
  <c r="K175" i="3" s="1"/>
  <c r="G1948" i="3"/>
  <c r="I1948" i="3" s="1"/>
  <c r="K1948" i="3" s="1"/>
  <c r="G559" i="3"/>
  <c r="I559" i="3" s="1"/>
  <c r="K559" i="3" s="1"/>
  <c r="G374" i="3"/>
  <c r="I374" i="3" s="1"/>
  <c r="K374" i="3" s="1"/>
  <c r="G297" i="3"/>
  <c r="I297" i="3" s="1"/>
  <c r="K297" i="3" s="1"/>
  <c r="G179" i="3"/>
  <c r="G101" i="3"/>
  <c r="I101" i="3" s="1"/>
  <c r="K101" i="3" s="1"/>
  <c r="G136" i="3"/>
  <c r="I136" i="3" s="1"/>
  <c r="K136" i="3" s="1"/>
  <c r="G1944" i="3"/>
  <c r="I1944" i="3" s="1"/>
  <c r="K1944" i="3" s="1"/>
  <c r="G1222" i="3"/>
  <c r="I1222" i="3" s="1"/>
  <c r="K1222" i="3" s="1"/>
  <c r="G1066" i="3"/>
  <c r="I1066" i="3" s="1"/>
  <c r="K1066" i="3" s="1"/>
  <c r="G558" i="3"/>
  <c r="I558" i="3" s="1"/>
  <c r="K558" i="3" s="1"/>
  <c r="G373" i="3"/>
  <c r="I373" i="3" s="1"/>
  <c r="K373" i="3" s="1"/>
  <c r="G296" i="3"/>
  <c r="I296" i="3" s="1"/>
  <c r="K296" i="3" s="1"/>
  <c r="G178" i="3"/>
  <c r="I178" i="3" s="1"/>
  <c r="K178" i="3" s="1"/>
  <c r="G100" i="3"/>
  <c r="I100" i="3" s="1"/>
  <c r="K100" i="3" s="1"/>
  <c r="G372" i="3"/>
  <c r="I372" i="3" s="1"/>
  <c r="K372" i="3" s="1"/>
  <c r="G99" i="3"/>
  <c r="G176" i="3"/>
  <c r="I176" i="3" s="1"/>
  <c r="K176" i="3" s="1"/>
  <c r="G135" i="3"/>
  <c r="I135" i="3" s="1"/>
  <c r="K135" i="3" s="1"/>
  <c r="G1943" i="3"/>
  <c r="I1943" i="3" s="1"/>
  <c r="K1943" i="3" s="1"/>
  <c r="G1219" i="3"/>
  <c r="G1063" i="3"/>
  <c r="I1063" i="3" s="1"/>
  <c r="K1063" i="3" s="1"/>
  <c r="G370" i="3"/>
  <c r="I370" i="3" s="1"/>
  <c r="K370" i="3" s="1"/>
  <c r="G3269" i="3"/>
  <c r="I3269" i="3" s="1"/>
  <c r="K3269" i="3" s="1"/>
  <c r="G1218" i="3"/>
  <c r="I1218" i="3" s="1"/>
  <c r="K1218" i="3" s="1"/>
  <c r="G928" i="3"/>
  <c r="I928" i="3" s="1"/>
  <c r="K928" i="3" s="1"/>
  <c r="G796" i="3"/>
  <c r="I796" i="3" s="1"/>
  <c r="K796" i="3" s="1"/>
  <c r="G172" i="3"/>
  <c r="I172" i="3" s="1"/>
  <c r="K172" i="3" s="1"/>
  <c r="G230" i="3"/>
  <c r="I230" i="3" s="1"/>
  <c r="K230" i="3" s="1"/>
  <c r="G670" i="3"/>
  <c r="I670" i="3" s="1"/>
  <c r="K670" i="3" s="1"/>
  <c r="G464" i="3"/>
  <c r="I464" i="3" s="1"/>
  <c r="K464" i="3" s="1"/>
  <c r="G134" i="3"/>
  <c r="I134" i="3" s="1"/>
  <c r="K134" i="3" s="1"/>
  <c r="G232" i="3"/>
  <c r="I232" i="3" s="1"/>
  <c r="K232" i="3" s="1"/>
  <c r="G133" i="3"/>
  <c r="I133" i="3" s="1"/>
  <c r="K133" i="3" s="1"/>
  <c r="G231" i="3"/>
  <c r="I231" i="3" s="1"/>
  <c r="K231" i="3" s="1"/>
  <c r="G132" i="3"/>
  <c r="I132" i="3" s="1"/>
  <c r="K132" i="3" s="1"/>
  <c r="G923" i="3"/>
  <c r="I923" i="3" s="1"/>
  <c r="K923" i="3" s="1"/>
  <c r="G922" i="3"/>
  <c r="I922" i="3" s="1"/>
  <c r="K922" i="3" s="1"/>
  <c r="G96" i="3"/>
  <c r="I96" i="3" s="1"/>
  <c r="K96" i="3" s="1"/>
  <c r="G95" i="3"/>
  <c r="I95" i="3" s="1"/>
  <c r="G174" i="3"/>
  <c r="I174" i="3" s="1"/>
  <c r="K174" i="3" s="1"/>
  <c r="G671" i="3"/>
  <c r="I671" i="3" s="1"/>
  <c r="K671" i="3" s="1"/>
  <c r="G465" i="3"/>
  <c r="I465" i="3" s="1"/>
  <c r="K465" i="3" s="1"/>
  <c r="G173" i="3"/>
  <c r="I173" i="3" s="1"/>
  <c r="K173" i="3" s="1"/>
  <c r="G463" i="3"/>
  <c r="I463" i="3" s="1"/>
  <c r="K463" i="3" s="1"/>
  <c r="G3160" i="3"/>
  <c r="I3160" i="3" s="1"/>
  <c r="K3160" i="3" s="1"/>
  <c r="G3082" i="3"/>
  <c r="I3082" i="3" s="1"/>
  <c r="K3082" i="3" s="1"/>
  <c r="G3022" i="3"/>
  <c r="I3022" i="3" s="1"/>
  <c r="K3022" i="3" s="1"/>
  <c r="G2964" i="3"/>
  <c r="I2964" i="3" s="1"/>
  <c r="K2964" i="3" s="1"/>
  <c r="G2886" i="3"/>
  <c r="I2886" i="3" s="1"/>
  <c r="K2886" i="3" s="1"/>
  <c r="G2866" i="3"/>
  <c r="I2866" i="3" s="1"/>
  <c r="K2866" i="3" s="1"/>
  <c r="G2593" i="3"/>
  <c r="I2593" i="3" s="1"/>
  <c r="K2593" i="3" s="1"/>
  <c r="G2134" i="3"/>
  <c r="I2134" i="3" s="1"/>
  <c r="K2134" i="3" s="1"/>
  <c r="G1724" i="3"/>
  <c r="I1724" i="3" s="1"/>
  <c r="K1724" i="3" s="1"/>
  <c r="G3159" i="3"/>
  <c r="I3159" i="3" s="1"/>
  <c r="K3159" i="3" s="1"/>
  <c r="G3081" i="3"/>
  <c r="I3081" i="3" s="1"/>
  <c r="K3081" i="3" s="1"/>
  <c r="G3021" i="3"/>
  <c r="I3021" i="3" s="1"/>
  <c r="K3021" i="3" s="1"/>
  <c r="G2963" i="3"/>
  <c r="I2963" i="3" s="1"/>
  <c r="K2963" i="3" s="1"/>
  <c r="G2923" i="3"/>
  <c r="I2923" i="3" s="1"/>
  <c r="K2923" i="3" s="1"/>
  <c r="G2885" i="3"/>
  <c r="I2885" i="3" s="1"/>
  <c r="K2885" i="3" s="1"/>
  <c r="G2865" i="3"/>
  <c r="I2865" i="3" s="1"/>
  <c r="K2865" i="3" s="1"/>
  <c r="G2133" i="3"/>
  <c r="I2133" i="3" s="1"/>
  <c r="K2133" i="3" s="1"/>
  <c r="G1723" i="3"/>
  <c r="I1723" i="3" s="1"/>
  <c r="K1723" i="3" s="1"/>
  <c r="G3352" i="3"/>
  <c r="I3352" i="3" s="1"/>
  <c r="K3352" i="3" s="1"/>
  <c r="G3158" i="3"/>
  <c r="I3158" i="3" s="1"/>
  <c r="K3158" i="3" s="1"/>
  <c r="G3080" i="3"/>
  <c r="I3080" i="3" s="1"/>
  <c r="K3080" i="3" s="1"/>
  <c r="G3020" i="3"/>
  <c r="I3020" i="3" s="1"/>
  <c r="K3020" i="3" s="1"/>
  <c r="G2962" i="3"/>
  <c r="I2962" i="3" s="1"/>
  <c r="K2962" i="3" s="1"/>
  <c r="G2922" i="3"/>
  <c r="I2922" i="3" s="1"/>
  <c r="K2922" i="3" s="1"/>
  <c r="G2884" i="3"/>
  <c r="I2884" i="3" s="1"/>
  <c r="K2884" i="3" s="1"/>
  <c r="G2864" i="3"/>
  <c r="I2864" i="3" s="1"/>
  <c r="K2864" i="3" s="1"/>
  <c r="G2132" i="3"/>
  <c r="I2132" i="3" s="1"/>
  <c r="K2132" i="3" s="1"/>
  <c r="G3351" i="3"/>
  <c r="I3351" i="3" s="1"/>
  <c r="K3351" i="3" s="1"/>
  <c r="G3253" i="3"/>
  <c r="I3253" i="3" s="1"/>
  <c r="K3253" i="3" s="1"/>
  <c r="G3157" i="3"/>
  <c r="I3157" i="3" s="1"/>
  <c r="K3157" i="3" s="1"/>
  <c r="G3019" i="3"/>
  <c r="I3019" i="3" s="1"/>
  <c r="K3019" i="3" s="1"/>
  <c r="G2961" i="3"/>
  <c r="I2961" i="3" s="1"/>
  <c r="K2961" i="3" s="1"/>
  <c r="G2921" i="3"/>
  <c r="I2921" i="3" s="1"/>
  <c r="K2921" i="3" s="1"/>
  <c r="G2883" i="3"/>
  <c r="I2883" i="3" s="1"/>
  <c r="K2883" i="3" s="1"/>
  <c r="G2863" i="3"/>
  <c r="I2863" i="3" s="1"/>
  <c r="K2863" i="3" s="1"/>
  <c r="G2131" i="3"/>
  <c r="I2131" i="3" s="1"/>
  <c r="K2131" i="3" s="1"/>
  <c r="G3350" i="3"/>
  <c r="I3350" i="3" s="1"/>
  <c r="K3350" i="3" s="1"/>
  <c r="G3252" i="3"/>
  <c r="I3252" i="3" s="1"/>
  <c r="K3252" i="3" s="1"/>
  <c r="G3018" i="3"/>
  <c r="I3018" i="3" s="1"/>
  <c r="K3018" i="3" s="1"/>
  <c r="G2960" i="3"/>
  <c r="I2960" i="3" s="1"/>
  <c r="K2960" i="3" s="1"/>
  <c r="G2920" i="3"/>
  <c r="I2920" i="3" s="1"/>
  <c r="K2920" i="3" s="1"/>
  <c r="G2882" i="3"/>
  <c r="I2882" i="3" s="1"/>
  <c r="K2882" i="3" s="1"/>
  <c r="G2862" i="3"/>
  <c r="I2862" i="3" s="1"/>
  <c r="K2862" i="3" s="1"/>
  <c r="G2130" i="3"/>
  <c r="I2130" i="3" s="1"/>
  <c r="K2130" i="3" s="1"/>
  <c r="G3349" i="3"/>
  <c r="I3349" i="3" s="1"/>
  <c r="K3349" i="3" s="1"/>
  <c r="G3251" i="3"/>
  <c r="I3251" i="3" s="1"/>
  <c r="K3251" i="3" s="1"/>
  <c r="G3017" i="3"/>
  <c r="I3017" i="3" s="1"/>
  <c r="K3017" i="3" s="1"/>
  <c r="G2959" i="3"/>
  <c r="I2959" i="3" s="1"/>
  <c r="K2959" i="3" s="1"/>
  <c r="G2919" i="3"/>
  <c r="I2919" i="3" s="1"/>
  <c r="K2919" i="3" s="1"/>
  <c r="G2861" i="3"/>
  <c r="I2861" i="3" s="1"/>
  <c r="K2861" i="3" s="1"/>
  <c r="G3348" i="3"/>
  <c r="I3348" i="3" s="1"/>
  <c r="K3348" i="3" s="1"/>
  <c r="G3250" i="3"/>
  <c r="I3250" i="3" s="1"/>
  <c r="K3250" i="3" s="1"/>
  <c r="G3016" i="3"/>
  <c r="I3016" i="3" s="1"/>
  <c r="K3016" i="3" s="1"/>
  <c r="G2918" i="3"/>
  <c r="I2918" i="3" s="1"/>
  <c r="K2918" i="3" s="1"/>
  <c r="G2860" i="3"/>
  <c r="I2860" i="3" s="1"/>
  <c r="K2860" i="3" s="1"/>
  <c r="G3346" i="3"/>
  <c r="I3346" i="3" s="1"/>
  <c r="K3346" i="3" s="1"/>
  <c r="G3248" i="3"/>
  <c r="I3248" i="3" s="1"/>
  <c r="K3248" i="3" s="1"/>
  <c r="G3014" i="3"/>
  <c r="I3014" i="3" s="1"/>
  <c r="K3014" i="3" s="1"/>
  <c r="G2916" i="3"/>
  <c r="I2916" i="3" s="1"/>
  <c r="K2916" i="3" s="1"/>
  <c r="G2856" i="3"/>
  <c r="I2856" i="3" s="1"/>
  <c r="K2856" i="3" s="1"/>
  <c r="G2601" i="3"/>
  <c r="I2601" i="3" s="1"/>
  <c r="K2601" i="3" s="1"/>
  <c r="G3345" i="3"/>
  <c r="I3345" i="3" s="1"/>
  <c r="K3345" i="3" s="1"/>
  <c r="G3247" i="3"/>
  <c r="I3247" i="3" s="1"/>
  <c r="K3247" i="3" s="1"/>
  <c r="G2915" i="3"/>
  <c r="I2915" i="3" s="1"/>
  <c r="K2915" i="3" s="1"/>
  <c r="G2855" i="3"/>
  <c r="I2855" i="3" s="1"/>
  <c r="K2855" i="3" s="1"/>
  <c r="G2600" i="3"/>
  <c r="I2600" i="3" s="1"/>
  <c r="K2600" i="3" s="1"/>
  <c r="G1927" i="3"/>
  <c r="I1927" i="3" s="1"/>
  <c r="K1927" i="3" s="1"/>
  <c r="G1731" i="3"/>
  <c r="I1731" i="3" s="1"/>
  <c r="K1731" i="3" s="1"/>
  <c r="G3344" i="3"/>
  <c r="I3344" i="3" s="1"/>
  <c r="K3344" i="3" s="1"/>
  <c r="G3246" i="3"/>
  <c r="I3246" i="3" s="1"/>
  <c r="K3246" i="3" s="1"/>
  <c r="G3088" i="3"/>
  <c r="I3088" i="3" s="1"/>
  <c r="K3088" i="3" s="1"/>
  <c r="G2854" i="3"/>
  <c r="I2854" i="3" s="1"/>
  <c r="K2854" i="3" s="1"/>
  <c r="G2599" i="3"/>
  <c r="I2599" i="3" s="1"/>
  <c r="K2599" i="3" s="1"/>
  <c r="G1926" i="3"/>
  <c r="I1926" i="3" s="1"/>
  <c r="K1926" i="3" s="1"/>
  <c r="G1730" i="3"/>
  <c r="I1730" i="3" s="1"/>
  <c r="K1730" i="3" s="1"/>
  <c r="G3245" i="3"/>
  <c r="I3245" i="3" s="1"/>
  <c r="K3245" i="3" s="1"/>
  <c r="G3165" i="3"/>
  <c r="I3165" i="3" s="1"/>
  <c r="K3165" i="3" s="1"/>
  <c r="G3087" i="3"/>
  <c r="I3087" i="3" s="1"/>
  <c r="K3087" i="3" s="1"/>
  <c r="G2853" i="3"/>
  <c r="I2853" i="3" s="1"/>
  <c r="K2853" i="3" s="1"/>
  <c r="G2598" i="3"/>
  <c r="I2598" i="3" s="1"/>
  <c r="K2598" i="3" s="1"/>
  <c r="G1925" i="3"/>
  <c r="I1925" i="3" s="1"/>
  <c r="K1925" i="3" s="1"/>
  <c r="G1729" i="3"/>
  <c r="I1729" i="3" s="1"/>
  <c r="K1729" i="3" s="1"/>
  <c r="G2888" i="3"/>
  <c r="I2888" i="3" s="1"/>
  <c r="K2888" i="3" s="1"/>
  <c r="G1544" i="3"/>
  <c r="I1544" i="3" s="1"/>
  <c r="K1544" i="3" s="1"/>
  <c r="G1368" i="3"/>
  <c r="I1368" i="3" s="1"/>
  <c r="K1368" i="3" s="1"/>
  <c r="G900" i="3"/>
  <c r="I900" i="3" s="1"/>
  <c r="K900" i="3" s="1"/>
  <c r="G646" i="3"/>
  <c r="I646" i="3" s="1"/>
  <c r="K646" i="3" s="1"/>
  <c r="G2887" i="3"/>
  <c r="I2887" i="3" s="1"/>
  <c r="K2887" i="3" s="1"/>
  <c r="G1543" i="3"/>
  <c r="I1543" i="3" s="1"/>
  <c r="K1543" i="3" s="1"/>
  <c r="G1367" i="3"/>
  <c r="I1367" i="3" s="1"/>
  <c r="K1367" i="3" s="1"/>
  <c r="G899" i="3"/>
  <c r="I899" i="3" s="1"/>
  <c r="K899" i="3" s="1"/>
  <c r="G645" i="3"/>
  <c r="I645" i="3" s="1"/>
  <c r="K645" i="3" s="1"/>
  <c r="G1542" i="3"/>
  <c r="I1542" i="3" s="1"/>
  <c r="K1542" i="3" s="1"/>
  <c r="G1366" i="3"/>
  <c r="I1366" i="3" s="1"/>
  <c r="K1366" i="3" s="1"/>
  <c r="G3249" i="3"/>
  <c r="I3249" i="3" s="1"/>
  <c r="K3249" i="3" s="1"/>
  <c r="G1929" i="3"/>
  <c r="I1929" i="3" s="1"/>
  <c r="K1929" i="3" s="1"/>
  <c r="G1541" i="3"/>
  <c r="I1541" i="3" s="1"/>
  <c r="K1541" i="3" s="1"/>
  <c r="G1365" i="3"/>
  <c r="I1365" i="3" s="1"/>
  <c r="K1365" i="3" s="1"/>
  <c r="G1928" i="3"/>
  <c r="I1928" i="3" s="1"/>
  <c r="K1928" i="3" s="1"/>
  <c r="G1540" i="3"/>
  <c r="I1540" i="3" s="1"/>
  <c r="K1540" i="3" s="1"/>
  <c r="G1364" i="3"/>
  <c r="I1364" i="3" s="1"/>
  <c r="K1364" i="3" s="1"/>
  <c r="G2868" i="3"/>
  <c r="I2868" i="3" s="1"/>
  <c r="K2868" i="3" s="1"/>
  <c r="G1924" i="3"/>
  <c r="I1924" i="3" s="1"/>
  <c r="K1924" i="3" s="1"/>
  <c r="G1539" i="3"/>
  <c r="I1539" i="3" s="1"/>
  <c r="K1539" i="3" s="1"/>
  <c r="G1363" i="3"/>
  <c r="I1363" i="3" s="1"/>
  <c r="K1363" i="3" s="1"/>
  <c r="G1049" i="3"/>
  <c r="I1049" i="3" s="1"/>
  <c r="K1049" i="3" s="1"/>
  <c r="G541" i="3"/>
  <c r="I541" i="3" s="1"/>
  <c r="K541" i="3" s="1"/>
  <c r="G2867" i="3"/>
  <c r="I2867" i="3" s="1"/>
  <c r="K2867" i="3" s="1"/>
  <c r="G1923" i="3"/>
  <c r="I1923" i="3" s="1"/>
  <c r="K1923" i="3" s="1"/>
  <c r="G1538" i="3"/>
  <c r="I1538" i="3" s="1"/>
  <c r="K1538" i="3" s="1"/>
  <c r="G1362" i="3"/>
  <c r="I1362" i="3" s="1"/>
  <c r="K1362" i="3" s="1"/>
  <c r="G1048" i="3"/>
  <c r="I1048" i="3" s="1"/>
  <c r="K1048" i="3" s="1"/>
  <c r="G774" i="3"/>
  <c r="I774" i="3" s="1"/>
  <c r="K774" i="3" s="1"/>
  <c r="G540" i="3"/>
  <c r="I540" i="3" s="1"/>
  <c r="K540" i="3" s="1"/>
  <c r="G2857" i="3"/>
  <c r="I2857" i="3" s="1"/>
  <c r="K2857" i="3" s="1"/>
  <c r="G1922" i="3"/>
  <c r="I1922" i="3" s="1"/>
  <c r="K1922" i="3" s="1"/>
  <c r="G1537" i="3"/>
  <c r="I1537" i="3" s="1"/>
  <c r="K1537" i="3" s="1"/>
  <c r="G1361" i="3"/>
  <c r="I1361" i="3" s="1"/>
  <c r="K1361" i="3" s="1"/>
  <c r="G1203" i="3"/>
  <c r="I1203" i="3" s="1"/>
  <c r="K1203" i="3" s="1"/>
  <c r="G1047" i="3"/>
  <c r="I1047" i="3" s="1"/>
  <c r="K1047" i="3" s="1"/>
  <c r="G3164" i="3"/>
  <c r="I3164" i="3" s="1"/>
  <c r="K3164" i="3" s="1"/>
  <c r="G2917" i="3"/>
  <c r="I2917" i="3" s="1"/>
  <c r="K2917" i="3" s="1"/>
  <c r="G2852" i="3"/>
  <c r="I2852" i="3" s="1"/>
  <c r="K2852" i="3" s="1"/>
  <c r="G2138" i="3"/>
  <c r="I2138" i="3" s="1"/>
  <c r="K2138" i="3" s="1"/>
  <c r="G1921" i="3"/>
  <c r="I1921" i="3" s="1"/>
  <c r="K1921" i="3" s="1"/>
  <c r="G1536" i="3"/>
  <c r="I1536" i="3" s="1"/>
  <c r="K1536" i="3" s="1"/>
  <c r="G1360" i="3"/>
  <c r="I1360" i="3" s="1"/>
  <c r="K1360" i="3" s="1"/>
  <c r="G3163" i="3"/>
  <c r="I3163" i="3" s="1"/>
  <c r="K3163" i="3" s="1"/>
  <c r="G2851" i="3"/>
  <c r="I2851" i="3" s="1"/>
  <c r="K2851" i="3" s="1"/>
  <c r="G2137" i="3"/>
  <c r="I2137" i="3" s="1"/>
  <c r="K2137" i="3" s="1"/>
  <c r="G1201" i="3"/>
  <c r="I1201" i="3" s="1"/>
  <c r="K1201" i="3" s="1"/>
  <c r="G1045" i="3"/>
  <c r="I1045" i="3" s="1"/>
  <c r="K1045" i="3" s="1"/>
  <c r="G771" i="3"/>
  <c r="I771" i="3" s="1"/>
  <c r="K771" i="3" s="1"/>
  <c r="G653" i="3"/>
  <c r="I653" i="3" s="1"/>
  <c r="K653" i="3" s="1"/>
  <c r="G537" i="3"/>
  <c r="I537" i="3" s="1"/>
  <c r="K537" i="3" s="1"/>
  <c r="G3347" i="3"/>
  <c r="I3347" i="3" s="1"/>
  <c r="K3347" i="3" s="1"/>
  <c r="G3162" i="3"/>
  <c r="I3162" i="3" s="1"/>
  <c r="K3162" i="3" s="1"/>
  <c r="G2850" i="3"/>
  <c r="I2850" i="3" s="1"/>
  <c r="K2850" i="3" s="1"/>
  <c r="G2136" i="3"/>
  <c r="I2136" i="3" s="1"/>
  <c r="K2136" i="3" s="1"/>
  <c r="G1200" i="3"/>
  <c r="I1200" i="3" s="1"/>
  <c r="K1200" i="3" s="1"/>
  <c r="G1044" i="3"/>
  <c r="I1044" i="3" s="1"/>
  <c r="K1044" i="3" s="1"/>
  <c r="G906" i="3"/>
  <c r="I906" i="3" s="1"/>
  <c r="K906" i="3" s="1"/>
  <c r="G770" i="3"/>
  <c r="I770" i="3" s="1"/>
  <c r="K770" i="3" s="1"/>
  <c r="G652" i="3"/>
  <c r="I652" i="3" s="1"/>
  <c r="K652" i="3" s="1"/>
  <c r="G536" i="3"/>
  <c r="I536" i="3" s="1"/>
  <c r="K536" i="3" s="1"/>
  <c r="G3161" i="3"/>
  <c r="I3161" i="3" s="1"/>
  <c r="K3161" i="3" s="1"/>
  <c r="G2967" i="3"/>
  <c r="I2967" i="3" s="1"/>
  <c r="K2967" i="3" s="1"/>
  <c r="G2849" i="3"/>
  <c r="I2849" i="3" s="1"/>
  <c r="K2849" i="3" s="1"/>
  <c r="G2597" i="3"/>
  <c r="I2597" i="3" s="1"/>
  <c r="K2597" i="3" s="1"/>
  <c r="G2135" i="3"/>
  <c r="I2135" i="3" s="1"/>
  <c r="K2135" i="3" s="1"/>
  <c r="G1728" i="3"/>
  <c r="I1728" i="3" s="1"/>
  <c r="K1728" i="3" s="1"/>
  <c r="G1199" i="3"/>
  <c r="I1199" i="3" s="1"/>
  <c r="K1199" i="3" s="1"/>
  <c r="G1043" i="3"/>
  <c r="I1043" i="3" s="1"/>
  <c r="K1043" i="3" s="1"/>
  <c r="G442" i="3"/>
  <c r="I442" i="3" s="1"/>
  <c r="K442" i="3" s="1"/>
  <c r="G209" i="3"/>
  <c r="I209" i="3" s="1"/>
  <c r="K209" i="3" s="1"/>
  <c r="G151" i="3"/>
  <c r="I151" i="3" s="1"/>
  <c r="K151" i="3" s="1"/>
  <c r="G111" i="3"/>
  <c r="I111" i="3" s="1"/>
  <c r="K111" i="3" s="1"/>
  <c r="G73" i="3"/>
  <c r="I73" i="3" s="1"/>
  <c r="K73" i="3" s="1"/>
  <c r="G53" i="3"/>
  <c r="G51" i="3"/>
  <c r="I51" i="3" s="1"/>
  <c r="K51" i="3" s="1"/>
  <c r="G108" i="3"/>
  <c r="I108" i="3" s="1"/>
  <c r="K108" i="3" s="1"/>
  <c r="G1725" i="3"/>
  <c r="I1725" i="3" s="1"/>
  <c r="K1725" i="3" s="1"/>
  <c r="G1198" i="3"/>
  <c r="I1198" i="3" s="1"/>
  <c r="K1198" i="3" s="1"/>
  <c r="G1042" i="3"/>
  <c r="I1042" i="3" s="1"/>
  <c r="K1042" i="3" s="1"/>
  <c r="G543" i="3"/>
  <c r="I543" i="3" s="1"/>
  <c r="K543" i="3" s="1"/>
  <c r="G441" i="3"/>
  <c r="I441" i="3" s="1"/>
  <c r="K441" i="3" s="1"/>
  <c r="G208" i="3"/>
  <c r="I208" i="3" s="1"/>
  <c r="K208" i="3" s="1"/>
  <c r="G150" i="3"/>
  <c r="I150" i="3" s="1"/>
  <c r="K150" i="3" s="1"/>
  <c r="G110" i="3"/>
  <c r="I110" i="3" s="1"/>
  <c r="K110" i="3" s="1"/>
  <c r="G52" i="3"/>
  <c r="I52" i="3" s="1"/>
  <c r="K52" i="3" s="1"/>
  <c r="G207" i="3"/>
  <c r="I207" i="3" s="1"/>
  <c r="K207" i="3" s="1"/>
  <c r="G206" i="3"/>
  <c r="I206" i="3" s="1"/>
  <c r="K206" i="3" s="1"/>
  <c r="G48" i="3"/>
  <c r="I48" i="3" s="1"/>
  <c r="K48" i="3" s="1"/>
  <c r="G47" i="3"/>
  <c r="I47" i="3" s="1"/>
  <c r="K47" i="3" s="1"/>
  <c r="G352" i="3"/>
  <c r="I352" i="3" s="1"/>
  <c r="K352" i="3" s="1"/>
  <c r="G79" i="3"/>
  <c r="G351" i="3"/>
  <c r="I351" i="3" s="1"/>
  <c r="K351" i="3" s="1"/>
  <c r="G40" i="3"/>
  <c r="I40" i="3" s="1"/>
  <c r="G1197" i="3"/>
  <c r="I1197" i="3" s="1"/>
  <c r="K1197" i="3" s="1"/>
  <c r="G1041" i="3"/>
  <c r="I1041" i="3" s="1"/>
  <c r="K1041" i="3" s="1"/>
  <c r="G542" i="3"/>
  <c r="I542" i="3" s="1"/>
  <c r="K542" i="3" s="1"/>
  <c r="G440" i="3"/>
  <c r="I440" i="3" s="1"/>
  <c r="K440" i="3" s="1"/>
  <c r="G109" i="3"/>
  <c r="I109" i="3" s="1"/>
  <c r="K109" i="3" s="1"/>
  <c r="G1726" i="3"/>
  <c r="I1726" i="3" s="1"/>
  <c r="K1726" i="3" s="1"/>
  <c r="G2890" i="3"/>
  <c r="I2890" i="3" s="1"/>
  <c r="K2890" i="3" s="1"/>
  <c r="G1196" i="3"/>
  <c r="I1196" i="3" s="1"/>
  <c r="K1196" i="3" s="1"/>
  <c r="G539" i="3"/>
  <c r="I539" i="3" s="1"/>
  <c r="K539" i="3" s="1"/>
  <c r="G439" i="3"/>
  <c r="I439" i="3" s="1"/>
  <c r="K439" i="3" s="1"/>
  <c r="G275" i="3"/>
  <c r="I275" i="3" s="1"/>
  <c r="K275" i="3" s="1"/>
  <c r="G2889" i="3"/>
  <c r="I2889" i="3" s="1"/>
  <c r="K2889" i="3" s="1"/>
  <c r="G1195" i="3"/>
  <c r="I1195" i="3" s="1"/>
  <c r="K1195" i="3" s="1"/>
  <c r="G538" i="3"/>
  <c r="I538" i="3" s="1"/>
  <c r="K538" i="3" s="1"/>
  <c r="G438" i="3"/>
  <c r="I438" i="3" s="1"/>
  <c r="K438" i="3" s="1"/>
  <c r="G205" i="3"/>
  <c r="I205" i="3" s="1"/>
  <c r="K205" i="3" s="1"/>
  <c r="G107" i="3"/>
  <c r="I107" i="3" s="1"/>
  <c r="K107" i="3" s="1"/>
  <c r="G3086" i="3"/>
  <c r="I3086" i="3" s="1"/>
  <c r="K3086" i="3" s="1"/>
  <c r="G535" i="3"/>
  <c r="I535" i="3" s="1"/>
  <c r="K535" i="3" s="1"/>
  <c r="G437" i="3"/>
  <c r="I437" i="3" s="1"/>
  <c r="K437" i="3" s="1"/>
  <c r="G106" i="3"/>
  <c r="I106" i="3" s="1"/>
  <c r="K106" i="3" s="1"/>
  <c r="G46" i="3"/>
  <c r="I46" i="3" s="1"/>
  <c r="K46" i="3" s="1"/>
  <c r="G274" i="3"/>
  <c r="I274" i="3" s="1"/>
  <c r="K274" i="3" s="1"/>
  <c r="G350" i="3"/>
  <c r="I350" i="3" s="1"/>
  <c r="K350" i="3" s="1"/>
  <c r="G155" i="3"/>
  <c r="I155" i="3" s="1"/>
  <c r="K155" i="3" s="1"/>
  <c r="G57" i="3"/>
  <c r="G768" i="3"/>
  <c r="I768" i="3" s="1"/>
  <c r="K768" i="3" s="1"/>
  <c r="G3085" i="3"/>
  <c r="I3085" i="3" s="1"/>
  <c r="K3085" i="3" s="1"/>
  <c r="G905" i="3"/>
  <c r="I905" i="3" s="1"/>
  <c r="K905" i="3" s="1"/>
  <c r="G436" i="3"/>
  <c r="I436" i="3" s="1"/>
  <c r="K436" i="3" s="1"/>
  <c r="G356" i="3"/>
  <c r="I356" i="3" s="1"/>
  <c r="K356" i="3" s="1"/>
  <c r="G279" i="3"/>
  <c r="I279" i="3" s="1"/>
  <c r="K279" i="3" s="1"/>
  <c r="G45" i="3"/>
  <c r="I45" i="3" s="1"/>
  <c r="K45" i="3" s="1"/>
  <c r="G44" i="3"/>
  <c r="I44" i="3" s="1"/>
  <c r="K44" i="3" s="1"/>
  <c r="G59" i="3"/>
  <c r="G156" i="3"/>
  <c r="I156" i="3" s="1"/>
  <c r="K156" i="3" s="1"/>
  <c r="G58" i="3"/>
  <c r="G213" i="3"/>
  <c r="I213" i="3" s="1"/>
  <c r="K213" i="3" s="1"/>
  <c r="G77" i="3"/>
  <c r="I77" i="3" s="1"/>
  <c r="K77" i="3" s="1"/>
  <c r="G272" i="3"/>
  <c r="I272" i="3" s="1"/>
  <c r="K272" i="3" s="1"/>
  <c r="G3084" i="3"/>
  <c r="I3084" i="3" s="1"/>
  <c r="K3084" i="3" s="1"/>
  <c r="G2596" i="3"/>
  <c r="I2596" i="3" s="1"/>
  <c r="K2596" i="3" s="1"/>
  <c r="G904" i="3"/>
  <c r="I904" i="3" s="1"/>
  <c r="K904" i="3" s="1"/>
  <c r="G355" i="3"/>
  <c r="I355" i="3" s="1"/>
  <c r="K355" i="3" s="1"/>
  <c r="G278" i="3"/>
  <c r="I278" i="3" s="1"/>
  <c r="K278" i="3" s="1"/>
  <c r="G41" i="3"/>
  <c r="I41" i="3" s="1"/>
  <c r="K41" i="3" s="1"/>
  <c r="G78" i="3"/>
  <c r="I78" i="3" s="1"/>
  <c r="K78" i="3" s="1"/>
  <c r="G647" i="3"/>
  <c r="I647" i="3" s="1"/>
  <c r="K647" i="3" s="1"/>
  <c r="G3083" i="3"/>
  <c r="I3083" i="3" s="1"/>
  <c r="K3083" i="3" s="1"/>
  <c r="G2595" i="3"/>
  <c r="I2595" i="3" s="1"/>
  <c r="K2595" i="3" s="1"/>
  <c r="G903" i="3"/>
  <c r="I903" i="3" s="1"/>
  <c r="K903" i="3" s="1"/>
  <c r="G651" i="3"/>
  <c r="I651" i="3" s="1"/>
  <c r="K651" i="3" s="1"/>
  <c r="G354" i="3"/>
  <c r="I354" i="3" s="1"/>
  <c r="K354" i="3" s="1"/>
  <c r="G277" i="3"/>
  <c r="I277" i="3" s="1"/>
  <c r="K277" i="3" s="1"/>
  <c r="G81" i="3"/>
  <c r="I81" i="3" s="1"/>
  <c r="K81" i="3" s="1"/>
  <c r="G43" i="3"/>
  <c r="I43" i="3" s="1"/>
  <c r="K43" i="3" s="1"/>
  <c r="G649" i="3"/>
  <c r="I649" i="3" s="1"/>
  <c r="K649" i="3" s="1"/>
  <c r="G157" i="3"/>
  <c r="I157" i="3" s="1"/>
  <c r="K157" i="3" s="1"/>
  <c r="G769" i="3"/>
  <c r="I769" i="3" s="1"/>
  <c r="K769" i="3" s="1"/>
  <c r="G2594" i="3"/>
  <c r="I2594" i="3" s="1"/>
  <c r="K2594" i="3" s="1"/>
  <c r="G902" i="3"/>
  <c r="I902" i="3" s="1"/>
  <c r="K902" i="3" s="1"/>
  <c r="G650" i="3"/>
  <c r="I650" i="3" s="1"/>
  <c r="K650" i="3" s="1"/>
  <c r="G353" i="3"/>
  <c r="I353" i="3" s="1"/>
  <c r="K353" i="3" s="1"/>
  <c r="G276" i="3"/>
  <c r="I276" i="3" s="1"/>
  <c r="K276" i="3" s="1"/>
  <c r="G158" i="3"/>
  <c r="I158" i="3" s="1"/>
  <c r="K158" i="3" s="1"/>
  <c r="G80" i="3"/>
  <c r="I80" i="3" s="1"/>
  <c r="K80" i="3" s="1"/>
  <c r="G42" i="3"/>
  <c r="I42" i="3" s="1"/>
  <c r="K42" i="3" s="1"/>
  <c r="G901" i="3"/>
  <c r="I901" i="3" s="1"/>
  <c r="K901" i="3" s="1"/>
  <c r="G3015" i="3"/>
  <c r="I3015" i="3" s="1"/>
  <c r="K3015" i="3" s="1"/>
  <c r="G273" i="3"/>
  <c r="I273" i="3" s="1"/>
  <c r="K273" i="3" s="1"/>
  <c r="G2966" i="3"/>
  <c r="I2966" i="3" s="1"/>
  <c r="K2966" i="3" s="1"/>
  <c r="G773" i="3"/>
  <c r="I773" i="3" s="1"/>
  <c r="K773" i="3" s="1"/>
  <c r="G1727" i="3"/>
  <c r="I1727" i="3" s="1"/>
  <c r="K1727" i="3" s="1"/>
  <c r="G898" i="3"/>
  <c r="I898" i="3" s="1"/>
  <c r="K898" i="3" s="1"/>
  <c r="G772" i="3"/>
  <c r="I772" i="3" s="1"/>
  <c r="K772" i="3" s="1"/>
  <c r="G648" i="3"/>
  <c r="I648" i="3" s="1"/>
  <c r="K648" i="3" s="1"/>
  <c r="G56" i="3"/>
  <c r="G271" i="3"/>
  <c r="I271" i="3" s="1"/>
  <c r="G154" i="3"/>
  <c r="I154" i="3" s="1"/>
  <c r="K154" i="3" s="1"/>
  <c r="G55" i="3"/>
  <c r="G766" i="3"/>
  <c r="I766" i="3" s="1"/>
  <c r="K766" i="3" s="1"/>
  <c r="G1202" i="3"/>
  <c r="I1202" i="3" s="1"/>
  <c r="K1202" i="3" s="1"/>
  <c r="G74" i="3"/>
  <c r="I74" i="3" s="1"/>
  <c r="K74" i="3" s="1"/>
  <c r="G767" i="3"/>
  <c r="I767" i="3" s="1"/>
  <c r="K767" i="3" s="1"/>
  <c r="G1046" i="3"/>
  <c r="I1046" i="3" s="1"/>
  <c r="K1046" i="3" s="1"/>
  <c r="G153" i="3"/>
  <c r="I153" i="3" s="1"/>
  <c r="K153" i="3" s="1"/>
  <c r="G54" i="3"/>
  <c r="I54" i="3" s="1"/>
  <c r="K54" i="3" s="1"/>
  <c r="G2965" i="3"/>
  <c r="I2965" i="3" s="1"/>
  <c r="K2965" i="3" s="1"/>
  <c r="G152" i="3"/>
  <c r="I152" i="3" s="1"/>
  <c r="K152" i="3" s="1"/>
  <c r="G348" i="3"/>
  <c r="I348" i="3" s="1"/>
  <c r="K348" i="3" s="1"/>
  <c r="G114" i="3"/>
  <c r="I114" i="3" s="1"/>
  <c r="K114" i="3" s="1"/>
  <c r="G212" i="3"/>
  <c r="I212" i="3" s="1"/>
  <c r="K212" i="3" s="1"/>
  <c r="G211" i="3"/>
  <c r="I211" i="3" s="1"/>
  <c r="K211" i="3" s="1"/>
  <c r="G112" i="3"/>
  <c r="I112" i="3" s="1"/>
  <c r="K112" i="3" s="1"/>
  <c r="G349" i="3"/>
  <c r="I349" i="3" s="1"/>
  <c r="K349" i="3" s="1"/>
  <c r="G210" i="3"/>
  <c r="I210" i="3" s="1"/>
  <c r="K210" i="3" s="1"/>
  <c r="G76" i="3"/>
  <c r="I76" i="3" s="1"/>
  <c r="K76" i="3" s="1"/>
  <c r="G113" i="3"/>
  <c r="I113" i="3" s="1"/>
  <c r="K113" i="3" s="1"/>
  <c r="G444" i="3"/>
  <c r="I444" i="3" s="1"/>
  <c r="K444" i="3" s="1"/>
  <c r="G443" i="3"/>
  <c r="I443" i="3" s="1"/>
  <c r="K443" i="3" s="1"/>
  <c r="G75" i="3"/>
  <c r="I75" i="3" s="1"/>
  <c r="K75" i="3" s="1"/>
  <c r="G3394" i="3"/>
  <c r="I3394" i="3" s="1"/>
  <c r="K3394" i="3" s="1"/>
  <c r="G3296" i="3"/>
  <c r="I3296" i="3" s="1"/>
  <c r="K3296" i="3" s="1"/>
  <c r="G3062" i="3"/>
  <c r="I3062" i="3" s="1"/>
  <c r="K3062" i="3" s="1"/>
  <c r="G3004" i="3"/>
  <c r="G2174" i="3"/>
  <c r="I2174" i="3" s="1"/>
  <c r="K2174" i="3" s="1"/>
  <c r="G3393" i="3"/>
  <c r="I3393" i="3" s="1"/>
  <c r="K3393" i="3" s="1"/>
  <c r="G3295" i="3"/>
  <c r="I3295" i="3" s="1"/>
  <c r="K3295" i="3" s="1"/>
  <c r="G3061" i="3"/>
  <c r="I3061" i="3" s="1"/>
  <c r="K3061" i="3" s="1"/>
  <c r="G3003" i="3"/>
  <c r="G1585" i="3"/>
  <c r="I1585" i="3" s="1"/>
  <c r="K1585" i="3" s="1"/>
  <c r="G3392" i="3"/>
  <c r="I3392" i="3" s="1"/>
  <c r="K3392" i="3" s="1"/>
  <c r="G3294" i="3"/>
  <c r="I3294" i="3" s="1"/>
  <c r="K3294" i="3" s="1"/>
  <c r="G3060" i="3"/>
  <c r="I3060" i="3" s="1"/>
  <c r="K3060" i="3" s="1"/>
  <c r="G3391" i="3"/>
  <c r="I3391" i="3" s="1"/>
  <c r="K3391" i="3" s="1"/>
  <c r="G3293" i="3"/>
  <c r="I3293" i="3" s="1"/>
  <c r="K3293" i="3" s="1"/>
  <c r="G3059" i="3"/>
  <c r="I3059" i="3" s="1"/>
  <c r="K3059" i="3" s="1"/>
  <c r="G1973" i="3"/>
  <c r="I1973" i="3" s="1"/>
  <c r="K1973" i="3" s="1"/>
  <c r="G3390" i="3"/>
  <c r="I3390" i="3" s="1"/>
  <c r="K3390" i="3" s="1"/>
  <c r="G3292" i="3"/>
  <c r="I3292" i="3" s="1"/>
  <c r="K3292" i="3" s="1"/>
  <c r="G3058" i="3"/>
  <c r="I3058" i="3" s="1"/>
  <c r="K3058" i="3" s="1"/>
  <c r="G2645" i="3"/>
  <c r="I2645" i="3" s="1"/>
  <c r="K2645" i="3" s="1"/>
  <c r="G1972" i="3"/>
  <c r="I1972" i="3" s="1"/>
  <c r="K1972" i="3" s="1"/>
  <c r="G3389" i="3"/>
  <c r="I3389" i="3" s="1"/>
  <c r="K3389" i="3" s="1"/>
  <c r="G3291" i="3"/>
  <c r="I3291" i="3" s="1"/>
  <c r="K3291" i="3" s="1"/>
  <c r="G2644" i="3"/>
  <c r="I2644" i="3" s="1"/>
  <c r="K2644" i="3" s="1"/>
  <c r="G3388" i="3"/>
  <c r="I3388" i="3" s="1"/>
  <c r="K3388" i="3" s="1"/>
  <c r="G3290" i="3"/>
  <c r="I3290" i="3" s="1"/>
  <c r="K3290" i="3" s="1"/>
  <c r="G3132" i="3"/>
  <c r="I3132" i="3" s="1"/>
  <c r="K3132" i="3" s="1"/>
  <c r="G2643" i="3"/>
  <c r="I2643" i="3" s="1"/>
  <c r="K2643" i="3" s="1"/>
  <c r="G1970" i="3"/>
  <c r="I1970" i="3" s="1"/>
  <c r="K1970" i="3" s="1"/>
  <c r="G1774" i="3"/>
  <c r="I1774" i="3" s="1"/>
  <c r="K1774" i="3" s="1"/>
  <c r="G1580" i="3"/>
  <c r="I1580" i="3" s="1"/>
  <c r="K1580" i="3" s="1"/>
  <c r="G3208" i="3"/>
  <c r="I3208" i="3" s="1"/>
  <c r="K3208" i="3" s="1"/>
  <c r="G3130" i="3"/>
  <c r="I3130" i="3" s="1"/>
  <c r="K3130" i="3" s="1"/>
  <c r="G2641" i="3"/>
  <c r="I2641" i="3" s="1"/>
  <c r="K2641" i="3" s="1"/>
  <c r="G3207" i="3"/>
  <c r="I3207" i="3" s="1"/>
  <c r="K3207" i="3" s="1"/>
  <c r="G3129" i="3"/>
  <c r="I3129" i="3" s="1"/>
  <c r="K3129" i="3" s="1"/>
  <c r="G3011" i="3"/>
  <c r="G2640" i="3"/>
  <c r="I2640" i="3" s="1"/>
  <c r="K2640" i="3" s="1"/>
  <c r="G2181" i="3"/>
  <c r="I2181" i="3" s="1"/>
  <c r="K2181" i="3" s="1"/>
  <c r="G1967" i="3"/>
  <c r="I1967" i="3" s="1"/>
  <c r="K1967" i="3" s="1"/>
  <c r="G1771" i="3"/>
  <c r="I1771" i="3" s="1"/>
  <c r="K1771" i="3" s="1"/>
  <c r="G3206" i="3"/>
  <c r="I3206" i="3" s="1"/>
  <c r="K3206" i="3" s="1"/>
  <c r="G3128" i="3"/>
  <c r="I3128" i="3" s="1"/>
  <c r="K3128" i="3" s="1"/>
  <c r="G3010" i="3"/>
  <c r="G2639" i="3"/>
  <c r="I2639" i="3" s="1"/>
  <c r="K2639" i="3" s="1"/>
  <c r="G2180" i="3"/>
  <c r="I2180" i="3" s="1"/>
  <c r="K2180" i="3" s="1"/>
  <c r="G1966" i="3"/>
  <c r="I1966" i="3" s="1"/>
  <c r="K1966" i="3" s="1"/>
  <c r="G1770" i="3"/>
  <c r="I1770" i="3" s="1"/>
  <c r="K1770" i="3" s="1"/>
  <c r="G3205" i="3"/>
  <c r="I3205" i="3" s="1"/>
  <c r="K3205" i="3" s="1"/>
  <c r="G3127" i="3"/>
  <c r="I3127" i="3" s="1"/>
  <c r="K3127" i="3" s="1"/>
  <c r="G3009" i="3"/>
  <c r="G2638" i="3"/>
  <c r="I2638" i="3" s="1"/>
  <c r="K2638" i="3" s="1"/>
  <c r="G2179" i="3"/>
  <c r="I2179" i="3" s="1"/>
  <c r="K2179" i="3" s="1"/>
  <c r="G1965" i="3"/>
  <c r="I1965" i="3" s="1"/>
  <c r="K1965" i="3" s="1"/>
  <c r="G1769" i="3"/>
  <c r="I1769" i="3" s="1"/>
  <c r="K1769" i="3" s="1"/>
  <c r="G3202" i="3"/>
  <c r="I3202" i="3" s="1"/>
  <c r="K3202" i="3" s="1"/>
  <c r="G3008" i="3"/>
  <c r="G2642" i="3"/>
  <c r="I2642" i="3" s="1"/>
  <c r="K2642" i="3" s="1"/>
  <c r="G1408" i="3"/>
  <c r="I1408" i="3" s="1"/>
  <c r="K1408" i="3" s="1"/>
  <c r="G586" i="3"/>
  <c r="I586" i="3" s="1"/>
  <c r="K586" i="3" s="1"/>
  <c r="G3201" i="3"/>
  <c r="I3201" i="3" s="1"/>
  <c r="K3201" i="3" s="1"/>
  <c r="G3131" i="3"/>
  <c r="I3131" i="3" s="1"/>
  <c r="K3131" i="3" s="1"/>
  <c r="G3066" i="3"/>
  <c r="I3066" i="3" s="1"/>
  <c r="K3066" i="3" s="1"/>
  <c r="G3007" i="3"/>
  <c r="G2637" i="3"/>
  <c r="I2637" i="3" s="1"/>
  <c r="K2637" i="3" s="1"/>
  <c r="G1407" i="3"/>
  <c r="I1407" i="3" s="1"/>
  <c r="K1407" i="3" s="1"/>
  <c r="G1093" i="3"/>
  <c r="I1093" i="3" s="1"/>
  <c r="K1093" i="3" s="1"/>
  <c r="G585" i="3"/>
  <c r="I585" i="3" s="1"/>
  <c r="K585" i="3" s="1"/>
  <c r="G3126" i="3"/>
  <c r="I3126" i="3" s="1"/>
  <c r="K3126" i="3" s="1"/>
  <c r="G3065" i="3"/>
  <c r="I3065" i="3" s="1"/>
  <c r="K3065" i="3" s="1"/>
  <c r="G3006" i="3"/>
  <c r="G1406" i="3"/>
  <c r="I1406" i="3" s="1"/>
  <c r="K1406" i="3" s="1"/>
  <c r="G1092" i="3"/>
  <c r="I1092" i="3" s="1"/>
  <c r="K1092" i="3" s="1"/>
  <c r="G3125" i="3"/>
  <c r="I3125" i="3" s="1"/>
  <c r="K3125" i="3" s="1"/>
  <c r="G3064" i="3"/>
  <c r="I3064" i="3" s="1"/>
  <c r="K3064" i="3" s="1"/>
  <c r="G3005" i="3"/>
  <c r="G1405" i="3"/>
  <c r="I1405" i="3" s="1"/>
  <c r="K1405" i="3" s="1"/>
  <c r="G1247" i="3"/>
  <c r="I1247" i="3" s="1"/>
  <c r="K1247" i="3" s="1"/>
  <c r="G1091" i="3"/>
  <c r="I1091" i="3" s="1"/>
  <c r="K1091" i="3" s="1"/>
  <c r="G3124" i="3"/>
  <c r="I3124" i="3" s="1"/>
  <c r="K3124" i="3" s="1"/>
  <c r="G3063" i="3"/>
  <c r="I3063" i="3" s="1"/>
  <c r="K3063" i="3" s="1"/>
  <c r="G1971" i="3"/>
  <c r="I1971" i="3" s="1"/>
  <c r="K1971" i="3" s="1"/>
  <c r="G1404" i="3"/>
  <c r="I1404" i="3" s="1"/>
  <c r="K1404" i="3" s="1"/>
  <c r="G1246" i="3"/>
  <c r="I1246" i="3" s="1"/>
  <c r="K1246" i="3" s="1"/>
  <c r="G1090" i="3"/>
  <c r="I1090" i="3" s="1"/>
  <c r="K1090" i="3" s="1"/>
  <c r="G1969" i="3"/>
  <c r="I1969" i="3" s="1"/>
  <c r="K1969" i="3" s="1"/>
  <c r="G1588" i="3"/>
  <c r="I1588" i="3" s="1"/>
  <c r="K1588" i="3" s="1"/>
  <c r="G1245" i="3"/>
  <c r="I1245" i="3" s="1"/>
  <c r="K1245" i="3" s="1"/>
  <c r="G1089" i="3"/>
  <c r="I1089" i="3" s="1"/>
  <c r="K1089" i="3" s="1"/>
  <c r="G815" i="3"/>
  <c r="I815" i="3" s="1"/>
  <c r="K815" i="3" s="1"/>
  <c r="G697" i="3"/>
  <c r="I697" i="3" s="1"/>
  <c r="K697" i="3" s="1"/>
  <c r="G581" i="3"/>
  <c r="I581" i="3" s="1"/>
  <c r="K581" i="3" s="1"/>
  <c r="G1968" i="3"/>
  <c r="I1968" i="3" s="1"/>
  <c r="K1968" i="3" s="1"/>
  <c r="G1587" i="3"/>
  <c r="I1587" i="3" s="1"/>
  <c r="K1587" i="3" s="1"/>
  <c r="G1244" i="3"/>
  <c r="I1244" i="3" s="1"/>
  <c r="K1244" i="3" s="1"/>
  <c r="G1088" i="3"/>
  <c r="I1088" i="3" s="1"/>
  <c r="K1088" i="3" s="1"/>
  <c r="G950" i="3"/>
  <c r="I950" i="3" s="1"/>
  <c r="K950" i="3" s="1"/>
  <c r="G814" i="3"/>
  <c r="I814" i="3" s="1"/>
  <c r="K814" i="3" s="1"/>
  <c r="G696" i="3"/>
  <c r="I696" i="3" s="1"/>
  <c r="K696" i="3" s="1"/>
  <c r="G580" i="3"/>
  <c r="I580" i="3" s="1"/>
  <c r="K580" i="3" s="1"/>
  <c r="G1586" i="3"/>
  <c r="I1586" i="3" s="1"/>
  <c r="K1586" i="3" s="1"/>
  <c r="G1243" i="3"/>
  <c r="I1243" i="3" s="1"/>
  <c r="K1243" i="3" s="1"/>
  <c r="G1087" i="3"/>
  <c r="I1087" i="3" s="1"/>
  <c r="K1087" i="3" s="1"/>
  <c r="G949" i="3"/>
  <c r="I949" i="3" s="1"/>
  <c r="K949" i="3" s="1"/>
  <c r="G3297" i="3"/>
  <c r="I3297" i="3" s="1"/>
  <c r="K3297" i="3" s="1"/>
  <c r="G1584" i="3"/>
  <c r="I1584" i="3" s="1"/>
  <c r="K1584" i="3" s="1"/>
  <c r="G1242" i="3"/>
  <c r="I1242" i="3" s="1"/>
  <c r="K1242" i="3" s="1"/>
  <c r="G3289" i="3"/>
  <c r="I3289" i="3" s="1"/>
  <c r="K3289" i="3" s="1"/>
  <c r="G1583" i="3"/>
  <c r="I1583" i="3" s="1"/>
  <c r="K1583" i="3" s="1"/>
  <c r="G1241" i="3"/>
  <c r="I1241" i="3" s="1"/>
  <c r="K1241" i="3" s="1"/>
  <c r="G1085" i="3"/>
  <c r="I1085" i="3" s="1"/>
  <c r="K1085" i="3" s="1"/>
  <c r="G947" i="3"/>
  <c r="I947" i="3" s="1"/>
  <c r="K947" i="3" s="1"/>
  <c r="G811" i="3"/>
  <c r="I811" i="3" s="1"/>
  <c r="K811" i="3" s="1"/>
  <c r="G693" i="3"/>
  <c r="I693" i="3" s="1"/>
  <c r="K693" i="3" s="1"/>
  <c r="G2182" i="3"/>
  <c r="I2182" i="3" s="1"/>
  <c r="K2182" i="3" s="1"/>
  <c r="G1775" i="3"/>
  <c r="I1775" i="3" s="1"/>
  <c r="K1775" i="3" s="1"/>
  <c r="G1582" i="3"/>
  <c r="I1582" i="3" s="1"/>
  <c r="K1582" i="3" s="1"/>
  <c r="G1240" i="3"/>
  <c r="I1240" i="3" s="1"/>
  <c r="K1240" i="3" s="1"/>
  <c r="G946" i="3"/>
  <c r="I946" i="3" s="1"/>
  <c r="K946" i="3" s="1"/>
  <c r="G810" i="3"/>
  <c r="I810" i="3" s="1"/>
  <c r="K810" i="3" s="1"/>
  <c r="G692" i="3"/>
  <c r="I692" i="3" s="1"/>
  <c r="K692" i="3" s="1"/>
  <c r="G2178" i="3"/>
  <c r="I2178" i="3" s="1"/>
  <c r="K2178" i="3" s="1"/>
  <c r="G1773" i="3"/>
  <c r="I1773" i="3" s="1"/>
  <c r="K1773" i="3" s="1"/>
  <c r="G1581" i="3"/>
  <c r="I1581" i="3" s="1"/>
  <c r="K1581" i="3" s="1"/>
  <c r="G3203" i="3"/>
  <c r="I3203" i="3" s="1"/>
  <c r="K3203" i="3" s="1"/>
  <c r="G1411" i="3"/>
  <c r="I1411" i="3" s="1"/>
  <c r="K1411" i="3" s="1"/>
  <c r="G482" i="3"/>
  <c r="I482" i="3" s="1"/>
  <c r="K482" i="3" s="1"/>
  <c r="G249" i="3"/>
  <c r="G321" i="3"/>
  <c r="I321" i="3" s="1"/>
  <c r="K321" i="3" s="1"/>
  <c r="G587" i="3"/>
  <c r="I587" i="3" s="1"/>
  <c r="K587" i="3" s="1"/>
  <c r="G195" i="3"/>
  <c r="G1410" i="3"/>
  <c r="I1410" i="3" s="1"/>
  <c r="K1410" i="3" s="1"/>
  <c r="G948" i="3"/>
  <c r="I948" i="3" s="1"/>
  <c r="K948" i="3" s="1"/>
  <c r="G481" i="3"/>
  <c r="I481" i="3" s="1"/>
  <c r="K481" i="3" s="1"/>
  <c r="G323" i="3"/>
  <c r="I323" i="3" s="1"/>
  <c r="K323" i="3" s="1"/>
  <c r="G322" i="3"/>
  <c r="I322" i="3" s="1"/>
  <c r="K322" i="3" s="1"/>
  <c r="G583" i="3"/>
  <c r="I583" i="3" s="1"/>
  <c r="K583" i="3" s="1"/>
  <c r="G582" i="3"/>
  <c r="I582" i="3" s="1"/>
  <c r="K582" i="3" s="1"/>
  <c r="G252" i="3"/>
  <c r="G1409" i="3"/>
  <c r="I1409" i="3" s="1"/>
  <c r="K1409" i="3" s="1"/>
  <c r="G945" i="3"/>
  <c r="I945" i="3" s="1"/>
  <c r="K945" i="3" s="1"/>
  <c r="G695" i="3"/>
  <c r="I695" i="3" s="1"/>
  <c r="K695" i="3" s="1"/>
  <c r="G480" i="3"/>
  <c r="I480" i="3" s="1"/>
  <c r="K480" i="3" s="1"/>
  <c r="G400" i="3"/>
  <c r="I400" i="3" s="1"/>
  <c r="K400" i="3" s="1"/>
  <c r="G3396" i="3"/>
  <c r="I3396" i="3" s="1"/>
  <c r="K3396" i="3" s="1"/>
  <c r="G2177" i="3"/>
  <c r="I2177" i="3" s="1"/>
  <c r="K2177" i="3" s="1"/>
  <c r="G1086" i="3"/>
  <c r="I1086" i="3" s="1"/>
  <c r="K1086" i="3" s="1"/>
  <c r="G944" i="3"/>
  <c r="I944" i="3" s="1"/>
  <c r="K944" i="3" s="1"/>
  <c r="G818" i="3"/>
  <c r="I818" i="3" s="1"/>
  <c r="K818" i="3" s="1"/>
  <c r="G694" i="3"/>
  <c r="I694" i="3" s="1"/>
  <c r="K694" i="3" s="1"/>
  <c r="G399" i="3"/>
  <c r="I399" i="3" s="1"/>
  <c r="K399" i="3" s="1"/>
  <c r="G3395" i="3"/>
  <c r="I3395" i="3" s="1"/>
  <c r="K3395" i="3" s="1"/>
  <c r="G2176" i="3"/>
  <c r="I2176" i="3" s="1"/>
  <c r="K2176" i="3" s="1"/>
  <c r="G1239" i="3"/>
  <c r="I1239" i="3" s="1"/>
  <c r="K1239" i="3" s="1"/>
  <c r="G943" i="3"/>
  <c r="I943" i="3" s="1"/>
  <c r="K943" i="3" s="1"/>
  <c r="G817" i="3"/>
  <c r="I817" i="3" s="1"/>
  <c r="K817" i="3" s="1"/>
  <c r="G691" i="3"/>
  <c r="I691" i="3" s="1"/>
  <c r="K691" i="3" s="1"/>
  <c r="G398" i="3"/>
  <c r="I398" i="3" s="1"/>
  <c r="K398" i="3" s="1"/>
  <c r="G320" i="3"/>
  <c r="I320" i="3" s="1"/>
  <c r="K320" i="3" s="1"/>
  <c r="G197" i="3"/>
  <c r="G254" i="3"/>
  <c r="G2175" i="3"/>
  <c r="I2175" i="3" s="1"/>
  <c r="K2175" i="3" s="1"/>
  <c r="G942" i="3"/>
  <c r="I942" i="3" s="1"/>
  <c r="K942" i="3" s="1"/>
  <c r="G816" i="3"/>
  <c r="I816" i="3" s="1"/>
  <c r="K816" i="3" s="1"/>
  <c r="G690" i="3"/>
  <c r="I690" i="3" s="1"/>
  <c r="K690" i="3" s="1"/>
  <c r="G397" i="3"/>
  <c r="I397" i="3" s="1"/>
  <c r="K397" i="3" s="1"/>
  <c r="G319" i="3"/>
  <c r="I319" i="3" s="1"/>
  <c r="K319" i="3" s="1"/>
  <c r="G202" i="3"/>
  <c r="G253" i="3"/>
  <c r="G485" i="3"/>
  <c r="I485" i="3" s="1"/>
  <c r="K485" i="3" s="1"/>
  <c r="G813" i="3"/>
  <c r="I813" i="3" s="1"/>
  <c r="K813" i="3" s="1"/>
  <c r="G689" i="3"/>
  <c r="I689" i="3" s="1"/>
  <c r="K689" i="3" s="1"/>
  <c r="G396" i="3"/>
  <c r="I396" i="3" s="1"/>
  <c r="K396" i="3" s="1"/>
  <c r="G318" i="3"/>
  <c r="I318" i="3" s="1"/>
  <c r="K318" i="3" s="1"/>
  <c r="G201" i="3"/>
  <c r="G395" i="3"/>
  <c r="I395" i="3" s="1"/>
  <c r="K395" i="3" s="1"/>
  <c r="G317" i="3"/>
  <c r="I317" i="3" s="1"/>
  <c r="K317" i="3" s="1"/>
  <c r="G200" i="3"/>
  <c r="G488" i="3"/>
  <c r="I488" i="3" s="1"/>
  <c r="K488" i="3" s="1"/>
  <c r="G392" i="3"/>
  <c r="I392" i="3" s="1"/>
  <c r="K392" i="3" s="1"/>
  <c r="G487" i="3"/>
  <c r="I487" i="3" s="1"/>
  <c r="K487" i="3" s="1"/>
  <c r="G486" i="3"/>
  <c r="I486" i="3" s="1"/>
  <c r="K486" i="3" s="1"/>
  <c r="G1772" i="3"/>
  <c r="I1772" i="3" s="1"/>
  <c r="K1772" i="3" s="1"/>
  <c r="G812" i="3"/>
  <c r="I812" i="3" s="1"/>
  <c r="K812" i="3" s="1"/>
  <c r="G1768" i="3"/>
  <c r="I1768" i="3" s="1"/>
  <c r="K1768" i="3" s="1"/>
  <c r="G394" i="3"/>
  <c r="I394" i="3" s="1"/>
  <c r="K394" i="3" s="1"/>
  <c r="G316" i="3"/>
  <c r="I316" i="3" s="1"/>
  <c r="K316" i="3" s="1"/>
  <c r="G257" i="3"/>
  <c r="G199" i="3"/>
  <c r="G1767" i="3"/>
  <c r="I1767" i="3" s="1"/>
  <c r="K1767" i="3" s="1"/>
  <c r="G393" i="3"/>
  <c r="I393" i="3" s="1"/>
  <c r="K393" i="3" s="1"/>
  <c r="G315" i="3"/>
  <c r="I315" i="3" s="1"/>
  <c r="K315" i="3" s="1"/>
  <c r="G256" i="3"/>
  <c r="G198" i="3"/>
  <c r="G255" i="3"/>
  <c r="G584" i="3"/>
  <c r="I584" i="3" s="1"/>
  <c r="K584" i="3" s="1"/>
  <c r="G196" i="3"/>
  <c r="G3204" i="3"/>
  <c r="I3204" i="3" s="1"/>
  <c r="K3204" i="3" s="1"/>
  <c r="G484" i="3"/>
  <c r="I484" i="3" s="1"/>
  <c r="K484" i="3" s="1"/>
  <c r="G579" i="3"/>
  <c r="I579" i="3" s="1"/>
  <c r="K579" i="3" s="1"/>
  <c r="G3209" i="3"/>
  <c r="I3209" i="3" s="1"/>
  <c r="K3209" i="3" s="1"/>
  <c r="G251" i="3"/>
  <c r="G250" i="3"/>
  <c r="G1412" i="3"/>
  <c r="I1412" i="3" s="1"/>
  <c r="K1412" i="3" s="1"/>
  <c r="G483" i="3"/>
  <c r="I483" i="3" s="1"/>
  <c r="K483" i="3" s="1"/>
  <c r="G194" i="3"/>
  <c r="I2696" i="3"/>
  <c r="K2696" i="3" s="1"/>
  <c r="I2676" i="3"/>
  <c r="K2676" i="3" s="1"/>
  <c r="I2648" i="3"/>
  <c r="K2648" i="3" s="1"/>
  <c r="I2837" i="3"/>
  <c r="K2837" i="3" s="1"/>
  <c r="I2629" i="3"/>
  <c r="K2629" i="3" s="1"/>
  <c r="I2826" i="3"/>
  <c r="K2826" i="3" s="1"/>
  <c r="I2675" i="3"/>
  <c r="K2675" i="3" s="1"/>
  <c r="I2747" i="3"/>
  <c r="K2747" i="3" s="1"/>
  <c r="I2609" i="3"/>
  <c r="K2609" i="3" s="1"/>
  <c r="I2817" i="3"/>
  <c r="K2817" i="3" s="1"/>
  <c r="I2660" i="3"/>
  <c r="K2660" i="3" s="1"/>
  <c r="I2347" i="3"/>
  <c r="K2347" i="3" s="1"/>
  <c r="I2329" i="3"/>
  <c r="K2329" i="3" s="1"/>
  <c r="I2024" i="3"/>
  <c r="K2024" i="3" s="1"/>
  <c r="I2061" i="3"/>
  <c r="K2061" i="3" s="1"/>
  <c r="I1851" i="3"/>
  <c r="K1851" i="3" s="1"/>
  <c r="I1738" i="3"/>
  <c r="K1738" i="3" s="1"/>
  <c r="I1734" i="3"/>
  <c r="K1734" i="3" s="1"/>
  <c r="I1338" i="3"/>
  <c r="K1338" i="3" s="1"/>
  <c r="I1994" i="3"/>
  <c r="K1994" i="3" s="1"/>
  <c r="I1914" i="3"/>
  <c r="K1914" i="3" s="1"/>
  <c r="I1915" i="3"/>
  <c r="K1915" i="3" s="1"/>
  <c r="I1294" i="3"/>
  <c r="K1294" i="3" s="1"/>
  <c r="I1934" i="3"/>
  <c r="K1934" i="3" s="1"/>
  <c r="I1830" i="3"/>
  <c r="K1830" i="3" s="1"/>
  <c r="I1166" i="3"/>
  <c r="K1166" i="3" s="1"/>
  <c r="I1992" i="3"/>
  <c r="K1992" i="3" s="1"/>
  <c r="I1736" i="3"/>
  <c r="K1736" i="3" s="1"/>
  <c r="I1185" i="3"/>
  <c r="K1185" i="3" s="1"/>
  <c r="I1219" i="3"/>
  <c r="K1219" i="3" s="1"/>
  <c r="I1814" i="3"/>
  <c r="K1814" i="3" s="1"/>
  <c r="I1794" i="3"/>
  <c r="K1794" i="3" s="1"/>
  <c r="I839" i="3"/>
  <c r="K839" i="3" s="1"/>
  <c r="R59" i="3"/>
  <c r="E59" i="3" s="1"/>
  <c r="R53" i="3"/>
  <c r="E53" i="3" s="1"/>
  <c r="R58" i="3"/>
  <c r="E58" i="3" s="1"/>
  <c r="I1450" i="3"/>
  <c r="K1450" i="3" s="1"/>
  <c r="I976" i="3"/>
  <c r="K976" i="3" s="1"/>
  <c r="I704" i="3"/>
  <c r="K704" i="3" s="1"/>
  <c r="I663" i="3"/>
  <c r="K663" i="3" s="1"/>
  <c r="I1670" i="3"/>
  <c r="K1670" i="3" s="1"/>
  <c r="I1438" i="3"/>
  <c r="K1438" i="3" s="1"/>
  <c r="I917" i="3"/>
  <c r="K917" i="3" s="1"/>
  <c r="I910" i="3"/>
  <c r="K910" i="3" s="1"/>
  <c r="I1649" i="3"/>
  <c r="K1649" i="3" s="1"/>
  <c r="I1555" i="3"/>
  <c r="K1555" i="3" s="1"/>
  <c r="I1549" i="3"/>
  <c r="K1549" i="3" s="1"/>
  <c r="I1548" i="3"/>
  <c r="K1548" i="3" s="1"/>
  <c r="I1426" i="3"/>
  <c r="K1426" i="3" s="1"/>
  <c r="I1379" i="3"/>
  <c r="K1379" i="3" s="1"/>
  <c r="I1375" i="3"/>
  <c r="K1375" i="3" s="1"/>
  <c r="I451" i="3"/>
  <c r="K451" i="3" s="1"/>
  <c r="I3234" i="3"/>
  <c r="K3234" i="3" s="1"/>
  <c r="I365" i="3"/>
  <c r="K365" i="3" s="1"/>
  <c r="I3440" i="3"/>
  <c r="K3440" i="3" s="1"/>
  <c r="I3362" i="3"/>
  <c r="K3362" i="3" s="1"/>
  <c r="I3356" i="3"/>
  <c r="K3356" i="3" s="1"/>
  <c r="I3333" i="3"/>
  <c r="K3333" i="3" s="1"/>
  <c r="I3313" i="3"/>
  <c r="K3313" i="3" s="1"/>
  <c r="I3302" i="3"/>
  <c r="K3302" i="3" s="1"/>
  <c r="I3258" i="3"/>
  <c r="K3258" i="3" s="1"/>
  <c r="I340" i="3"/>
  <c r="K340" i="3" s="1"/>
  <c r="I367" i="3"/>
  <c r="K367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3007" i="3"/>
  <c r="F3011" i="3"/>
  <c r="F3004" i="3"/>
  <c r="F3006" i="3"/>
  <c r="F3010" i="3"/>
  <c r="F3005" i="3"/>
  <c r="F3009" i="3"/>
  <c r="F3008" i="3"/>
  <c r="F3003" i="3"/>
  <c r="K3602" i="3"/>
  <c r="K3609" i="3" s="1"/>
  <c r="E3618" i="3" s="1"/>
  <c r="I3609" i="3"/>
  <c r="I2931" i="3"/>
  <c r="K2931" i="3" s="1"/>
  <c r="I2929" i="3"/>
  <c r="K2929" i="3" s="1"/>
  <c r="I2926" i="3"/>
  <c r="K2926" i="3" s="1"/>
  <c r="I179" i="3"/>
  <c r="K179" i="3" s="1"/>
  <c r="I2893" i="3"/>
  <c r="K2893" i="3" s="1"/>
  <c r="I2873" i="3"/>
  <c r="K2873" i="3" s="1"/>
  <c r="I119" i="3"/>
  <c r="K119" i="3" s="1"/>
  <c r="I168" i="3"/>
  <c r="K168" i="3" s="1"/>
  <c r="E33" i="3"/>
  <c r="E29" i="3"/>
  <c r="R79" i="3"/>
  <c r="E79" i="3" s="1"/>
  <c r="G32" i="3"/>
  <c r="G28" i="3"/>
  <c r="G18" i="3"/>
  <c r="G22" i="3"/>
  <c r="G30" i="3"/>
  <c r="G20" i="3"/>
  <c r="G33" i="3"/>
  <c r="G21" i="3"/>
  <c r="G16" i="3"/>
  <c r="G35" i="3"/>
  <c r="G31" i="3"/>
  <c r="G27" i="3"/>
  <c r="G19" i="3"/>
  <c r="G23" i="3"/>
  <c r="I90" i="3"/>
  <c r="K90" i="3" s="1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C25" i="19" l="1"/>
  <c r="D25" i="19" s="1"/>
  <c r="C24" i="19"/>
  <c r="D24" i="19" s="1"/>
  <c r="C21" i="19"/>
  <c r="D21" i="19" s="1"/>
  <c r="C14" i="19"/>
  <c r="D14" i="19" s="1"/>
  <c r="C19" i="19"/>
  <c r="D19" i="19" s="1"/>
  <c r="C26" i="19"/>
  <c r="D26" i="19" s="1"/>
  <c r="C15" i="19"/>
  <c r="D15" i="19" s="1"/>
  <c r="C10" i="19"/>
  <c r="D10" i="19" s="1"/>
  <c r="C20" i="19"/>
  <c r="D20" i="19" s="1"/>
  <c r="C22" i="19"/>
  <c r="D22" i="19" s="1"/>
  <c r="C23" i="19"/>
  <c r="D23" i="19" s="1"/>
  <c r="C18" i="19"/>
  <c r="D18" i="19" s="1"/>
  <c r="K3443" i="3"/>
  <c r="I58" i="3"/>
  <c r="K58" i="3" s="1"/>
  <c r="K40" i="3"/>
  <c r="I250" i="3"/>
  <c r="K250" i="3" s="1"/>
  <c r="I262" i="3"/>
  <c r="K262" i="3" s="1"/>
  <c r="K755" i="3"/>
  <c r="C17" i="19" s="1"/>
  <c r="D17" i="19" s="1"/>
  <c r="I249" i="3"/>
  <c r="K249" i="3" s="1"/>
  <c r="I3009" i="3"/>
  <c r="K3009" i="3" s="1"/>
  <c r="I198" i="3"/>
  <c r="K198" i="3" s="1"/>
  <c r="I260" i="3"/>
  <c r="K260" i="3" s="1"/>
  <c r="I251" i="3"/>
  <c r="K251" i="3" s="1"/>
  <c r="I200" i="3"/>
  <c r="K200" i="3" s="1"/>
  <c r="K3366" i="3"/>
  <c r="K634" i="3"/>
  <c r="C16" i="19" s="1"/>
  <c r="D16" i="19" s="1"/>
  <c r="I59" i="3"/>
  <c r="K59" i="3" s="1"/>
  <c r="I3004" i="3"/>
  <c r="K3004" i="3" s="1"/>
  <c r="I265" i="3"/>
  <c r="K265" i="3" s="1"/>
  <c r="I3007" i="3"/>
  <c r="K3007" i="3" s="1"/>
  <c r="I197" i="3"/>
  <c r="K197" i="3" s="1"/>
  <c r="I53" i="3"/>
  <c r="K53" i="3" s="1"/>
  <c r="K271" i="3"/>
  <c r="C13" i="19" s="1"/>
  <c r="D13" i="19" s="1"/>
  <c r="K2948" i="3"/>
  <c r="I56" i="3"/>
  <c r="K56" i="3" s="1"/>
  <c r="I199" i="3"/>
  <c r="K199" i="3" s="1"/>
  <c r="I3010" i="3"/>
  <c r="K3010" i="3" s="1"/>
  <c r="I3003" i="3"/>
  <c r="K3003" i="3" s="1"/>
  <c r="I201" i="3"/>
  <c r="K201" i="3" s="1"/>
  <c r="I196" i="3"/>
  <c r="K196" i="3" s="1"/>
  <c r="I3008" i="3"/>
  <c r="K3008" i="3" s="1"/>
  <c r="I253" i="3"/>
  <c r="K253" i="3" s="1"/>
  <c r="I257" i="3"/>
  <c r="K257" i="3" s="1"/>
  <c r="I263" i="3"/>
  <c r="K263" i="3" s="1"/>
  <c r="I267" i="3"/>
  <c r="K267" i="3" s="1"/>
  <c r="I195" i="3"/>
  <c r="K195" i="3" s="1"/>
  <c r="I3006" i="3"/>
  <c r="K3006" i="3" s="1"/>
  <c r="I264" i="3"/>
  <c r="K264" i="3" s="1"/>
  <c r="I268" i="3"/>
  <c r="K268" i="3" s="1"/>
  <c r="I194" i="3"/>
  <c r="K194" i="3" s="1"/>
  <c r="I202" i="3"/>
  <c r="K202" i="3" s="1"/>
  <c r="I3005" i="3"/>
  <c r="K3005" i="3" s="1"/>
  <c r="I252" i="3"/>
  <c r="K252" i="3" s="1"/>
  <c r="I256" i="3"/>
  <c r="K256" i="3" s="1"/>
  <c r="I266" i="3"/>
  <c r="K266" i="3" s="1"/>
  <c r="I3011" i="3"/>
  <c r="K3011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C7" i="19" l="1"/>
  <c r="D7" i="19" s="1"/>
  <c r="C11" i="19"/>
  <c r="D11" i="19" s="1"/>
  <c r="I3595" i="3"/>
  <c r="K3595" i="3"/>
  <c r="E3617" i="3" s="1"/>
  <c r="E2844" i="3"/>
  <c r="K261" i="3"/>
  <c r="C12" i="19" s="1"/>
  <c r="D12" i="19" s="1"/>
  <c r="K57" i="3"/>
  <c r="C8" i="19" s="1"/>
  <c r="I103" i="3"/>
  <c r="I2844" i="3" s="1"/>
  <c r="E28" i="3"/>
  <c r="K27" i="3"/>
  <c r="D8" i="19" l="1"/>
  <c r="I28" i="3"/>
  <c r="K103" i="3"/>
  <c r="K2844" i="3" s="1"/>
  <c r="E3616" i="3" l="1"/>
  <c r="C9" i="19"/>
  <c r="E34" i="3"/>
  <c r="D36" i="3"/>
  <c r="D3615" i="3" s="1"/>
  <c r="K28" i="3"/>
  <c r="C35" i="19" l="1"/>
  <c r="D9" i="19"/>
  <c r="C34" i="19"/>
  <c r="I34" i="3"/>
  <c r="E36" i="3"/>
  <c r="C36" i="19" l="1"/>
  <c r="D34" i="19"/>
  <c r="K34" i="3"/>
  <c r="K36" i="3" s="1"/>
  <c r="E3615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3614" i="3" s="1"/>
  <c r="D3619" i="3" s="1"/>
  <c r="E17" i="3"/>
  <c r="I17" i="3" l="1"/>
  <c r="E25" i="3"/>
  <c r="K17" i="3" l="1"/>
  <c r="K25" i="3" s="1"/>
  <c r="E3614" i="3" s="1"/>
  <c r="I25" i="3"/>
  <c r="E3619" i="3" l="1"/>
</calcChain>
</file>

<file path=xl/sharedStrings.xml><?xml version="1.0" encoding="utf-8"?>
<sst xmlns="http://schemas.openxmlformats.org/spreadsheetml/2006/main" count="8350" uniqueCount="124">
  <si>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</si>
  <si>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</si>
  <si>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</si>
  <si>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</si>
  <si>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</si>
  <si>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</si>
  <si>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</si>
  <si>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</si>
  <si>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</si>
  <si>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</si>
  <si>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</si>
  <si>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</si>
  <si>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</si>
  <si>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</si>
  <si>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</si>
  <si>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</si>
  <si>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</si>
  <si>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</si>
  <si>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</si>
  <si>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</si>
  <si>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</si>
  <si>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</si>
  <si>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</si>
  <si>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</si>
  <si>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</si>
  <si>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</si>
  <si>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</si>
  <si>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</si>
  <si>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</si>
  <si>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</si>
  <si>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</si>
  <si>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</si>
  <si>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</si>
  <si>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</si>
  <si>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</si>
  <si>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</si>
  <si>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</si>
  <si>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</si>
  <si>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</si>
  <si>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</si>
  <si>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</si>
  <si>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</si>
  <si>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</si>
  <si>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</si>
  <si>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</si>
  <si>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</si>
  <si>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</si>
  <si>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</si>
  <si>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</si>
  <si>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</si>
  <si>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</si>
  <si>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31-60</t>
  </si>
  <si>
    <t>Default point</t>
  </si>
  <si>
    <t>Product tenor</t>
  </si>
  <si>
    <t>Months per year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</si>
  <si>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</si>
  <si>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</si>
  <si>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</si>
  <si>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</si>
  <si>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</si>
  <si>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</si>
  <si>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</si>
  <si>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</si>
  <si>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</si>
  <si>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</si>
  <si>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</si>
  <si>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</si>
  <si>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</si>
  <si>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</si>
  <si>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</si>
  <si>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</si>
  <si>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</si>
  <si>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</si>
  <si>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</si>
  <si>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</si>
  <si>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</si>
  <si>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</si>
  <si>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</si>
  <si>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</si>
  <si>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</si>
  <si>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</si>
  <si>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</si>
  <si>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</si>
  <si>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</si>
  <si>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</si>
  <si>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</si>
  <si>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</si>
  <si>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</si>
  <si>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</si>
  <si>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</si>
  <si>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</si>
  <si>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</si>
  <si>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</si>
  <si>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</si>
  <si>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</si>
  <si>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</si>
  <si>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</si>
  <si>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</si>
  <si>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</si>
  <si>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</si>
  <si>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</si>
  <si>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PD Corrected</t>
  </si>
  <si>
    <t>Housing SLFRS 9</t>
  </si>
  <si>
    <t>WA LGD</t>
  </si>
  <si>
    <t>AmortisKd Cost</t>
  </si>
  <si>
    <t>Above 90 days</t>
  </si>
  <si>
    <t>Loss Rate %</t>
  </si>
  <si>
    <t>Criteria</t>
  </si>
  <si>
    <t>Arrears Month Bucket Modified</t>
  </si>
  <si>
    <t>HOUSE</t>
  </si>
  <si>
    <t>SLFRS NEW PRODUCT CODE</t>
  </si>
  <si>
    <t>Cash Equivalents</t>
  </si>
  <si>
    <t>Clean and Other</t>
  </si>
  <si>
    <t xml:space="preserve">Immovable Above </t>
  </si>
  <si>
    <t>Immovevable Below</t>
  </si>
  <si>
    <t>Lease Receivables</t>
  </si>
  <si>
    <t>Motor Vehicle</t>
  </si>
  <si>
    <t>Clean Security</t>
  </si>
  <si>
    <t>31 60 Days</t>
  </si>
  <si>
    <t>0 30 Days</t>
  </si>
  <si>
    <t>0 Days</t>
  </si>
  <si>
    <t>61 90 Days</t>
  </si>
  <si>
    <t>Above 90 Days</t>
  </si>
  <si>
    <t>SLFRS OLD PROCDUCT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</si>
</sst>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89CAC"/>
        <bgColor indexed="64"/>
      </patternFill>
    </fill>
    <fill>
      <patternFill patternType="solid">
        <fgColor rgb="FFC5F1E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0" fillId="0" borderId="0" xfId="0" applyFill="1"/>
    <xf numFmtId="10" fontId="0" fillId="2" borderId="1" xfId="1" applyNumberFormat="1" applyFont="1" applyFill="1" applyBorder="1"/>
    <xf numFmtId="1" fontId="0" fillId="0" borderId="0" xfId="0" applyNumberFormat="1"/>
    <xf numFmtId="9" fontId="0" fillId="0" borderId="1" xfId="1" applyFont="1" applyBorder="1"/>
    <xf numFmtId="10" fontId="0" fillId="0" borderId="1" xfId="1" applyNumberFormat="1" applyFont="1" applyBorder="1"/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Fill="1" applyBorder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5" fillId="0" borderId="0" xfId="0" applyNumberFormat="1" applyFont="1" applyFill="1" applyBorder="1"/>
    <xf numFmtId="164" fontId="0" fillId="0" borderId="0" xfId="0" applyNumberFormat="1" applyFill="1"/>
    <xf numFmtId="10" fontId="0" fillId="3" borderId="0" xfId="1" applyNumberFormat="1" applyFont="1" applyFill="1"/>
    <xf numFmtId="10" fontId="0" fillId="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10" fontId="8" fillId="0" borderId="0" xfId="0" applyNumberFormat="1" applyFont="1" applyFill="1" applyBorder="1"/>
    <xf numFmtId="10" fontId="8" fillId="2" borderId="0" xfId="0" applyNumberFormat="1" applyFont="1" applyFill="1" applyBorder="1"/>
    <xf numFmtId="9" fontId="8" fillId="0" borderId="0" xfId="0" applyNumberFormat="1" applyFont="1" applyFill="1" applyBorder="1"/>
    <xf numFmtId="0" fontId="8" fillId="0" borderId="0" xfId="0" applyFont="1" applyFill="1" applyBorder="1"/>
    <xf numFmtId="9" fontId="8" fillId="0" borderId="1" xfId="1" applyFont="1" applyFill="1" applyBorder="1"/>
    <xf numFmtId="10" fontId="8" fillId="0" borderId="1" xfId="0" applyNumberFormat="1" applyFont="1" applyFill="1" applyBorder="1"/>
    <xf numFmtId="10" fontId="8" fillId="2" borderId="1" xfId="0" applyNumberFormat="1" applyFont="1" applyFill="1" applyBorder="1"/>
    <xf numFmtId="10" fontId="8" fillId="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8" fillId="2" borderId="1" xfId="1" applyFont="1" applyFill="1" applyBorder="1"/>
    <xf numFmtId="9" fontId="8" fillId="0" borderId="0" xfId="1" applyFont="1" applyFill="1" applyBorder="1"/>
    <xf numFmtId="0" fontId="8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" fontId="0" fillId="0" borderId="0" xfId="0" applyNumberFormat="1" applyFont="1" applyFill="1" applyAlignment="1">
      <alignment horizontal="left"/>
    </xf>
    <xf numFmtId="164" fontId="3" fillId="0" borderId="1" xfId="0" applyNumberFormat="1" applyFont="1" applyFill="1" applyBorder="1"/>
    <xf numFmtId="164" fontId="0" fillId="0" borderId="1" xfId="0" applyNumberFormat="1" applyFill="1" applyBorder="1"/>
    <xf numFmtId="9" fontId="0" fillId="0" borderId="0" xfId="1" applyFont="1"/>
    <xf numFmtId="10" fontId="7" fillId="0" borderId="1" xfId="1" applyNumberFormat="1" applyFont="1" applyFill="1" applyBorder="1" applyAlignment="1">
      <alignment horizontal="right" vertical="center"/>
    </xf>
    <xf numFmtId="10" fontId="7" fillId="0" borderId="0" xfId="1" applyNumberFormat="1" applyFont="1" applyFill="1" applyBorder="1" applyAlignment="1">
      <alignment horizontal="right" vertical="center"/>
    </xf>
    <xf numFmtId="0" fontId="9" fillId="0" borderId="0" xfId="0" applyFont="1" applyFill="1"/>
    <xf numFmtId="10" fontId="9" fillId="0" borderId="1" xfId="0" applyNumberFormat="1" applyFont="1" applyFill="1" applyBorder="1"/>
    <xf numFmtId="0" fontId="9" fillId="0" borderId="1" xfId="0" applyFont="1" applyFill="1" applyBorder="1"/>
    <xf numFmtId="10" fontId="9" fillId="0" borderId="1" xfId="1" applyNumberFormat="1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/>
    <xf numFmtId="164" fontId="9" fillId="0" borderId="1" xfId="2" applyNumberFormat="1" applyFont="1" applyFill="1" applyBorder="1"/>
    <xf numFmtId="9" fontId="9" fillId="0" borderId="1" xfId="0" applyNumberFormat="1" applyFont="1" applyFill="1" applyBorder="1"/>
    <xf numFmtId="166" fontId="9" fillId="0" borderId="1" xfId="0" applyNumberFormat="1" applyFont="1" applyFill="1" applyBorder="1"/>
    <xf numFmtId="43" fontId="9" fillId="0" borderId="0" xfId="2" applyFont="1" applyFill="1"/>
    <xf numFmtId="0" fontId="9" fillId="0" borderId="7" xfId="0" applyFont="1" applyFill="1" applyBorder="1"/>
    <xf numFmtId="164" fontId="9" fillId="0" borderId="7" xfId="2" applyNumberFormat="1" applyFont="1" applyFill="1" applyBorder="1"/>
    <xf numFmtId="10" fontId="9" fillId="0" borderId="7" xfId="0" applyNumberFormat="1" applyFont="1" applyFill="1" applyBorder="1"/>
    <xf numFmtId="10" fontId="9" fillId="0" borderId="7" xfId="1" applyNumberFormat="1" applyFont="1" applyFill="1" applyBorder="1"/>
    <xf numFmtId="9" fontId="9" fillId="0" borderId="7" xfId="0" applyNumberFormat="1" applyFont="1" applyFill="1" applyBorder="1"/>
    <xf numFmtId="166" fontId="9" fillId="0" borderId="7" xfId="0" applyNumberFormat="1" applyFont="1" applyFill="1" applyBorder="1"/>
    <xf numFmtId="0" fontId="9" fillId="0" borderId="9" xfId="0" applyFont="1" applyFill="1" applyBorder="1"/>
    <xf numFmtId="164" fontId="10" fillId="0" borderId="9" xfId="2" applyNumberFormat="1" applyFont="1" applyFill="1" applyBorder="1"/>
    <xf numFmtId="10" fontId="9" fillId="0" borderId="9" xfId="0" applyNumberFormat="1" applyFont="1" applyFill="1" applyBorder="1"/>
    <xf numFmtId="10" fontId="9" fillId="0" borderId="9" xfId="1" applyNumberFormat="1" applyFont="1" applyFill="1" applyBorder="1"/>
    <xf numFmtId="9" fontId="9" fillId="0" borderId="9" xfId="0" applyNumberFormat="1" applyFont="1" applyFill="1" applyBorder="1"/>
    <xf numFmtId="166" fontId="9" fillId="0" borderId="9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164" fontId="13" fillId="0" borderId="1" xfId="2" applyNumberFormat="1" applyFont="1" applyFill="1" applyBorder="1"/>
    <xf numFmtId="43" fontId="9" fillId="0" borderId="1" xfId="2" applyFont="1" applyFill="1" applyBorder="1"/>
    <xf numFmtId="0" fontId="9" fillId="0" borderId="12" xfId="0" applyFont="1" applyFill="1" applyBorder="1"/>
    <xf numFmtId="164" fontId="9" fillId="0" borderId="12" xfId="2" applyNumberFormat="1" applyFont="1" applyFill="1" applyBorder="1"/>
    <xf numFmtId="10" fontId="9" fillId="0" borderId="12" xfId="0" applyNumberFormat="1" applyFont="1" applyFill="1" applyBorder="1"/>
    <xf numFmtId="10" fontId="9" fillId="0" borderId="12" xfId="1" applyNumberFormat="1" applyFont="1" applyFill="1" applyBorder="1"/>
    <xf numFmtId="9" fontId="9" fillId="0" borderId="12" xfId="0" applyNumberFormat="1" applyFont="1" applyFill="1" applyBorder="1"/>
    <xf numFmtId="166" fontId="9" fillId="0" borderId="12" xfId="0" applyNumberFormat="1" applyFont="1" applyFill="1" applyBorder="1"/>
    <xf numFmtId="0" fontId="9" fillId="0" borderId="0" xfId="0" applyFont="1" applyFill="1" applyBorder="1"/>
    <xf numFmtId="10" fontId="9" fillId="0" borderId="0" xfId="0" applyNumberFormat="1" applyFont="1" applyFill="1" applyBorder="1"/>
    <xf numFmtId="43" fontId="9" fillId="0" borderId="0" xfId="2" applyFont="1" applyFill="1" applyBorder="1"/>
    <xf numFmtId="164" fontId="10" fillId="0" borderId="0" xfId="2" applyNumberFormat="1" applyFont="1" applyFill="1" applyBorder="1"/>
    <xf numFmtId="10" fontId="9" fillId="0" borderId="0" xfId="1" applyNumberFormat="1" applyFont="1" applyFill="1" applyBorder="1"/>
    <xf numFmtId="9" fontId="9" fillId="0" borderId="0" xfId="0" applyNumberFormat="1" applyFont="1" applyFill="1" applyBorder="1"/>
    <xf numFmtId="166" fontId="9" fillId="0" borderId="0" xfId="0" applyNumberFormat="1" applyFont="1" applyFill="1" applyBorder="1"/>
    <xf numFmtId="164" fontId="10" fillId="0" borderId="12" xfId="2" applyNumberFormat="1" applyFont="1" applyFill="1" applyBorder="1"/>
    <xf numFmtId="164" fontId="9" fillId="0" borderId="0" xfId="2" applyNumberFormat="1" applyFont="1" applyFill="1" applyBorder="1"/>
    <xf numFmtId="0" fontId="10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2" applyNumberFormat="1" applyFont="1" applyFill="1"/>
    <xf numFmtId="9" fontId="9" fillId="0" borderId="0" xfId="0" applyNumberFormat="1" applyFont="1" applyFill="1"/>
    <xf numFmtId="164" fontId="9" fillId="0" borderId="0" xfId="0" applyNumberFormat="1" applyFont="1" applyFill="1"/>
    <xf numFmtId="164" fontId="9" fillId="0" borderId="9" xfId="0" applyNumberFormat="1" applyFont="1" applyFill="1" applyBorder="1"/>
    <xf numFmtId="10" fontId="9" fillId="0" borderId="0" xfId="1" applyNumberFormat="1" applyFont="1" applyFill="1"/>
    <xf numFmtId="164" fontId="9" fillId="0" borderId="9" xfId="2" applyNumberFormat="1" applyFont="1" applyFill="1" applyBorder="1"/>
    <xf numFmtId="164" fontId="14" fillId="0" borderId="0" xfId="0" applyNumberFormat="1" applyFont="1" applyFill="1"/>
    <xf numFmtId="0" fontId="9" fillId="0" borderId="17" xfId="0" applyFont="1" applyFill="1" applyBorder="1"/>
    <xf numFmtId="9" fontId="9" fillId="0" borderId="17" xfId="1" applyFont="1" applyFill="1" applyBorder="1"/>
    <xf numFmtId="43" fontId="12" fillId="0" borderId="1" xfId="2" applyFont="1" applyFill="1" applyBorder="1"/>
    <xf numFmtId="43" fontId="9" fillId="0" borderId="12" xfId="2" applyFont="1" applyFill="1" applyBorder="1"/>
    <xf numFmtId="43" fontId="9" fillId="4" borderId="1" xfId="2" applyFont="1" applyFill="1" applyBorder="1"/>
    <xf numFmtId="164" fontId="9" fillId="4" borderId="12" xfId="2" applyNumberFormat="1" applyFont="1" applyFill="1" applyBorder="1"/>
    <xf numFmtId="0" fontId="12" fillId="4" borderId="1" xfId="0" applyFont="1" applyFill="1" applyBorder="1"/>
    <xf numFmtId="164" fontId="9" fillId="4" borderId="1" xfId="2" applyNumberFormat="1" applyFont="1" applyFill="1" applyBorder="1"/>
    <xf numFmtId="164" fontId="10" fillId="4" borderId="0" xfId="2" applyNumberFormat="1" applyFont="1" applyFill="1" applyBorder="1"/>
    <xf numFmtId="164" fontId="10" fillId="4" borderId="12" xfId="2" applyNumberFormat="1" applyFont="1" applyFill="1" applyBorder="1"/>
    <xf numFmtId="164" fontId="10" fillId="4" borderId="9" xfId="2" applyNumberFormat="1" applyFont="1" applyFill="1" applyBorder="1"/>
    <xf numFmtId="164" fontId="9" fillId="4" borderId="0" xfId="2" applyNumberFormat="1" applyFont="1" applyFill="1" applyBorder="1"/>
    <xf numFmtId="43" fontId="10" fillId="0" borderId="0" xfId="2" applyFont="1" applyFill="1" applyBorder="1"/>
    <xf numFmtId="43" fontId="10" fillId="0" borderId="9" xfId="2" applyFont="1" applyFill="1" applyBorder="1"/>
    <xf numFmtId="0" fontId="0" fillId="0" borderId="21" xfId="0" applyFill="1" applyBorder="1"/>
    <xf numFmtId="164" fontId="2" fillId="0" borderId="22" xfId="2" applyNumberFormat="1" applyFont="1" applyFill="1" applyBorder="1" applyAlignment="1">
      <alignment horizontal="center"/>
    </xf>
    <xf numFmtId="164" fontId="2" fillId="0" borderId="23" xfId="2" applyNumberFormat="1" applyFont="1" applyFill="1" applyBorder="1" applyAlignment="1">
      <alignment horizontal="center"/>
    </xf>
    <xf numFmtId="0" fontId="0" fillId="0" borderId="24" xfId="0" applyFill="1" applyBorder="1"/>
    <xf numFmtId="164" fontId="0" fillId="0" borderId="25" xfId="2" applyNumberFormat="1" applyFont="1" applyFill="1" applyBorder="1"/>
    <xf numFmtId="10" fontId="0" fillId="0" borderId="26" xfId="1" applyNumberFormat="1" applyFont="1" applyFill="1" applyBorder="1"/>
    <xf numFmtId="164" fontId="2" fillId="0" borderId="10" xfId="2" applyNumberFormat="1" applyFont="1" applyFill="1" applyBorder="1" applyAlignment="1">
      <alignment horizontal="center"/>
    </xf>
    <xf numFmtId="10" fontId="2" fillId="0" borderId="10" xfId="1" applyNumberFormat="1" applyFont="1" applyFill="1" applyBorder="1" applyAlignment="1">
      <alignment horizontal="right"/>
    </xf>
    <xf numFmtId="0" fontId="2" fillId="0" borderId="0" xfId="0" applyFont="1" applyFill="1"/>
    <xf numFmtId="164" fontId="0" fillId="0" borderId="0" xfId="2" applyNumberFormat="1" applyFont="1" applyFill="1"/>
    <xf numFmtId="0" fontId="2" fillId="0" borderId="27" xfId="0" applyFont="1" applyFill="1" applyBorder="1"/>
    <xf numFmtId="10" fontId="0" fillId="2" borderId="0" xfId="0" applyNumberFormat="1" applyFill="1"/>
    <xf numFmtId="9" fontId="0" fillId="6" borderId="1" xfId="1" applyFont="1" applyFill="1" applyBorder="1"/>
    <xf numFmtId="9" fontId="0" fillId="6" borderId="1" xfId="0" applyNumberFormat="1" applyFill="1" applyBorder="1"/>
    <xf numFmtId="0" fontId="2" fillId="5" borderId="1" xfId="0" applyFont="1" applyFill="1" applyBorder="1" applyAlignment="1">
      <alignment horizontal="center" vertical="top"/>
    </xf>
    <xf numFmtId="0" fontId="0" fillId="0" borderId="3" xfId="0" applyFill="1" applyBorder="1"/>
    <xf numFmtId="164" fontId="3" fillId="0" borderId="0" xfId="0" applyNumberFormat="1" applyFont="1" applyFill="1" applyBorder="1"/>
    <xf numFmtId="0" fontId="3" fillId="0" borderId="3" xfId="0" applyFont="1" applyFill="1" applyBorder="1"/>
    <xf numFmtId="0" fontId="3" fillId="0" borderId="1" xfId="0" applyFont="1" applyFill="1" applyBorder="1"/>
    <xf numFmtId="164" fontId="3" fillId="0" borderId="10" xfId="0" applyNumberFormat="1" applyFont="1" applyFill="1" applyBorder="1"/>
    <xf numFmtId="164" fontId="3" fillId="0" borderId="0" xfId="2" applyNumberFormat="1" applyFont="1" applyFill="1" applyBorder="1"/>
    <xf numFmtId="0" fontId="3" fillId="0" borderId="0" xfId="0" applyFont="1" applyFill="1" applyBorder="1"/>
    <xf numFmtId="43" fontId="3" fillId="0" borderId="0" xfId="0" applyNumberFormat="1" applyFont="1" applyFill="1" applyBorder="1"/>
    <xf numFmtId="0" fontId="6" fillId="5" borderId="4" xfId="0" applyFont="1" applyFill="1" applyBorder="1" applyAlignment="1">
      <alignment horizontal="center"/>
    </xf>
    <xf numFmtId="0" fontId="3" fillId="0" borderId="16" xfId="0" applyFont="1" applyFill="1" applyBorder="1"/>
    <xf numFmtId="0" fontId="3" fillId="0" borderId="17" xfId="0" applyFont="1" applyFill="1" applyBorder="1"/>
    <xf numFmtId="164" fontId="3" fillId="0" borderId="9" xfId="0" applyNumberFormat="1" applyFont="1" applyFill="1" applyBorder="1"/>
    <xf numFmtId="0" fontId="2" fillId="5" borderId="1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0" fillId="5" borderId="4" xfId="0" applyFont="1" applyFill="1" applyBorder="1"/>
    <xf numFmtId="1" fontId="10" fillId="5" borderId="5" xfId="1" applyNumberFormat="1" applyFont="1" applyFill="1" applyBorder="1"/>
    <xf numFmtId="1" fontId="10" fillId="5" borderId="5" xfId="0" applyNumberFormat="1" applyFont="1" applyFill="1" applyBorder="1"/>
    <xf numFmtId="1" fontId="10" fillId="5" borderId="6" xfId="1" applyNumberFormat="1" applyFont="1" applyFill="1" applyBorder="1"/>
    <xf numFmtId="0" fontId="9" fillId="5" borderId="0" xfId="0" applyFont="1" applyFill="1"/>
    <xf numFmtId="10" fontId="9" fillId="6" borderId="1" xfId="0" applyNumberFormat="1" applyFont="1" applyFill="1" applyBorder="1"/>
    <xf numFmtId="0" fontId="9" fillId="6" borderId="1" xfId="0" applyFont="1" applyFill="1" applyBorder="1"/>
    <xf numFmtId="0" fontId="9" fillId="6" borderId="13" xfId="0" applyFont="1" applyFill="1" applyBorder="1"/>
    <xf numFmtId="0" fontId="9" fillId="6" borderId="0" xfId="0" applyFont="1" applyFill="1"/>
    <xf numFmtId="10" fontId="9" fillId="6" borderId="13" xfId="0" applyNumberFormat="1" applyFont="1" applyFill="1" applyBorder="1"/>
    <xf numFmtId="10" fontId="9" fillId="6" borderId="15" xfId="0" applyNumberFormat="1" applyFont="1" applyFill="1" applyBorder="1"/>
    <xf numFmtId="10" fontId="9" fillId="6" borderId="18" xfId="0" applyNumberFormat="1" applyFont="1" applyFill="1" applyBorder="1"/>
    <xf numFmtId="0" fontId="15" fillId="5" borderId="3" xfId="0" applyFont="1" applyFill="1" applyBorder="1" applyAlignment="1">
      <alignment horizontal="left"/>
    </xf>
    <xf numFmtId="0" fontId="15" fillId="5" borderId="3" xfId="0" applyFont="1" applyFill="1" applyBorder="1"/>
    <xf numFmtId="0" fontId="15" fillId="5" borderId="14" xfId="0" applyFont="1" applyFill="1" applyBorder="1"/>
    <xf numFmtId="164" fontId="9" fillId="5" borderId="0" xfId="2" applyNumberFormat="1" applyFont="1" applyFill="1" applyAlignment="1">
      <alignment horizontal="left"/>
    </xf>
    <xf numFmtId="164" fontId="10" fillId="5" borderId="0" xfId="2" applyNumberFormat="1" applyFont="1" applyFill="1" applyAlignment="1">
      <alignment horizontal="center"/>
    </xf>
    <xf numFmtId="0" fontId="10" fillId="5" borderId="0" xfId="0" applyFont="1" applyFill="1"/>
    <xf numFmtId="0" fontId="10" fillId="5" borderId="0" xfId="0" applyFont="1" applyFill="1" applyAlignment="1">
      <alignment horizontal="center"/>
    </xf>
    <xf numFmtId="0" fontId="10" fillId="5" borderId="8" xfId="0" applyFont="1" applyFill="1" applyBorder="1" applyAlignment="1">
      <alignment horizontal="center"/>
    </xf>
    <xf numFmtId="10" fontId="10" fillId="5" borderId="8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16" fontId="9" fillId="0" borderId="0" xfId="0" quotePrefix="1" applyNumberFormat="1" applyFont="1" applyFill="1" applyAlignment="1">
      <alignment horizontal="left"/>
    </xf>
    <xf numFmtId="0" fontId="9" fillId="0" borderId="0" xfId="0" quotePrefix="1" applyFont="1" applyFill="1" applyAlignment="1">
      <alignment horizontal="left"/>
    </xf>
    <xf numFmtId="0" fontId="10" fillId="0" borderId="0" xfId="0" applyFont="1" applyFill="1" applyAlignment="1">
      <alignment horizontal="left"/>
    </xf>
    <xf numFmtId="164" fontId="9" fillId="6" borderId="0" xfId="2" applyNumberFormat="1" applyFont="1" applyFill="1"/>
    <xf numFmtId="164" fontId="9" fillId="6" borderId="9" xfId="2" applyNumberFormat="1" applyFont="1" applyFill="1" applyBorder="1"/>
    <xf numFmtId="0" fontId="16" fillId="0" borderId="0" xfId="0" applyFont="1" applyFill="1"/>
    <xf numFmtId="0" fontId="5" fillId="0" borderId="0" xfId="0" applyFont="1"/>
    <xf numFmtId="43" fontId="0" fillId="0" borderId="0" xfId="2" applyFont="1"/>
    <xf numFmtId="9" fontId="0" fillId="6" borderId="1" xfId="1" applyNumberFormat="1" applyFont="1" applyFill="1" applyBorder="1"/>
    <xf numFmtId="164" fontId="9" fillId="2" borderId="0" xfId="2" applyNumberFormat="1" applyFont="1" applyFill="1"/>
    <xf numFmtId="0" fontId="0" fillId="0" borderId="0" xfId="0" applyNumberFormat="1"/>
    <xf numFmtId="0" fontId="10" fillId="0" borderId="11" xfId="0" applyFont="1" applyFill="1" applyBorder="1" applyAlignment="1">
      <alignment horizontal="center"/>
    </xf>
    <xf numFmtId="164" fontId="11" fillId="0" borderId="0" xfId="2" applyNumberFormat="1" applyFont="1" applyFill="1" applyAlignment="1">
      <alignment horizontal="center"/>
    </xf>
    <xf numFmtId="164" fontId="6" fillId="5" borderId="0" xfId="2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5F1EF"/>
      <color rgb="FF089CAC"/>
      <color rgb="FFCCCCFF"/>
      <color rgb="FF66FFCC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83</v>
      </c>
    </row>
    <row r="2" spans="1:7" x14ac:dyDescent="0.25">
      <c r="A2" s="43"/>
      <c r="B2" s="43"/>
      <c r="C2" s="43" t="s">
        <v>0</v>
      </c>
      <c r="D2" s="43" t="s">
        <v>1</v>
      </c>
      <c r="E2" s="43" t="s">
        <v>2</v>
      </c>
      <c r="F2" s="43" t="s">
        <v>3</v>
      </c>
      <c r="G2" s="43" t="s">
        <v>10</v>
      </c>
    </row>
    <row r="3" spans="1:7" x14ac:dyDescent="0.25">
      <c r="A3" s="43">
        <v>2011</v>
      </c>
      <c r="B3" s="44" t="s">
        <v>11</v>
      </c>
      <c r="C3" s="45" t="s">
        <v>84</v>
      </c>
      <c r="D3" s="45" t="s">
        <v>85</v>
      </c>
      <c r="E3" s="45" t="s">
        <v>86</v>
      </c>
      <c r="F3" s="45" t="s">
        <v>87</v>
      </c>
      <c r="G3" s="45" t="s">
        <v>88</v>
      </c>
    </row>
    <row r="4" spans="1:7" x14ac:dyDescent="0.25">
      <c r="A4" s="43"/>
      <c r="B4" s="44" t="s">
        <v>4</v>
      </c>
      <c r="C4" s="46">
        <v>0</v>
      </c>
      <c r="D4" s="46">
        <v>8.5026737967914434E-2</v>
      </c>
      <c r="E4" s="46">
        <v>0.10185185185185185</v>
      </c>
      <c r="F4" s="46">
        <v>4.0816326530612242E-2</v>
      </c>
      <c r="G4" s="46">
        <v>0</v>
      </c>
    </row>
    <row r="5" spans="1:7" x14ac:dyDescent="0.25">
      <c r="A5" s="43"/>
      <c r="B5" s="44" t="s">
        <v>5</v>
      </c>
      <c r="C5" s="46">
        <v>0</v>
      </c>
      <c r="D5" s="46">
        <v>0.11176470588235293</v>
      </c>
      <c r="E5" s="46">
        <v>0.375</v>
      </c>
      <c r="F5" s="46">
        <v>0.2857142857142857</v>
      </c>
      <c r="G5" s="46">
        <v>0</v>
      </c>
    </row>
    <row r="6" spans="1:7" x14ac:dyDescent="0.25">
      <c r="A6" s="43"/>
      <c r="B6" s="44" t="s">
        <v>6</v>
      </c>
      <c r="C6" s="46">
        <v>0</v>
      </c>
      <c r="D6" s="46">
        <v>0.3</v>
      </c>
      <c r="E6" s="46">
        <v>0.5</v>
      </c>
      <c r="F6" s="46">
        <v>0</v>
      </c>
      <c r="G6" s="46">
        <v>0</v>
      </c>
    </row>
    <row r="7" spans="1:7" x14ac:dyDescent="0.25">
      <c r="A7" s="43"/>
      <c r="B7" s="44" t="s">
        <v>7</v>
      </c>
      <c r="C7" s="46">
        <v>0</v>
      </c>
      <c r="D7" s="46">
        <v>0</v>
      </c>
      <c r="E7" s="46">
        <v>0</v>
      </c>
      <c r="F7" s="46">
        <v>0</v>
      </c>
      <c r="G7" s="46">
        <v>0</v>
      </c>
    </row>
    <row r="8" spans="1:7" x14ac:dyDescent="0.25">
      <c r="A8" s="43"/>
      <c r="B8" s="44" t="s">
        <v>8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</row>
    <row r="9" spans="1:7" x14ac:dyDescent="0.25">
      <c r="A9" s="43"/>
      <c r="B9" s="43"/>
      <c r="C9" s="43"/>
      <c r="D9" s="43"/>
      <c r="E9" s="43"/>
      <c r="F9" s="43"/>
      <c r="G9" s="43"/>
    </row>
    <row r="10" spans="1:7" x14ac:dyDescent="0.25">
      <c r="A10" s="43"/>
      <c r="B10" s="43"/>
      <c r="C10" s="43"/>
      <c r="D10" s="43"/>
      <c r="E10" s="43"/>
      <c r="F10" s="43"/>
      <c r="G10" s="43"/>
    </row>
    <row r="11" spans="1:7" x14ac:dyDescent="0.25">
      <c r="A11" s="43">
        <v>2012</v>
      </c>
      <c r="B11" s="44" t="s">
        <v>11</v>
      </c>
      <c r="C11" s="45" t="s">
        <v>89</v>
      </c>
      <c r="D11" s="45" t="s">
        <v>90</v>
      </c>
      <c r="E11" s="45" t="s">
        <v>91</v>
      </c>
      <c r="F11" s="45" t="s">
        <v>92</v>
      </c>
      <c r="G11" s="43"/>
    </row>
    <row r="12" spans="1:7" x14ac:dyDescent="0.25">
      <c r="A12" s="43"/>
      <c r="B12" s="44" t="s">
        <v>4</v>
      </c>
      <c r="C12" s="46">
        <v>3.3285917496443815E-2</v>
      </c>
      <c r="D12" s="46">
        <v>8.2517482517482518E-2</v>
      </c>
      <c r="E12" s="46">
        <v>4.878048780487805E-2</v>
      </c>
      <c r="F12" s="46">
        <v>4.3478260869565216E-2</v>
      </c>
      <c r="G12" s="43"/>
    </row>
    <row r="13" spans="1:7" x14ac:dyDescent="0.25">
      <c r="A13" s="43"/>
      <c r="B13" s="44" t="s">
        <v>5</v>
      </c>
      <c r="C13" s="46">
        <v>5.5476529160739689E-2</v>
      </c>
      <c r="D13" s="46">
        <v>0.27272727272727271</v>
      </c>
      <c r="E13" s="46">
        <v>0</v>
      </c>
      <c r="F13" s="46">
        <v>0</v>
      </c>
      <c r="G13" s="43"/>
    </row>
    <row r="14" spans="1:7" x14ac:dyDescent="0.25">
      <c r="A14" s="43"/>
      <c r="B14" s="44" t="s">
        <v>6</v>
      </c>
      <c r="C14" s="46">
        <v>0.10526315789473684</v>
      </c>
      <c r="D14" s="46">
        <v>0.27272727272727271</v>
      </c>
      <c r="E14" s="46">
        <v>0.33333333333333331</v>
      </c>
      <c r="F14" s="46">
        <v>0</v>
      </c>
      <c r="G14" s="43"/>
    </row>
    <row r="15" spans="1:7" x14ac:dyDescent="0.25">
      <c r="A15" s="43"/>
      <c r="B15" s="44" t="s">
        <v>7</v>
      </c>
      <c r="C15" s="46">
        <v>0</v>
      </c>
      <c r="D15" s="46">
        <v>0</v>
      </c>
      <c r="E15" s="46">
        <v>0</v>
      </c>
      <c r="F15" s="46">
        <v>0</v>
      </c>
      <c r="G15" s="43"/>
    </row>
    <row r="16" spans="1:7" x14ac:dyDescent="0.25">
      <c r="A16" s="43"/>
      <c r="B16" s="44" t="s">
        <v>8</v>
      </c>
      <c r="C16" s="46">
        <v>1</v>
      </c>
      <c r="D16" s="46">
        <v>1</v>
      </c>
      <c r="E16" s="46">
        <v>1</v>
      </c>
      <c r="F16" s="46">
        <v>1</v>
      </c>
      <c r="G16" s="43"/>
    </row>
    <row r="17" spans="1:7" x14ac:dyDescent="0.25">
      <c r="A17" s="43"/>
      <c r="B17" s="43"/>
      <c r="C17" s="43"/>
      <c r="D17" s="43"/>
      <c r="E17" s="43"/>
      <c r="F17" s="43"/>
      <c r="G17" s="43"/>
    </row>
    <row r="18" spans="1:7" x14ac:dyDescent="0.25">
      <c r="A18" s="43"/>
      <c r="B18" s="43"/>
      <c r="C18" s="43"/>
      <c r="D18" s="43"/>
      <c r="E18" s="43"/>
      <c r="F18" s="43"/>
      <c r="G18" s="43"/>
    </row>
    <row r="19" spans="1:7" x14ac:dyDescent="0.25">
      <c r="A19" s="43">
        <v>2013</v>
      </c>
      <c r="B19" s="44" t="s">
        <v>11</v>
      </c>
      <c r="C19" s="45" t="s">
        <v>93</v>
      </c>
      <c r="D19" s="45" t="s">
        <v>94</v>
      </c>
      <c r="E19" s="45" t="s">
        <v>95</v>
      </c>
      <c r="F19" s="43"/>
      <c r="G19" s="43"/>
    </row>
    <row r="20" spans="1:7" x14ac:dyDescent="0.25">
      <c r="A20" s="43"/>
      <c r="B20" s="44" t="s">
        <v>4</v>
      </c>
      <c r="C20" s="46">
        <v>2.6142986128211438E-2</v>
      </c>
      <c r="D20" s="47">
        <v>1.5031897926634768E-2</v>
      </c>
      <c r="E20" s="47">
        <v>1.4619883040935672E-2</v>
      </c>
      <c r="F20" s="43"/>
      <c r="G20" s="43"/>
    </row>
    <row r="21" spans="1:7" x14ac:dyDescent="0.25">
      <c r="A21" s="43"/>
      <c r="B21" s="44" t="s">
        <v>5</v>
      </c>
      <c r="C21" s="46">
        <v>4.978962131837307E-2</v>
      </c>
      <c r="D21" s="47">
        <v>5.2631578947368418E-2</v>
      </c>
      <c r="E21" s="47">
        <v>0.16666666666666666</v>
      </c>
      <c r="F21" s="43"/>
      <c r="G21" s="43"/>
    </row>
    <row r="22" spans="1:7" x14ac:dyDescent="0.25">
      <c r="A22" s="43"/>
      <c r="B22" s="44" t="s">
        <v>6</v>
      </c>
      <c r="C22" s="46">
        <v>8.6021505376344079E-2</v>
      </c>
      <c r="D22" s="47">
        <v>6.6666666666666666E-2</v>
      </c>
      <c r="E22" s="47">
        <v>0</v>
      </c>
      <c r="F22" s="43"/>
      <c r="G22" s="43"/>
    </row>
    <row r="23" spans="1:7" x14ac:dyDescent="0.25">
      <c r="A23" s="43"/>
      <c r="B23" s="44" t="s">
        <v>7</v>
      </c>
      <c r="C23" s="46">
        <v>0.33333333333333331</v>
      </c>
      <c r="D23" s="47">
        <v>0</v>
      </c>
      <c r="E23" s="47">
        <v>0</v>
      </c>
      <c r="F23" s="43"/>
      <c r="G23" s="43"/>
    </row>
    <row r="24" spans="1:7" x14ac:dyDescent="0.25">
      <c r="A24" s="43"/>
      <c r="B24" s="44" t="s">
        <v>8</v>
      </c>
      <c r="C24" s="46">
        <v>1</v>
      </c>
      <c r="D24" s="47">
        <v>1</v>
      </c>
      <c r="E24" s="47">
        <v>1</v>
      </c>
      <c r="F24" s="43"/>
      <c r="G24" s="43"/>
    </row>
    <row r="25" spans="1:7" x14ac:dyDescent="0.25">
      <c r="A25" s="43"/>
      <c r="B25" s="43"/>
      <c r="C25" s="43"/>
      <c r="D25" s="43"/>
      <c r="E25" s="43"/>
      <c r="F25" s="43"/>
      <c r="G25" s="43"/>
    </row>
    <row r="26" spans="1:7" x14ac:dyDescent="0.25">
      <c r="A26" s="43"/>
      <c r="B26" s="43"/>
      <c r="C26" s="43"/>
      <c r="D26" s="43"/>
      <c r="E26" s="43"/>
      <c r="F26" s="43"/>
      <c r="G26" s="43"/>
    </row>
    <row r="27" spans="1:7" x14ac:dyDescent="0.25">
      <c r="A27" s="43">
        <v>2014</v>
      </c>
      <c r="B27" s="44" t="s">
        <v>11</v>
      </c>
      <c r="C27" s="45" t="s">
        <v>96</v>
      </c>
      <c r="D27" s="45" t="s">
        <v>97</v>
      </c>
      <c r="E27" s="43"/>
      <c r="F27" s="43"/>
      <c r="G27" s="43"/>
    </row>
    <row r="28" spans="1:7" x14ac:dyDescent="0.25">
      <c r="A28" s="43"/>
      <c r="B28" s="44" t="s">
        <v>4</v>
      </c>
      <c r="C28" s="46">
        <v>2.7690931035167066E-2</v>
      </c>
      <c r="D28" s="46">
        <v>5.089599942541119E-2</v>
      </c>
      <c r="E28" s="43"/>
      <c r="F28" s="43"/>
      <c r="G28" s="43"/>
    </row>
    <row r="29" spans="1:7" x14ac:dyDescent="0.25">
      <c r="A29" s="43"/>
      <c r="B29" s="44" t="s">
        <v>5</v>
      </c>
      <c r="C29" s="46">
        <v>0.10620479634564141</v>
      </c>
      <c r="D29" s="46">
        <v>0.14697802197802198</v>
      </c>
      <c r="E29" s="43"/>
      <c r="F29" s="43"/>
      <c r="G29" s="43"/>
    </row>
    <row r="30" spans="1:7" x14ac:dyDescent="0.25">
      <c r="A30" s="43"/>
      <c r="B30" s="44" t="s">
        <v>6</v>
      </c>
      <c r="C30" s="46">
        <v>5.4054054054054057E-2</v>
      </c>
      <c r="D30" s="46">
        <v>0.10714285714285714</v>
      </c>
      <c r="E30" s="43"/>
      <c r="F30" s="43"/>
      <c r="G30" s="43"/>
    </row>
    <row r="31" spans="1:7" x14ac:dyDescent="0.25">
      <c r="A31" s="43"/>
      <c r="B31" s="44" t="s">
        <v>7</v>
      </c>
      <c r="C31" s="46">
        <v>0</v>
      </c>
      <c r="D31" s="46">
        <v>0</v>
      </c>
      <c r="E31" s="43"/>
      <c r="F31" s="43"/>
      <c r="G31" s="43"/>
    </row>
    <row r="32" spans="1:7" x14ac:dyDescent="0.25">
      <c r="A32" s="43"/>
      <c r="B32" s="44" t="s">
        <v>8</v>
      </c>
      <c r="C32" s="46">
        <v>1</v>
      </c>
      <c r="D32" s="46">
        <v>1</v>
      </c>
      <c r="E32" s="43"/>
      <c r="F32" s="43"/>
      <c r="G32" s="43"/>
    </row>
    <row r="33" spans="1:7" x14ac:dyDescent="0.25">
      <c r="A33" s="43"/>
      <c r="B33" s="43"/>
      <c r="C33" s="43"/>
      <c r="D33" s="43"/>
      <c r="E33" s="43"/>
      <c r="F33" s="43"/>
      <c r="G33" s="43"/>
    </row>
    <row r="34" spans="1:7" x14ac:dyDescent="0.25">
      <c r="A34" s="43"/>
      <c r="B34" s="43"/>
      <c r="C34" s="43"/>
      <c r="D34" s="43"/>
      <c r="E34" s="43"/>
      <c r="F34" s="43"/>
      <c r="G34" s="43"/>
    </row>
    <row r="35" spans="1:7" x14ac:dyDescent="0.25">
      <c r="A35" s="43">
        <v>2015</v>
      </c>
      <c r="B35" s="44" t="s">
        <v>11</v>
      </c>
      <c r="C35" s="45" t="s">
        <v>98</v>
      </c>
      <c r="D35" s="43"/>
      <c r="E35" s="43"/>
      <c r="F35" s="43"/>
      <c r="G35" s="43"/>
    </row>
    <row r="36" spans="1:7" x14ac:dyDescent="0.25">
      <c r="A36" s="43"/>
      <c r="B36" s="44" t="s">
        <v>4</v>
      </c>
      <c r="C36" s="46">
        <v>2.4019750217833286E-2</v>
      </c>
      <c r="D36" s="43"/>
      <c r="E36" s="43"/>
      <c r="F36" s="43"/>
      <c r="G36" s="43"/>
    </row>
    <row r="37" spans="1:7" x14ac:dyDescent="0.25">
      <c r="A37" s="43"/>
      <c r="B37" s="44" t="s">
        <v>5</v>
      </c>
      <c r="C37" s="46">
        <v>2.7272727272727271E-2</v>
      </c>
      <c r="D37" s="43"/>
      <c r="E37" s="43"/>
      <c r="F37" s="43"/>
      <c r="G37" s="43"/>
    </row>
    <row r="38" spans="1:7" x14ac:dyDescent="0.25">
      <c r="A38" s="43"/>
      <c r="B38" s="44" t="s">
        <v>6</v>
      </c>
      <c r="C38" s="46">
        <v>0.16666666666666666</v>
      </c>
      <c r="D38" s="43"/>
      <c r="E38" s="43"/>
      <c r="F38" s="43"/>
      <c r="G38" s="43"/>
    </row>
    <row r="39" spans="1:7" x14ac:dyDescent="0.25">
      <c r="A39" s="43"/>
      <c r="B39" s="44" t="s">
        <v>7</v>
      </c>
      <c r="C39" s="46">
        <v>0.5</v>
      </c>
      <c r="D39" s="43"/>
      <c r="E39" s="43"/>
      <c r="F39" s="43"/>
      <c r="G39" s="43"/>
    </row>
    <row r="40" spans="1:7" x14ac:dyDescent="0.25">
      <c r="A40" s="43"/>
      <c r="B40" s="44" t="s">
        <v>8</v>
      </c>
      <c r="C40" s="46">
        <v>1</v>
      </c>
      <c r="D40" s="43"/>
      <c r="E40" s="43"/>
      <c r="F40" s="43"/>
      <c r="G40" s="43"/>
    </row>
    <row r="41" spans="1:7" x14ac:dyDescent="0.25">
      <c r="A41" s="43"/>
      <c r="B41" s="43"/>
      <c r="C41" s="43"/>
      <c r="D41" s="43"/>
      <c r="E41" s="43"/>
      <c r="F41" s="43"/>
      <c r="G41" s="43"/>
    </row>
    <row r="42" spans="1:7" x14ac:dyDescent="0.25">
      <c r="A42" s="43"/>
      <c r="B42" s="43"/>
      <c r="C42" s="43"/>
      <c r="D42" s="43"/>
      <c r="E42" s="43"/>
      <c r="F42" s="43"/>
      <c r="G42" s="43"/>
    </row>
    <row r="43" spans="1:7" x14ac:dyDescent="0.25">
      <c r="A43" s="43" t="s">
        <v>80</v>
      </c>
      <c r="B43" s="44" t="s">
        <v>11</v>
      </c>
      <c r="C43" s="43" t="s">
        <v>0</v>
      </c>
      <c r="D43" s="43" t="s">
        <v>1</v>
      </c>
      <c r="E43" s="43" t="s">
        <v>2</v>
      </c>
      <c r="F43" s="43" t="s">
        <v>3</v>
      </c>
      <c r="G43" s="43" t="s">
        <v>10</v>
      </c>
    </row>
    <row r="44" spans="1:7" x14ac:dyDescent="0.25">
      <c r="A44" s="43"/>
      <c r="B44" s="44" t="s">
        <v>4</v>
      </c>
      <c r="C44" s="48">
        <f>(C4+C12+C20+C28+C36)/5</f>
        <v>2.2227916975531122E-2</v>
      </c>
      <c r="D44" s="48">
        <f>(D4+D12+D20+D28)/4</f>
        <v>5.8368029459360732E-2</v>
      </c>
      <c r="E44" s="48">
        <f>(E4+E12+E20)/3</f>
        <v>5.5084074232555187E-2</v>
      </c>
      <c r="F44" s="48">
        <f>(F4+F12)/2</f>
        <v>4.2147293700088725E-2</v>
      </c>
      <c r="G44" s="49">
        <f>G4</f>
        <v>0</v>
      </c>
    </row>
    <row r="45" spans="1:7" x14ac:dyDescent="0.25">
      <c r="A45" s="43"/>
      <c r="B45" s="44" t="s">
        <v>5</v>
      </c>
      <c r="C45" s="48">
        <f>(C5+C13+C21+C29+C37)/5</f>
        <v>4.7748734819496284E-2</v>
      </c>
      <c r="D45" s="48">
        <f t="shared" ref="D45:D48" si="0">(D5+D13+D21+D29)/4</f>
        <v>0.14602539488375402</v>
      </c>
      <c r="E45" s="48">
        <f t="shared" ref="E45:E48" si="1">(E5+E13+E21)/3</f>
        <v>0.18055555555555555</v>
      </c>
      <c r="F45" s="48">
        <f t="shared" ref="F45:F48" si="2">(F5+F13)/2</f>
        <v>0.14285714285714285</v>
      </c>
      <c r="G45" s="49">
        <f t="shared" ref="G45:G48" si="3">G5</f>
        <v>0</v>
      </c>
    </row>
    <row r="46" spans="1:7" x14ac:dyDescent="0.25">
      <c r="A46" s="43"/>
      <c r="B46" s="44" t="s">
        <v>6</v>
      </c>
      <c r="C46" s="48">
        <f>(C6+C14+C22+C30+C38)/5</f>
        <v>8.2401076798360326E-2</v>
      </c>
      <c r="D46" s="48">
        <f t="shared" si="0"/>
        <v>0.18663419913419912</v>
      </c>
      <c r="E46" s="48">
        <f t="shared" si="1"/>
        <v>0.27777777777777773</v>
      </c>
      <c r="F46" s="49">
        <f t="shared" si="2"/>
        <v>0</v>
      </c>
      <c r="G46" s="49">
        <f t="shared" si="3"/>
        <v>0</v>
      </c>
    </row>
    <row r="47" spans="1:7" x14ac:dyDescent="0.25">
      <c r="A47" s="43"/>
      <c r="B47" s="50" t="s">
        <v>7</v>
      </c>
      <c r="C47" s="49">
        <f>(C7+C15+C23+C31+C39)/5</f>
        <v>0.16666666666666666</v>
      </c>
      <c r="D47" s="49">
        <f t="shared" si="0"/>
        <v>0</v>
      </c>
      <c r="E47" s="49">
        <f t="shared" si="1"/>
        <v>0</v>
      </c>
      <c r="F47" s="49">
        <f t="shared" si="2"/>
        <v>0</v>
      </c>
      <c r="G47" s="49">
        <f t="shared" si="3"/>
        <v>0</v>
      </c>
    </row>
    <row r="48" spans="1:7" x14ac:dyDescent="0.25">
      <c r="A48" s="43"/>
      <c r="B48" s="44" t="s">
        <v>8</v>
      </c>
      <c r="C48" s="48">
        <f>(C8+C16+C24+C32+C40)/5</f>
        <v>1</v>
      </c>
      <c r="D48" s="48">
        <f t="shared" si="0"/>
        <v>1</v>
      </c>
      <c r="E48" s="48">
        <f t="shared" si="1"/>
        <v>1</v>
      </c>
      <c r="F48" s="48">
        <f t="shared" si="2"/>
        <v>1</v>
      </c>
      <c r="G48" s="48">
        <f t="shared" si="3"/>
        <v>1</v>
      </c>
    </row>
    <row r="49" spans="1:11" x14ac:dyDescent="0.25">
      <c r="A49" s="43"/>
      <c r="B49" s="43"/>
      <c r="C49" s="51"/>
      <c r="D49" s="43"/>
      <c r="E49" s="43"/>
      <c r="F49" s="43"/>
      <c r="G49" s="43"/>
    </row>
    <row r="50" spans="1:11" x14ac:dyDescent="0.25">
      <c r="A50" s="43" t="s">
        <v>80</v>
      </c>
      <c r="B50" s="44" t="s">
        <v>11</v>
      </c>
      <c r="C50" s="52" t="s">
        <v>0</v>
      </c>
      <c r="D50" s="52" t="s">
        <v>1</v>
      </c>
      <c r="E50" s="52" t="s">
        <v>2</v>
      </c>
      <c r="F50" s="52" t="s">
        <v>3</v>
      </c>
      <c r="G50" s="43"/>
    </row>
    <row r="51" spans="1:11" x14ac:dyDescent="0.25">
      <c r="A51" s="43" t="s">
        <v>3</v>
      </c>
      <c r="B51" s="44" t="s">
        <v>4</v>
      </c>
      <c r="C51" s="5">
        <f>(C12+C20+C28+C36)/4</f>
        <v>2.77848962194139E-2</v>
      </c>
      <c r="D51" s="5">
        <f>(D12+D20+D28)/3</f>
        <v>4.9481793289842833E-2</v>
      </c>
      <c r="E51" s="5">
        <f>(E12+E20)/2</f>
        <v>3.1700185422906861E-2</v>
      </c>
      <c r="F51" s="5">
        <f>(F12)</f>
        <v>4.3478260869565216E-2</v>
      </c>
      <c r="G51" s="43"/>
    </row>
    <row r="52" spans="1:11" x14ac:dyDescent="0.25">
      <c r="A52" s="43" t="s">
        <v>99</v>
      </c>
      <c r="B52" s="44" t="s">
        <v>5</v>
      </c>
      <c r="C52" s="5">
        <f t="shared" ref="C52:C55" si="4">(C13+C21+C29+C37)/4</f>
        <v>5.9685918524370357E-2</v>
      </c>
      <c r="D52" s="5">
        <f t="shared" ref="D52:D55" si="5">(D13+D21+D29)/3</f>
        <v>0.1574456245508877</v>
      </c>
      <c r="E52" s="5">
        <f t="shared" ref="E52:E55" si="6">(E13+E21)/2</f>
        <v>8.3333333333333329E-2</v>
      </c>
      <c r="F52" s="37">
        <f t="shared" ref="F52:F55" si="7">(F13)</f>
        <v>0</v>
      </c>
      <c r="G52" s="43"/>
    </row>
    <row r="53" spans="1:11" x14ac:dyDescent="0.25">
      <c r="A53" s="43"/>
      <c r="B53" s="44" t="s">
        <v>6</v>
      </c>
      <c r="C53" s="5">
        <f t="shared" si="4"/>
        <v>0.10300134599795041</v>
      </c>
      <c r="D53" s="5">
        <f t="shared" si="5"/>
        <v>0.14884559884559884</v>
      </c>
      <c r="E53" s="5">
        <f t="shared" si="6"/>
        <v>0.16666666666666666</v>
      </c>
      <c r="F53" s="37">
        <f t="shared" si="7"/>
        <v>0</v>
      </c>
      <c r="G53" s="43"/>
    </row>
    <row r="54" spans="1:11" x14ac:dyDescent="0.25">
      <c r="A54" s="43"/>
      <c r="B54" s="50" t="s">
        <v>7</v>
      </c>
      <c r="C54" s="37">
        <f t="shared" si="4"/>
        <v>0.20833333333333331</v>
      </c>
      <c r="D54" s="37">
        <f t="shared" si="5"/>
        <v>0</v>
      </c>
      <c r="E54" s="37">
        <f t="shared" si="6"/>
        <v>0</v>
      </c>
      <c r="F54" s="37">
        <f t="shared" si="7"/>
        <v>0</v>
      </c>
      <c r="G54" s="43"/>
    </row>
    <row r="55" spans="1:11" x14ac:dyDescent="0.25">
      <c r="A55" s="43"/>
      <c r="B55" s="44" t="s">
        <v>8</v>
      </c>
      <c r="C55" s="5">
        <f t="shared" si="4"/>
        <v>1</v>
      </c>
      <c r="D55" s="5">
        <f t="shared" si="5"/>
        <v>1</v>
      </c>
      <c r="E55" s="5">
        <f t="shared" si="6"/>
        <v>1</v>
      </c>
      <c r="F55" s="5">
        <f t="shared" si="7"/>
        <v>1</v>
      </c>
      <c r="G55" s="43"/>
    </row>
    <row r="56" spans="1:11" x14ac:dyDescent="0.25">
      <c r="A56" s="1"/>
    </row>
    <row r="57" spans="1:11" x14ac:dyDescent="0.25">
      <c r="A57" s="1"/>
      <c r="B57" s="17"/>
      <c r="C57" s="4"/>
      <c r="D57" s="17"/>
      <c r="E57" s="4"/>
      <c r="F57" s="17"/>
      <c r="G57" s="17"/>
    </row>
    <row r="58" spans="1:11" x14ac:dyDescent="0.25">
      <c r="A58" s="1" t="s">
        <v>100</v>
      </c>
      <c r="B58" s="54">
        <v>1</v>
      </c>
      <c r="C58" s="55">
        <v>2</v>
      </c>
      <c r="D58" s="54">
        <v>3</v>
      </c>
      <c r="E58" s="55">
        <v>4</v>
      </c>
      <c r="F58" s="54">
        <v>5</v>
      </c>
      <c r="G58" s="54">
        <v>6</v>
      </c>
      <c r="H58" s="54">
        <v>7</v>
      </c>
      <c r="I58" s="54">
        <v>8</v>
      </c>
      <c r="J58" s="54">
        <v>9</v>
      </c>
      <c r="K58" s="54">
        <v>10</v>
      </c>
    </row>
    <row r="59" spans="1:11" x14ac:dyDescent="0.25">
      <c r="A59" s="15">
        <v>0</v>
      </c>
      <c r="B59" s="40">
        <v>2.77848962194139E-2</v>
      </c>
      <c r="C59" s="40">
        <v>4.9481793289842833E-2</v>
      </c>
      <c r="D59" s="40">
        <v>3.1700185422906861E-2</v>
      </c>
      <c r="E59" s="40">
        <v>4.3478260869565216E-2</v>
      </c>
      <c r="F59" s="41">
        <f>1-(1-B59)^$F$58</f>
        <v>0.13141601267971925</v>
      </c>
      <c r="G59" s="3">
        <f>1-(1-B59)^$G$58</f>
        <v>0.15554952862525795</v>
      </c>
      <c r="H59" s="3">
        <f>1-(1-B59)^$H$58</f>
        <v>0.17901249733484037</v>
      </c>
      <c r="I59" s="3">
        <f>1-(1-B59)^$I$58</f>
        <v>0.20182354989382767</v>
      </c>
      <c r="J59" s="3">
        <f>1-(1-B59)^$J$58</f>
        <v>0.22400079972480791</v>
      </c>
      <c r="K59" s="3">
        <f>1-(1-B59)^$K$58</f>
        <v>0.24556185697080235</v>
      </c>
    </row>
    <row r="60" spans="1:11" x14ac:dyDescent="0.25">
      <c r="A60" s="7" t="s">
        <v>76</v>
      </c>
      <c r="B60" s="40">
        <v>5.9685918524370357E-2</v>
      </c>
      <c r="C60" s="40">
        <v>0.1574456245508877</v>
      </c>
      <c r="D60" s="40">
        <v>8.3333333333333329E-2</v>
      </c>
      <c r="E60" s="41">
        <f>1-(1-B60)^E58</f>
        <v>0.21820703270222164</v>
      </c>
      <c r="F60" s="41">
        <f>1-(1-B60)^$F$58</f>
        <v>0.26486906405128252</v>
      </c>
      <c r="G60" s="3">
        <f t="shared" ref="G60:G62" si="8">1-(1-B60)^$G$58</f>
        <v>0.3087460291990618</v>
      </c>
      <c r="H60" s="3">
        <f t="shared" ref="H60:H62" si="9">1-(1-B60)^$H$58</f>
        <v>0.35000415737993418</v>
      </c>
      <c r="I60" s="3">
        <f t="shared" ref="I60:I62" si="10">1-(1-B60)^$I$58</f>
        <v>0.38879975628373487</v>
      </c>
      <c r="J60" s="3">
        <f t="shared" ref="J60:J62" si="11">1-(1-B60)^$J$58</f>
        <v>0.4252798042322592</v>
      </c>
      <c r="K60" s="3">
        <f t="shared" ref="K60:K62" si="12">1-(1-B60)^$K$58</f>
        <v>0.45958250701116277</v>
      </c>
    </row>
    <row r="61" spans="1:11" x14ac:dyDescent="0.25">
      <c r="A61" s="7" t="s">
        <v>77</v>
      </c>
      <c r="B61" s="40">
        <v>0.10300134599795041</v>
      </c>
      <c r="C61" s="40">
        <v>0.14884559884559884</v>
      </c>
      <c r="D61" s="40">
        <v>0.16666666666666666</v>
      </c>
      <c r="E61" s="41">
        <f>1-(1-B61)^$E$58</f>
        <v>0.35260824292166248</v>
      </c>
      <c r="F61" s="41">
        <f>1-(1-B61)^$F$58</f>
        <v>0.41929046528870939</v>
      </c>
      <c r="G61" s="3">
        <f t="shared" si="8"/>
        <v>0.47910432899781585</v>
      </c>
      <c r="H61" s="3">
        <f t="shared" si="9"/>
        <v>0.53275728423554636</v>
      </c>
      <c r="I61" s="3">
        <f t="shared" si="10"/>
        <v>0.5808839128670229</v>
      </c>
      <c r="J61" s="3">
        <f t="shared" si="11"/>
        <v>0.62405343397111368</v>
      </c>
      <c r="K61" s="3">
        <f t="shared" si="12"/>
        <v>0.6627764362953964</v>
      </c>
    </row>
    <row r="62" spans="1:11" x14ac:dyDescent="0.25">
      <c r="A62" s="7" t="s">
        <v>78</v>
      </c>
      <c r="B62" s="40">
        <v>0.20833333333333331</v>
      </c>
      <c r="C62" s="41">
        <f>1-(1-B62)^$C$58</f>
        <v>0.37326388888888873</v>
      </c>
      <c r="D62" s="41">
        <f>1-(1-B62)^$D$58</f>
        <v>0.50383391203703687</v>
      </c>
      <c r="E62" s="41">
        <f>1-(1-B62)^$E$58</f>
        <v>0.60720184702932078</v>
      </c>
      <c r="F62" s="41">
        <f>1-(1-B62)^$F$58</f>
        <v>0.6890347955648789</v>
      </c>
      <c r="G62" s="3">
        <f t="shared" si="8"/>
        <v>0.75381921315552913</v>
      </c>
      <c r="H62" s="3">
        <f t="shared" si="9"/>
        <v>0.80510687708146056</v>
      </c>
      <c r="I62" s="3">
        <f t="shared" si="10"/>
        <v>0.84570961102282283</v>
      </c>
      <c r="J62" s="3">
        <f t="shared" si="11"/>
        <v>0.87785344205973481</v>
      </c>
      <c r="K62" s="3">
        <f t="shared" si="12"/>
        <v>0.90330064163062329</v>
      </c>
    </row>
    <row r="63" spans="1:11" x14ac:dyDescent="0.25">
      <c r="A63" s="7" t="s">
        <v>79</v>
      </c>
      <c r="B63" s="42">
        <v>1</v>
      </c>
      <c r="C63" s="42">
        <v>1</v>
      </c>
      <c r="D63" s="42">
        <v>1</v>
      </c>
      <c r="E63" s="42">
        <v>1</v>
      </c>
      <c r="F63" s="42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</row>
    <row r="65" spans="1:16" x14ac:dyDescent="0.25">
      <c r="A65" s="16"/>
      <c r="B65" s="20"/>
      <c r="C65" s="20"/>
    </row>
    <row r="66" spans="1:16" x14ac:dyDescent="0.25">
      <c r="A66" s="20"/>
      <c r="B66" s="20"/>
      <c r="C66" s="53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20"/>
      <c r="B67" s="20"/>
      <c r="C67" s="53"/>
      <c r="L67" s="18">
        <f>(1-B59)*B59+B59</f>
        <v>5.4797791980904204E-2</v>
      </c>
      <c r="M67" s="35">
        <f>(1-L67)*B59+L67</f>
        <v>8.1060137237075655E-2</v>
      </c>
      <c r="N67" s="36">
        <f>(1-M67)*B59+M67</f>
        <v>0.10659278595582597</v>
      </c>
      <c r="O67" s="38">
        <f>(1-N67)*B59+N67</f>
        <v>0.13141601267971903</v>
      </c>
      <c r="P67" s="39">
        <f>(1-O67)*B59+O67</f>
        <v>0.15554952862525775</v>
      </c>
    </row>
    <row r="68" spans="1:16" x14ac:dyDescent="0.25">
      <c r="A68" s="20"/>
      <c r="B68" s="20"/>
      <c r="C68" s="53"/>
      <c r="L68" s="18">
        <f>(1-B60)*B60+B60</f>
        <v>0.11580942817864294</v>
      </c>
      <c r="M68" s="18">
        <f>(1-L68)*B60+L68</f>
        <v>0.16858315460838891</v>
      </c>
      <c r="N68" s="14">
        <f>(1-M68)*B60+M68</f>
        <v>0.21820703270222164</v>
      </c>
      <c r="O68" s="38">
        <f t="shared" ref="O68" si="13">(1-N68)*B60+N68</f>
        <v>0.26486906405128258</v>
      </c>
      <c r="P68" s="39">
        <f>(1-O68)*B60+O68</f>
        <v>0.30874602919906186</v>
      </c>
    </row>
    <row r="69" spans="1:16" x14ac:dyDescent="0.25">
      <c r="A69" s="20"/>
      <c r="B69" s="20"/>
      <c r="C69" s="53"/>
      <c r="L69" s="18">
        <f>(1-B61)*B61+B61</f>
        <v>0.19539341471851132</v>
      </c>
      <c r="M69" s="18">
        <f>(1-L69)*B61+L69</f>
        <v>0.27826897600131933</v>
      </c>
      <c r="N69" s="14">
        <f>(1-M69)*B61+M69</f>
        <v>0.35260824292166248</v>
      </c>
      <c r="O69" s="38">
        <f t="shared" ref="O69" si="14">(1-N69)*B61+N69</f>
        <v>0.41929046528870939</v>
      </c>
      <c r="P69" s="39">
        <f>(1-O69)*B61+O69</f>
        <v>0.47910432899781585</v>
      </c>
    </row>
    <row r="70" spans="1:16" x14ac:dyDescent="0.25">
      <c r="A70" s="20"/>
      <c r="B70" s="20"/>
      <c r="C70" s="53"/>
      <c r="L70" s="18">
        <f>(1-B62)*B62+B62</f>
        <v>0.37326388888888884</v>
      </c>
      <c r="M70" s="18">
        <f>(1-L70)*B62+L70</f>
        <v>0.50383391203703698</v>
      </c>
      <c r="N70" s="14">
        <f>(1-M70)*B62+M70</f>
        <v>0.6072018470293209</v>
      </c>
      <c r="O70" s="38">
        <f t="shared" ref="O70" si="15">(1-N70)*B62+N70</f>
        <v>0.68903479556487901</v>
      </c>
      <c r="P70" s="39">
        <f>(1-O70)*B62+O70</f>
        <v>0.75381921315552924</v>
      </c>
    </row>
    <row r="71" spans="1:16" x14ac:dyDescent="0.25">
      <c r="L71" s="18">
        <f>(1-B63)*B63+B63</f>
        <v>1</v>
      </c>
      <c r="M71" s="18">
        <f>(1-L71)*B63+L71</f>
        <v>1</v>
      </c>
      <c r="N71" s="14">
        <f>(1-M71)*B63+M71</f>
        <v>1</v>
      </c>
      <c r="O71" s="38">
        <f t="shared" ref="O71" si="16">(1-N71)*B63+N71</f>
        <v>1</v>
      </c>
      <c r="P71" s="39">
        <f>(1-O71)*B63+O71</f>
        <v>1</v>
      </c>
    </row>
    <row r="72" spans="1:16" x14ac:dyDescent="0.25">
      <c r="C72" s="19"/>
      <c r="D72" s="19"/>
    </row>
    <row r="73" spans="1:16" x14ac:dyDescent="0.25">
      <c r="C73" s="19"/>
      <c r="D73" s="19"/>
    </row>
    <row r="74" spans="1:16" x14ac:dyDescent="0.25">
      <c r="C74" s="19"/>
      <c r="D74" s="19"/>
    </row>
    <row r="76" spans="1:16" x14ac:dyDescent="0.25">
      <c r="A76" s="1" t="s">
        <v>81</v>
      </c>
    </row>
    <row r="77" spans="1:16" x14ac:dyDescent="0.25">
      <c r="B77" s="7">
        <v>0</v>
      </c>
      <c r="C77" s="8">
        <f>C66</f>
        <v>0</v>
      </c>
      <c r="D77" s="7"/>
    </row>
    <row r="78" spans="1:16" x14ac:dyDescent="0.25">
      <c r="B78" s="7">
        <v>1</v>
      </c>
      <c r="C78" s="8">
        <f>C67</f>
        <v>0</v>
      </c>
      <c r="D78" s="7"/>
    </row>
    <row r="79" spans="1:16" x14ac:dyDescent="0.25">
      <c r="B79" s="7">
        <v>2</v>
      </c>
      <c r="C79" s="3">
        <f>0.0016*EXP(1.5929*B79)</f>
        <v>3.86986079554636E-2</v>
      </c>
      <c r="D79" s="6"/>
    </row>
    <row r="80" spans="1:16" x14ac:dyDescent="0.25">
      <c r="B80" s="7">
        <v>3</v>
      </c>
      <c r="C80" s="3">
        <f>0.0016*EXP(1.5929*B80)</f>
        <v>0.19031938398293355</v>
      </c>
      <c r="D80" s="6"/>
    </row>
    <row r="81" spans="2:4" x14ac:dyDescent="0.25">
      <c r="B81" s="7">
        <v>4</v>
      </c>
      <c r="C81" s="6">
        <v>1</v>
      </c>
      <c r="D81" s="6"/>
    </row>
  </sheetData>
  <pageMargins left="0.7" right="0.7" top="0.75" bottom="0.75" header="0.3" footer="0.3"/>
  <pageSetup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topLeftCell="A4" workbookViewId="0">
      <selection activeCell="H14" sqref="H14"/>
    </sheetView>
  </sheetViews>
  <sheetFormatPr defaultRowHeight="15" x14ac:dyDescent="0.25"/>
  <cols>
    <col min="1" max="1" width="9.140625" style="2"/>
    <col min="2" max="2" width="16.85546875" style="2" bestFit="1" customWidth="1"/>
    <col min="3" max="3" width="14.28515625" style="2" bestFit="1" customWidth="1"/>
    <col min="4" max="4" width="13" style="2" customWidth="1"/>
    <col min="5" max="5" width="15.28515625" style="2" bestFit="1" customWidth="1"/>
    <col min="6" max="16384" width="9.140625" style="2"/>
  </cols>
  <sheetData>
    <row r="2" spans="1:6" x14ac:dyDescent="0.25">
      <c r="A2" s="134" t="s">
        <v>6</v>
      </c>
    </row>
    <row r="4" spans="1:6" ht="15.75" thickBot="1" x14ac:dyDescent="0.3">
      <c r="A4" s="19"/>
    </row>
    <row r="5" spans="1:6" ht="15.75" thickBot="1" x14ac:dyDescent="0.3">
      <c r="A5" s="153" t="s">
        <v>9</v>
      </c>
      <c r="B5" s="154" t="s">
        <v>104</v>
      </c>
      <c r="C5" s="154" t="s">
        <v>29</v>
      </c>
      <c r="D5" s="155" t="s">
        <v>106</v>
      </c>
    </row>
    <row r="6" spans="1:6" x14ac:dyDescent="0.25">
      <c r="A6" s="126">
        <v>0</v>
      </c>
      <c r="B6" s="127"/>
      <c r="C6" s="127"/>
      <c r="D6" s="128"/>
    </row>
    <row r="7" spans="1:6" x14ac:dyDescent="0.25">
      <c r="A7" s="129">
        <v>1</v>
      </c>
      <c r="B7" s="130">
        <f>SUM(Cal!D40:D48)</f>
        <v>0</v>
      </c>
      <c r="C7" s="130">
        <f>SUM(Cal!K40:K48)</f>
        <v>0</v>
      </c>
      <c r="D7" s="131" t="e">
        <f>C7/B7</f>
        <v>#DIV/0!</v>
      </c>
      <c r="E7" s="135"/>
      <c r="F7" s="34"/>
    </row>
    <row r="8" spans="1:6" x14ac:dyDescent="0.25">
      <c r="A8" s="129">
        <v>2</v>
      </c>
      <c r="B8" s="130">
        <f>SUM(Cal!D51:D59,Cal!D62:D70)</f>
        <v>3898189.43</v>
      </c>
      <c r="C8" s="130">
        <f>SUM(Cal!K51:K59,Cal!K62:K70)</f>
        <v>64077.618169529123</v>
      </c>
      <c r="D8" s="131">
        <f t="shared" ref="D8:D26" si="0">C8/B8</f>
        <v>1.6437789727814515E-2</v>
      </c>
      <c r="E8" s="135"/>
      <c r="F8" s="34"/>
    </row>
    <row r="9" spans="1:6" x14ac:dyDescent="0.25">
      <c r="A9" s="129">
        <v>3</v>
      </c>
      <c r="B9" s="130">
        <f>SUM(Cal!D73:D81,Cal!D84:D92,Cal!D95:D103)</f>
        <v>5774056.209999999</v>
      </c>
      <c r="C9" s="130">
        <f>SUM(Cal!K73:K81,Cal!K84:K92,Cal!K95:K103)</f>
        <v>185994.27867893066</v>
      </c>
      <c r="D9" s="131">
        <f t="shared" si="0"/>
        <v>3.2212065818966226E-2</v>
      </c>
      <c r="E9" s="135"/>
      <c r="F9" s="34"/>
    </row>
    <row r="10" spans="1:6" x14ac:dyDescent="0.25">
      <c r="A10" s="129">
        <v>4</v>
      </c>
      <c r="B10" s="130">
        <f>SUM(Cal!D106:D114,Cal!D117:D125,Cal!D128:D136,Cal!D139:D147)</f>
        <v>1292739.19</v>
      </c>
      <c r="C10" s="130">
        <f>SUM(Cal!K106:K114,Cal!K117:K125,Cal!K128:K136,Cal!K139:K147)</f>
        <v>28027.448043066659</v>
      </c>
      <c r="D10" s="131">
        <f t="shared" si="0"/>
        <v>2.1680667113578155E-2</v>
      </c>
      <c r="E10" s="135"/>
      <c r="F10" s="34"/>
    </row>
    <row r="11" spans="1:6" x14ac:dyDescent="0.25">
      <c r="A11" s="129">
        <v>5</v>
      </c>
      <c r="B11" s="130">
        <f>SUM(Cal!D150:D158,Cal!D161:D169,Cal!D172:D180,Cal!D183:D191,Cal!D194:D202)</f>
        <v>1345717.6</v>
      </c>
      <c r="C11" s="130">
        <f>SUM(Cal!K150:K158,Cal!K161:K169,Cal!K172:K180,Cal!K183:K191,Cal!K194:K202)</f>
        <v>31200.926694911952</v>
      </c>
      <c r="D11" s="131">
        <f t="shared" si="0"/>
        <v>2.3185344900677491E-2</v>
      </c>
      <c r="E11" s="135"/>
      <c r="F11" s="34"/>
    </row>
    <row r="12" spans="1:6" x14ac:dyDescent="0.25">
      <c r="A12" s="129">
        <v>6</v>
      </c>
      <c r="B12" s="130">
        <f>SUM(Cal!D205:D213,Cal!D216:D224,Cal!D227:D235,Cal!D238:D246,Cal!D249:D257,Cal!D260:D268)</f>
        <v>6841379.4900000002</v>
      </c>
      <c r="C12" s="130">
        <f>SUM(Cal!K205:K213,Cal!K216:K224,Cal!K227:K235,Cal!K238:K246,Cal!K249:K257,Cal!K260:K268)</f>
        <v>165768.09485114511</v>
      </c>
      <c r="D12" s="131">
        <f t="shared" si="0"/>
        <v>2.4230214840946517E-2</v>
      </c>
      <c r="E12" s="135"/>
      <c r="F12" s="34"/>
    </row>
    <row r="13" spans="1:6" x14ac:dyDescent="0.25">
      <c r="A13" s="129">
        <v>7</v>
      </c>
      <c r="B13" s="130">
        <f>SUM(Cal!D271:D279,Cal!D282:D290,Cal!D293:D301,Cal!D304:D312,Cal!D315:D323,Cal!D326:D334,Cal!D337:D345)</f>
        <v>3041389.38</v>
      </c>
      <c r="C13" s="130">
        <f>SUM(Cal!K271:K279,Cal!K282:K290,Cal!K293:K301,Cal!K304:K312,Cal!K315:K323,Cal!K326:K334,Cal!K337:K345)</f>
        <v>76197.109285035142</v>
      </c>
      <c r="D13" s="131">
        <f t="shared" si="0"/>
        <v>2.5053388357999442E-2</v>
      </c>
      <c r="E13" s="135"/>
      <c r="F13" s="34"/>
    </row>
    <row r="14" spans="1:6" x14ac:dyDescent="0.25">
      <c r="A14" s="129">
        <v>8</v>
      </c>
      <c r="B14" s="130">
        <f>SUM(Cal!D348:D356,Cal!D359:D367,Cal!D370:D378,Cal!D381:D389,Cal!D392:D400,Cal!D403:D411,Cal!D414:D422,Cal!D425:D433)</f>
        <v>0</v>
      </c>
      <c r="C14" s="130">
        <f>SUM(Cal!K348:K356,Cal!K359:K367,Cal!K370:K378,Cal!K381:K389,Cal!K392:K400,Cal!K403:K411,Cal!K414:K422,Cal!K425:K433)</f>
        <v>0</v>
      </c>
      <c r="D14" s="131" t="e">
        <f t="shared" si="0"/>
        <v>#DIV/0!</v>
      </c>
      <c r="E14" s="135"/>
      <c r="F14" s="34"/>
    </row>
    <row r="15" spans="1:6" x14ac:dyDescent="0.25">
      <c r="A15" s="129">
        <v>9</v>
      </c>
      <c r="B15" s="130">
        <f>SUM(Cal!D436:D444,Cal!D447:D455,Cal!D458:D466,Cal!D469:D477,Cal!D480:D488,Cal!D491:D499,Cal!D502:D510,Cal!D513:D521,Cal!D524:D532)</f>
        <v>5401536.8500000006</v>
      </c>
      <c r="C15" s="130">
        <f>SUM(Cal!K436:K444,Cal!K447:K455,Cal!K458:K466,Cal!K469:K477,Cal!K480:K488,Cal!K491:K499,Cal!K502:K510,Cal!K513:K521,Cal!K524:K532)</f>
        <v>214865.13153223385</v>
      </c>
      <c r="D15" s="131">
        <f t="shared" si="0"/>
        <v>3.9778518132711403E-2</v>
      </c>
      <c r="E15" s="135"/>
      <c r="F15" s="34"/>
    </row>
    <row r="16" spans="1:6" x14ac:dyDescent="0.25">
      <c r="A16" s="129">
        <v>10</v>
      </c>
      <c r="B16" s="130">
        <f>SUM(Cal!D535:D543,Cal!D546:D554,Cal!D557:D565,Cal!D568:D576,Cal!D579:D587,Cal!D590:D598,Cal!D601:D609,Cal!D612:D620,Cal!D623:D631,Cal!D634:D642)</f>
        <v>5521949.0499999998</v>
      </c>
      <c r="C16" s="130">
        <f>SUM(Cal!K535:K543,Cal!K546:K554,Cal!K557:K565,Cal!K568:K576,Cal!K579:K587,Cal!K590:K598,Cal!K601:K609,Cal!K612:K620,Cal!K623:K631,Cal!K634:K642)</f>
        <v>218994.90621652958</v>
      </c>
      <c r="D16" s="131">
        <f t="shared" si="0"/>
        <v>3.9658987113712969E-2</v>
      </c>
      <c r="E16" s="135"/>
      <c r="F16" s="34"/>
    </row>
    <row r="17" spans="1:6" x14ac:dyDescent="0.25">
      <c r="A17" s="129">
        <v>11</v>
      </c>
      <c r="B17" s="130">
        <f>SUM(Cal!D645:D653,Cal!D656:D664,Cal!D667:D675,Cal!D678:D686,Cal!D689:D697,Cal!D700:D708,Cal!D711:D719,Cal!D722:D730,Cal!D732:D741,Cal!D744:D752,Cal!D755:D763)</f>
        <v>3503107.8</v>
      </c>
      <c r="C17" s="130">
        <f>SUM(Cal!K645:K653,Cal!K656:K664,Cal!K667:K675,Cal!K678:K686,Cal!K689:K697,Cal!K700:K708,Cal!K711:K719,Cal!K722:K730,Cal!K732:K741,Cal!K744:K752,Cal!K755:K763)</f>
        <v>95557.205905602124</v>
      </c>
      <c r="D17" s="131">
        <f t="shared" si="0"/>
        <v>2.7277837669055498E-2</v>
      </c>
      <c r="E17" s="135"/>
      <c r="F17" s="34"/>
    </row>
    <row r="18" spans="1:6" x14ac:dyDescent="0.25">
      <c r="A18" s="129">
        <v>12</v>
      </c>
      <c r="B18" s="130">
        <f>SUM(Cal!D766:D774,Cal!D777:D785,Cal!D788:D796,Cal!D799:D807,Cal!D810:D818,Cal!D821:D829,Cal!D832:D840,Cal!D843:D851,Cal!D854:D862,Cal!D865:D873,Cal!D876:D884,Cal!D887:D895)</f>
        <v>6059822.4000000004</v>
      </c>
      <c r="C18" s="130">
        <f>SUM(Cal!K766:K774,Cal!K777:K785,Cal!K788:K796,Cal!K799:K807,Cal!K810:K818,Cal!K821:K829,Cal!K832:K840,Cal!K843:K851,Cal!K854:K862,Cal!K865:K873,Cal!K876:K884,Cal!K887:K895)</f>
        <v>167509.32978749787</v>
      </c>
      <c r="D18" s="131">
        <f t="shared" si="0"/>
        <v>2.7642613715461013E-2</v>
      </c>
      <c r="E18" s="135"/>
      <c r="F18" s="34"/>
    </row>
    <row r="19" spans="1:6" x14ac:dyDescent="0.25">
      <c r="A19" s="129">
        <v>13</v>
      </c>
      <c r="B19" s="130">
        <f>SUM(Cal!D898:D906,Cal!D909:D917,Cal!D920:D928,Cal!D931:D939,Cal!D942:D950,Cal!D953:D961,Cal!D964:D972,Cal!D975:D983,Cal!D986:D994,Cal!D997:D1005,Cal!D1008:D1016,Cal!D1019:D1027,Cal!D1030:D1038)</f>
        <v>0</v>
      </c>
      <c r="C19" s="130">
        <f>SUM(Cal!K898:K906,Cal!K909:K917,Cal!K920:K928,Cal!K931:K939,Cal!K942:K950,Cal!K953:K961,Cal!K964:K972,Cal!K975:K983,Cal!K986:K994,Cal!K997:K1005,Cal!K1008:K1016,Cal!K1019:K1027,Cal!K1030:K1038)</f>
        <v>0</v>
      </c>
      <c r="D19" s="131" t="e">
        <f t="shared" si="0"/>
        <v>#DIV/0!</v>
      </c>
      <c r="E19" s="135"/>
      <c r="F19" s="34"/>
    </row>
    <row r="20" spans="1:6" x14ac:dyDescent="0.25">
      <c r="A20" s="129">
        <v>14</v>
      </c>
      <c r="B20" s="130">
        <f>SUM(Cal!D1041:D1049,Cal!D1052:D1060,Cal!D1063:D1071,Cal!D1074:D1082,Cal!D1085:D1093,Cal!D1096:D1104,Cal!D1107:D1115,Cal!D1118:D1126,Cal!D1129:D1137,Cal!D1140:D1149,Cal!D1151:D1159,Cal!D1162:D1170,Cal!D1173:D1181,Cal!D1184:D1192)</f>
        <v>3485648.2199999997</v>
      </c>
      <c r="C20" s="130">
        <f>SUM(Cal!K1041:K1049,Cal!K1052:K1060,Cal!K1063:K1071,Cal!K1074:K1082,Cal!K1085:K1093,Cal!K1096:K1104,Cal!K1107:K1115,Cal!K1118:K1126,Cal!K1129:K1137,Cal!K1140:K1149,Cal!K1151:K1159,Cal!K1162:K1170,Cal!K1173:K1181,Cal!K1184:K1192)</f>
        <v>98405.877551493366</v>
      </c>
      <c r="D20" s="131">
        <f t="shared" si="0"/>
        <v>2.8231729463363164E-2</v>
      </c>
      <c r="E20" s="135"/>
      <c r="F20" s="34"/>
    </row>
    <row r="21" spans="1:6" x14ac:dyDescent="0.25">
      <c r="A21" s="129">
        <v>15</v>
      </c>
      <c r="B21" s="130">
        <f>SUM(Cal!D1195:D1203,Cal!D1206:D1214,Cal!D1217:D1225,Cal!D1228:D1236,Cal!D1239:D1247,Cal!D1250:D1258,Cal!D1261:D1269,Cal!D1272:D1280,Cal!D1283:D1291,Cal!D1294:D1302,Cal!D1305:D1313,Cal!D1316:D1324,Cal!D1327:D1335,Cal!D1338:D1346,Cal!D1349:D1357)</f>
        <v>51127226.950000003</v>
      </c>
      <c r="C21" s="130">
        <f>SUM(Cal!K1195:K1203,Cal!K1206:K1214,Cal!K1217:K1225,Cal!K1228:K1236,Cal!K1239:K1247,Cal!K1250:K1258,Cal!K1261:K1269,Cal!K1272:K1280,Cal!K1283:K1291,Cal!K1294:K1302,Cal!K1305:K1313,Cal!K1316:K1324,Cal!K1327:K1335,Cal!K1338:K1346,Cal!K1349:K1357)</f>
        <v>1455619.4475036229</v>
      </c>
      <c r="D21" s="131">
        <f t="shared" si="0"/>
        <v>2.8470533888472954E-2</v>
      </c>
      <c r="E21" s="135"/>
      <c r="F21" s="34"/>
    </row>
    <row r="22" spans="1:6" x14ac:dyDescent="0.25">
      <c r="A22" s="129">
        <v>16</v>
      </c>
      <c r="B22" s="130">
        <f>SUM(Cal!D1360:D1368,Cal!D1371:D1379,Cal!D1382:D1390,Cal!D1393:D1401,Cal!D1404:D1412,Cal!D1415:D1423,Cal!D1426:D1434,Cal!D1437:D1445,Cal!D1448:D1455,Cal!D1459:D1467,Cal!D1470:D1478,Cal!D1481:D1489,Cal!D1492:D1500,Cal!D1503:D1511,Cal!D1514:D1522,Cal!D1525:D1533)</f>
        <v>0</v>
      </c>
      <c r="C22" s="130">
        <f>SUM(Cal!K1360:K1368,Cal!K1371:K1379,Cal!K1382:K1390,Cal!K1393:K1401,Cal!K1404:K1412,Cal!K1415:K1423,Cal!K1426:K1434,Cal!K1437:K1445,Cal!K1448:K1455,Cal!K1459:K1467,Cal!K1470:K1478,Cal!K1481:K1489,Cal!K1492:K1500,Cal!K1503:K1511,Cal!K1514:K1522,Cal!K1525:K1533)</f>
        <v>0</v>
      </c>
      <c r="D22" s="131" t="e">
        <f t="shared" si="0"/>
        <v>#DIV/0!</v>
      </c>
      <c r="E22" s="135"/>
      <c r="F22" s="34"/>
    </row>
    <row r="23" spans="1:6" x14ac:dyDescent="0.25">
      <c r="A23" s="129">
        <v>17</v>
      </c>
      <c r="B23" s="130">
        <f>SUM(Cal!D1536:D1544,Cal!D1547:D1555,Cal!D1558:D1566,Cal!D1569:D1577,Cal!D1580:D1588,Cal!D1591:D1599,Cal!D1602:D1610,Cal!D1613:D1621,Cal!D1624:D1632,Cal!D1635:D1643,Cal!D1646:D1654,Cal!D1657:D1665,Cal!D1668:D1676,Cal!D1679:D1687,Cal!D1690:D1698,Cal!D1701:D1709,Cal!D1712:D1720)</f>
        <v>0</v>
      </c>
      <c r="C23" s="130">
        <f>SUM(Cal!K1536:K1544,Cal!K1547:K1555,Cal!K1558:K1566,Cal!K1569:K1577,Cal!K1580:K1588,Cal!K1591:K1599,Cal!K1602:K1610,Cal!K1613:K1621,Cal!K1624:K1632,Cal!K1635:K1643,Cal!K1646:K1654,Cal!K1657:K1665,Cal!K1668:K1676,Cal!K1679:K1687,Cal!K1690:K1698,Cal!K1701:K1709,Cal!K1712:K1720)</f>
        <v>0</v>
      </c>
      <c r="D23" s="131" t="e">
        <f t="shared" si="0"/>
        <v>#DIV/0!</v>
      </c>
      <c r="E23" s="135"/>
      <c r="F23" s="34"/>
    </row>
    <row r="24" spans="1:6" x14ac:dyDescent="0.25">
      <c r="A24" s="129">
        <v>18</v>
      </c>
      <c r="B24" s="130">
        <f>SUM(Cal!D1723:D1731,Cal!D1734:D1742,Cal!D1745:D1753,Cal!D1756:D1764,Cal!D1767:D1775,Cal!D1778:D1786,Cal!D1789:D1797,Cal!D1800:D1808,Cal!D1811:D1819,Cal!D1822:D1830,Cal!D1833:D1841,Cal!D1844:D1852,Cal!D1855:D1863,Cal!D1866:D1874,Cal!D1877:D1885,Cal!D1888:D1896,Cal!D1899:D1907,Cal!D1910:D1918)</f>
        <v>0</v>
      </c>
      <c r="C24" s="130">
        <f>SUM(Cal!K1723:K1731,Cal!K1734:K1742,Cal!K1745:K1753,Cal!K1756:K1764,Cal!K1767:K1775,Cal!K1778:K1786,Cal!K1789:K1797,Cal!K1800:K1808,Cal!K1811:K1819,Cal!K1822:K1830,Cal!K1833:K1841,Cal!K1844:K1852,Cal!K1855:K1863,Cal!K1866:K1874,Cal!K1877:K1885,Cal!K1888:K1896,Cal!K1899:K1907,Cal!K1910:K1918)</f>
        <v>0</v>
      </c>
      <c r="D24" s="131" t="e">
        <f t="shared" si="0"/>
        <v>#DIV/0!</v>
      </c>
      <c r="E24" s="135"/>
      <c r="F24" s="34"/>
    </row>
    <row r="25" spans="1:6" x14ac:dyDescent="0.25">
      <c r="A25" s="129">
        <v>19</v>
      </c>
      <c r="B25" s="130">
        <f>SUM(Cal!D1921:D1929,Cal!D1932:D1940,Cal!D1943:D1951,Cal!D1954:D1962,Cal!D1976:D1984,Cal!D1987:D1995,Cal!D1998:D2006,Cal!D2009:D2017,Cal!D2020:D2028,Cal!D2031:D2039,Cal!D2042:D2050,Cal!D2053:D2061,Cal!D2064:D2072,Cal!D2075:D2083,Cal!D2086:D2094,Cal!D2097:D2105,Cal!D2108:D2116,Cal!D2119:D2127)</f>
        <v>0</v>
      </c>
      <c r="C25" s="130">
        <f>SUM(Cal!K1921:K1929,Cal!K1932:K1940,Cal!K1943:K1951,Cal!K1954:K1962,Cal!K1965:K1973,Cal!K1976:K1984,Cal!K1987:K1995,Cal!K1998:K2006,Cal!K2009:K2017,Cal!K2020:K2028,Cal!K2031:K2039,Cal!K2042:K2050,Cal!K2053:K2061,Cal!K2064:K2072,Cal!K2075:K2083,Cal!K2086:K2094,Cal!K2097:K2105,Cal!K2108:K2116,Cal!K2119:K2127)</f>
        <v>0</v>
      </c>
      <c r="D25" s="131" t="e">
        <f t="shared" si="0"/>
        <v>#DIV/0!</v>
      </c>
      <c r="E25" s="135"/>
      <c r="F25" s="34"/>
    </row>
    <row r="26" spans="1:6" x14ac:dyDescent="0.25">
      <c r="A26" s="129">
        <v>20</v>
      </c>
      <c r="B26" s="130">
        <f>SUM(Cal!D2130:D2138,Cal!D2141:D2149,Cal!D2152:D2160,Cal!D2163:D2171,Cal!D2174:D2182,Cal!D2185:D2193,Cal!D2196:D2204,Cal!D2207:D2215,Cal!D2218:D2226,Cal!D2229:D2237,Cal!D2240:D2248,Cal!D2251:D2259,Cal!D2262:D2270,Cal!D2273:D2281,Cal!D2284:D2292,Cal!D2295:D2303,Cal!D2306:D2314,Cal!D2317:D2325,Cal!D2328:D2336,Cal!D2339:D2347)</f>
        <v>0</v>
      </c>
      <c r="C26" s="130">
        <f>SUM(Cal!K2130:K2138,Cal!K2141:K2149,Cal!K2152:K2160,Cal!K2163:K2171,Cal!K2174:K2182,Cal!K2185:K2193,Cal!K2196:K2204,Cal!K2207:K2215,Cal!K2218:K2226,Cal!K2229:K2237,Cal!K2240:K2248,Cal!K2251:K2259,Cal!K2262:K2270,Cal!K2273:K2281,Cal!K2284:K2292,Cal!K2295:K2303,Cal!K2306:K2314,Cal!K2317:K2325,Cal!K2328:K2336,Cal!K2339:K2347)</f>
        <v>0</v>
      </c>
      <c r="D26" s="131" t="e">
        <f t="shared" si="0"/>
        <v>#DIV/0!</v>
      </c>
    </row>
    <row r="27" spans="1:6" x14ac:dyDescent="0.25">
      <c r="A27" s="129">
        <v>21</v>
      </c>
      <c r="B27" s="130"/>
      <c r="C27" s="130"/>
      <c r="D27" s="131"/>
    </row>
    <row r="28" spans="1:6" x14ac:dyDescent="0.25">
      <c r="A28" s="129">
        <v>22</v>
      </c>
      <c r="B28" s="130"/>
      <c r="C28" s="130"/>
      <c r="D28" s="131"/>
    </row>
    <row r="29" spans="1:6" x14ac:dyDescent="0.25">
      <c r="A29" s="129">
        <v>23</v>
      </c>
      <c r="B29" s="130"/>
      <c r="C29" s="130"/>
      <c r="D29" s="131"/>
    </row>
    <row r="30" spans="1:6" x14ac:dyDescent="0.25">
      <c r="A30" s="129">
        <v>24</v>
      </c>
      <c r="B30" s="130"/>
      <c r="C30" s="130"/>
      <c r="D30" s="131"/>
    </row>
    <row r="31" spans="1:6" x14ac:dyDescent="0.25">
      <c r="A31" s="129">
        <v>25</v>
      </c>
      <c r="B31" s="130"/>
      <c r="C31" s="130"/>
      <c r="D31" s="131"/>
    </row>
    <row r="32" spans="1:6" x14ac:dyDescent="0.25">
      <c r="A32" s="129">
        <v>26</v>
      </c>
      <c r="B32" s="130"/>
      <c r="C32" s="130"/>
      <c r="D32" s="131"/>
    </row>
    <row r="33" spans="1:6" ht="15.75" thickBot="1" x14ac:dyDescent="0.3">
      <c r="A33" s="129">
        <v>27</v>
      </c>
      <c r="B33" s="130"/>
      <c r="C33" s="130"/>
      <c r="D33" s="131"/>
    </row>
    <row r="34" spans="1:6" ht="15.75" thickBot="1" x14ac:dyDescent="0.3">
      <c r="A34" s="136" t="s">
        <v>22</v>
      </c>
      <c r="B34" s="132">
        <f>SUM(B7:B33)</f>
        <v>97292762.569999993</v>
      </c>
      <c r="C34" s="132">
        <f>SUM(C7:C33)</f>
        <v>2802217.3742195982</v>
      </c>
      <c r="D34" s="133">
        <f>C34/B34</f>
        <v>2.8801909825548068E-2</v>
      </c>
      <c r="F34" s="34"/>
    </row>
    <row r="35" spans="1:6" x14ac:dyDescent="0.25">
      <c r="B35" s="135">
        <f>Cal!D3616</f>
        <v>97292762.570000008</v>
      </c>
      <c r="C35" s="135">
        <f>Cal!E3616</f>
        <v>2802217.3742195964</v>
      </c>
    </row>
    <row r="36" spans="1:6" x14ac:dyDescent="0.25">
      <c r="B36" s="34">
        <f>B34-B35</f>
        <v>0</v>
      </c>
      <c r="C36" s="34">
        <f>C34-C35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621"/>
  <sheetViews>
    <sheetView zoomScale="90" zoomScaleNormal="90" workbookViewId="0">
      <pane ySplit="6" topLeftCell="A3609" activePane="bottomLeft" state="frozen"/>
      <selection pane="bottomLeft" activeCell="E3618" sqref="E3618"/>
    </sheetView>
  </sheetViews>
  <sheetFormatPr defaultRowHeight="15.75" x14ac:dyDescent="0.25"/>
  <cols>
    <col min="1" max="1" width="9.140625" style="62"/>
    <col min="2" max="2" width="16.42578125" style="62" customWidth="1"/>
    <col min="3" max="3" width="35.140625" style="62" bestFit="1" customWidth="1"/>
    <col min="4" max="4" width="18.28515625" style="62" bestFit="1" customWidth="1"/>
    <col min="5" max="5" width="17.140625" style="62" bestFit="1" customWidth="1"/>
    <col min="6" max="6" width="16.7109375" style="62" customWidth="1"/>
    <col min="7" max="7" width="15" style="62" customWidth="1"/>
    <col min="8" max="8" width="13.28515625" style="62" bestFit="1" customWidth="1"/>
    <col min="9" max="9" width="14.5703125" style="62" bestFit="1" customWidth="1"/>
    <col min="10" max="10" width="16.85546875" style="62" bestFit="1" customWidth="1"/>
    <col min="11" max="11" width="15.7109375" style="62" customWidth="1"/>
    <col min="12" max="14" width="9.42578125" style="62" bestFit="1" customWidth="1"/>
    <col min="15" max="15" width="10.5703125" style="62" bestFit="1" customWidth="1"/>
    <col min="16" max="16" width="9.42578125" style="62" bestFit="1" customWidth="1"/>
    <col min="17" max="17" width="15.85546875" style="62" bestFit="1" customWidth="1"/>
    <col min="18" max="18" width="8.140625" style="62" bestFit="1" customWidth="1"/>
    <col min="19" max="19" width="15" style="62" bestFit="1" customWidth="1"/>
    <col min="20" max="20" width="9.42578125" style="62" bestFit="1" customWidth="1"/>
    <col min="21" max="16384" width="9.140625" style="62"/>
  </cols>
  <sheetData>
    <row r="1" spans="2:27" x14ac:dyDescent="0.25">
      <c r="B1" s="112"/>
      <c r="C1" s="156" t="s">
        <v>101</v>
      </c>
      <c r="D1" s="157">
        <v>1</v>
      </c>
      <c r="E1" s="158">
        <v>2</v>
      </c>
      <c r="F1" s="157">
        <v>3</v>
      </c>
      <c r="G1" s="158">
        <v>4</v>
      </c>
      <c r="H1" s="157">
        <v>5</v>
      </c>
      <c r="I1" s="157">
        <v>6</v>
      </c>
      <c r="J1" s="157">
        <v>7</v>
      </c>
      <c r="K1" s="157">
        <v>8</v>
      </c>
      <c r="L1" s="157">
        <v>9</v>
      </c>
      <c r="M1" s="157">
        <v>10</v>
      </c>
      <c r="N1" s="157">
        <v>11</v>
      </c>
      <c r="O1" s="158">
        <v>12</v>
      </c>
      <c r="P1" s="157">
        <v>13</v>
      </c>
      <c r="Q1" s="158">
        <v>14</v>
      </c>
      <c r="R1" s="157">
        <v>15</v>
      </c>
      <c r="S1" s="157">
        <v>16</v>
      </c>
      <c r="T1" s="157">
        <v>17</v>
      </c>
      <c r="U1" s="157">
        <v>18</v>
      </c>
      <c r="V1" s="157">
        <v>19</v>
      </c>
      <c r="W1" s="157">
        <v>20</v>
      </c>
      <c r="X1" s="157">
        <v>21</v>
      </c>
      <c r="Y1" s="157">
        <v>22</v>
      </c>
      <c r="Z1" s="159">
        <v>23</v>
      </c>
      <c r="AA1" s="160">
        <v>24</v>
      </c>
    </row>
    <row r="2" spans="2:27" x14ac:dyDescent="0.25">
      <c r="B2" s="113"/>
      <c r="C2" s="168">
        <v>0</v>
      </c>
      <c r="D2" s="161">
        <v>9.9139642769981579E-3</v>
      </c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2"/>
      <c r="V2" s="162"/>
      <c r="W2" s="162"/>
      <c r="X2" s="162"/>
      <c r="Y2" s="162"/>
      <c r="Z2" s="163"/>
      <c r="AA2" s="164"/>
    </row>
    <row r="3" spans="2:27" x14ac:dyDescent="0.25">
      <c r="B3" s="113"/>
      <c r="C3" s="169" t="s">
        <v>76</v>
      </c>
      <c r="D3" s="161">
        <v>3.148616818184978E-2</v>
      </c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2"/>
      <c r="V3" s="162"/>
      <c r="W3" s="162"/>
      <c r="X3" s="162"/>
      <c r="Y3" s="162"/>
      <c r="Z3" s="163"/>
      <c r="AA3" s="164"/>
    </row>
    <row r="4" spans="2:27" x14ac:dyDescent="0.25">
      <c r="B4" s="113"/>
      <c r="C4" s="169" t="s">
        <v>77</v>
      </c>
      <c r="D4" s="161">
        <v>6.9392486816699517E-2</v>
      </c>
      <c r="E4" s="161">
        <v>8.0626494856032849E-2</v>
      </c>
      <c r="F4" s="161">
        <v>9.5321575514970197E-2</v>
      </c>
      <c r="G4" s="161">
        <v>0.10209835710912013</v>
      </c>
      <c r="H4" s="161">
        <v>0.10488167157960837</v>
      </c>
      <c r="I4" s="161">
        <v>0.10522489106091387</v>
      </c>
      <c r="J4" s="161">
        <v>0.11151543226431136</v>
      </c>
      <c r="K4" s="161">
        <v>0.11443976976278841</v>
      </c>
      <c r="L4" s="161">
        <v>0.11701921824366321</v>
      </c>
      <c r="M4" s="161">
        <v>0.11932661353656961</v>
      </c>
      <c r="N4" s="161">
        <v>0.12141390647428432</v>
      </c>
      <c r="O4" s="161">
        <v>0.12331945563035721</v>
      </c>
      <c r="P4" s="161">
        <v>0.12507239092840766</v>
      </c>
      <c r="Q4" s="161">
        <v>0.12669535551857417</v>
      </c>
      <c r="R4" s="161">
        <v>0.12820629940413841</v>
      </c>
      <c r="S4" s="161">
        <v>0.1296196930170512</v>
      </c>
      <c r="T4" s="161">
        <v>0.13094737223483113</v>
      </c>
      <c r="U4" s="161">
        <v>0.132199141497926</v>
      </c>
      <c r="V4" s="161">
        <v>0.13338321364374506</v>
      </c>
      <c r="W4" s="161">
        <v>0.13450653679083241</v>
      </c>
      <c r="X4" s="161">
        <v>0.13557504138614296</v>
      </c>
      <c r="Y4" s="161">
        <v>0.13659382972854711</v>
      </c>
      <c r="Z4" s="165">
        <v>0.13756732332884838</v>
      </c>
      <c r="AA4" s="165">
        <v>0.13849937888461999</v>
      </c>
    </row>
    <row r="5" spans="2:27" x14ac:dyDescent="0.25">
      <c r="B5" s="113"/>
      <c r="C5" s="169" t="s">
        <v>78</v>
      </c>
      <c r="D5" s="161">
        <v>0.24547174401825564</v>
      </c>
      <c r="E5" s="161">
        <v>0.3137068799553499</v>
      </c>
      <c r="F5" s="161">
        <v>0.35137321482073303</v>
      </c>
      <c r="G5" s="161">
        <v>0.37971603528418141</v>
      </c>
      <c r="H5" s="161">
        <v>0.40127170234113407</v>
      </c>
      <c r="I5" s="161">
        <v>0.41888396472743011</v>
      </c>
      <c r="J5" s="161">
        <v>0.43377492039874327</v>
      </c>
      <c r="K5" s="161">
        <v>0.44667405292627216</v>
      </c>
      <c r="L5" s="161">
        <v>0.45805189417067882</v>
      </c>
      <c r="M5" s="161">
        <v>0.46822971998322482</v>
      </c>
      <c r="N5" s="161">
        <v>0.47743668335232259</v>
      </c>
      <c r="O5" s="161">
        <v>0.48584198236952081</v>
      </c>
      <c r="P5" s="161">
        <v>0.49357410793078449</v>
      </c>
      <c r="Q5" s="161">
        <v>0.50073293804083396</v>
      </c>
      <c r="R5" s="161">
        <v>0.50739764942647347</v>
      </c>
      <c r="S5" s="161">
        <v>0.51363207056836291</v>
      </c>
      <c r="T5" s="161">
        <v>0.51948840903583049</v>
      </c>
      <c r="U5" s="161">
        <v>0.52500991181276946</v>
      </c>
      <c r="V5" s="161">
        <v>0.53023280538747819</v>
      </c>
      <c r="W5" s="161">
        <v>0.53518773762531557</v>
      </c>
      <c r="X5" s="161">
        <v>0.53990086748408272</v>
      </c>
      <c r="Y5" s="161">
        <v>0.54439470099441334</v>
      </c>
      <c r="Z5" s="165">
        <v>0.54868874125875589</v>
      </c>
      <c r="AA5" s="165">
        <v>0.55280000001161156</v>
      </c>
    </row>
    <row r="6" spans="2:27" ht="16.5" thickBot="1" x14ac:dyDescent="0.3">
      <c r="B6" s="113"/>
      <c r="C6" s="170" t="s">
        <v>79</v>
      </c>
      <c r="D6" s="166">
        <v>1</v>
      </c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7"/>
      <c r="AA6" s="164"/>
    </row>
    <row r="10" spans="2:27" x14ac:dyDescent="0.25">
      <c r="M10" s="62" t="s">
        <v>82</v>
      </c>
      <c r="O10" s="164">
        <v>13.39</v>
      </c>
    </row>
    <row r="11" spans="2:27" x14ac:dyDescent="0.25">
      <c r="M11" s="62" t="s">
        <v>53</v>
      </c>
      <c r="O11" s="62">
        <v>5</v>
      </c>
    </row>
    <row r="12" spans="2:27" x14ac:dyDescent="0.25">
      <c r="M12" s="62" t="s">
        <v>54</v>
      </c>
      <c r="O12" s="62">
        <v>12</v>
      </c>
    </row>
    <row r="13" spans="2:27" x14ac:dyDescent="0.25">
      <c r="B13" s="190" t="s">
        <v>21</v>
      </c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</row>
    <row r="15" spans="2:27" x14ac:dyDescent="0.25">
      <c r="B15" s="171" t="s">
        <v>4</v>
      </c>
      <c r="D15" s="62" t="s">
        <v>25</v>
      </c>
      <c r="E15" s="66" t="s">
        <v>26</v>
      </c>
      <c r="F15" s="66" t="s">
        <v>39</v>
      </c>
      <c r="G15" s="66" t="s">
        <v>27</v>
      </c>
      <c r="H15" s="66" t="s">
        <v>28</v>
      </c>
      <c r="I15" s="66" t="s">
        <v>29</v>
      </c>
      <c r="J15" s="66" t="s">
        <v>30</v>
      </c>
      <c r="K15" s="67" t="s">
        <v>31</v>
      </c>
      <c r="M15" s="67" t="s">
        <v>32</v>
      </c>
      <c r="N15" s="67" t="s">
        <v>33</v>
      </c>
      <c r="O15" s="67" t="s">
        <v>34</v>
      </c>
      <c r="P15" s="67" t="s">
        <v>35</v>
      </c>
      <c r="Q15" s="67" t="s">
        <v>36</v>
      </c>
      <c r="R15" s="67" t="s">
        <v>37</v>
      </c>
      <c r="S15" s="67" t="s">
        <v>38</v>
      </c>
    </row>
    <row r="16" spans="2:27" x14ac:dyDescent="0.25">
      <c r="C16" s="64" t="s">
        <v>12</v>
      </c>
      <c r="D16" s="68">
        <f>'0 days'!C30</f>
        <v>0</v>
      </c>
      <c r="E16" s="68">
        <f>D16*R16</f>
        <v>0</v>
      </c>
      <c r="F16" s="63">
        <f>$D$2</f>
        <v>9.9139642769981579E-3</v>
      </c>
      <c r="G16" s="65">
        <f>EFA!$D$2</f>
        <v>1.0407772896135385</v>
      </c>
      <c r="H16" s="69">
        <f>LGD!D3</f>
        <v>0</v>
      </c>
      <c r="I16" s="68">
        <f>E16*F16*G16*H16</f>
        <v>0</v>
      </c>
      <c r="J16" s="70">
        <f>1/((1+($O$16/12))^(M16-Q16))</f>
        <v>0.93558878588680383</v>
      </c>
      <c r="K16" s="68">
        <f>I16*J16</f>
        <v>0</v>
      </c>
      <c r="M16" s="62">
        <f>$O$11*$O$12</f>
        <v>60</v>
      </c>
      <c r="N16" s="62">
        <v>1</v>
      </c>
      <c r="O16" s="60">
        <f>$O$10%</f>
        <v>0.13390000000000002</v>
      </c>
      <c r="P16" s="71">
        <f>PMT(O16/12,M16,-N16,0,0)</f>
        <v>2.29532157271066E-2</v>
      </c>
      <c r="Q16" s="62">
        <f>M16-S16</f>
        <v>54</v>
      </c>
      <c r="R16" s="71">
        <f>PV(O16/12,Q16,-P16,0,0)</f>
        <v>0.92722691905766452</v>
      </c>
      <c r="S16" s="62">
        <v>6</v>
      </c>
    </row>
    <row r="17" spans="2:19" x14ac:dyDescent="0.25">
      <c r="C17" s="64" t="s">
        <v>13</v>
      </c>
      <c r="D17" s="68">
        <f>'0 days'!D30</f>
        <v>0</v>
      </c>
      <c r="E17" s="68">
        <f t="shared" ref="E17:E24" si="0">D17*R17</f>
        <v>0</v>
      </c>
      <c r="F17" s="63">
        <f t="shared" ref="F17:F24" si="1">$D$2</f>
        <v>9.9139642769981579E-3</v>
      </c>
      <c r="G17" s="65">
        <f>EFA!$D$2</f>
        <v>1.0407772896135385</v>
      </c>
      <c r="H17" s="69">
        <f>LGD!D4</f>
        <v>0.55000000000000004</v>
      </c>
      <c r="I17" s="68">
        <f t="shared" ref="I17:I24" si="2">E17*F17*G17*H17</f>
        <v>0</v>
      </c>
      <c r="J17" s="70">
        <f t="shared" ref="J17:J24" si="3">1/((1+($O$16/12))^(M17-Q17))</f>
        <v>0.93558878588680383</v>
      </c>
      <c r="K17" s="68">
        <f t="shared" ref="K17:K24" si="4">I17*J17</f>
        <v>0</v>
      </c>
      <c r="M17" s="62">
        <f t="shared" ref="M17:M35" si="5">$O$11*$O$12</f>
        <v>60</v>
      </c>
      <c r="N17" s="62">
        <v>1</v>
      </c>
      <c r="O17" s="60">
        <f t="shared" ref="O17:O24" si="6">$O$10%</f>
        <v>0.13390000000000002</v>
      </c>
      <c r="P17" s="71">
        <f t="shared" ref="P17:P24" si="7">PMT(O17/12,M17,-N17,0,0)</f>
        <v>2.29532157271066E-2</v>
      </c>
      <c r="Q17" s="62">
        <f t="shared" ref="Q17:Q24" si="8">M17-S17</f>
        <v>54</v>
      </c>
      <c r="R17" s="71">
        <f t="shared" ref="R17:R24" si="9">PV(O17/12,Q17,-P17,0,0)</f>
        <v>0.92722691905766452</v>
      </c>
      <c r="S17" s="62">
        <v>6</v>
      </c>
    </row>
    <row r="18" spans="2:19" x14ac:dyDescent="0.25">
      <c r="C18" s="64" t="s">
        <v>14</v>
      </c>
      <c r="D18" s="68">
        <f>'0 days'!E30</f>
        <v>0</v>
      </c>
      <c r="E18" s="68">
        <f t="shared" si="0"/>
        <v>0</v>
      </c>
      <c r="F18" s="63">
        <f t="shared" si="1"/>
        <v>9.9139642769981579E-3</v>
      </c>
      <c r="G18" s="65">
        <f>EFA!$D$2</f>
        <v>1.0407772896135385</v>
      </c>
      <c r="H18" s="69">
        <f>LGD!D5</f>
        <v>0.14000000000000001</v>
      </c>
      <c r="I18" s="68">
        <f t="shared" si="2"/>
        <v>0</v>
      </c>
      <c r="J18" s="70">
        <f t="shared" si="3"/>
        <v>0.93558878588680383</v>
      </c>
      <c r="K18" s="68">
        <f t="shared" si="4"/>
        <v>0</v>
      </c>
      <c r="M18" s="62">
        <f t="shared" si="5"/>
        <v>60</v>
      </c>
      <c r="N18" s="62">
        <v>1</v>
      </c>
      <c r="O18" s="60">
        <f t="shared" si="6"/>
        <v>0.13390000000000002</v>
      </c>
      <c r="P18" s="71">
        <f t="shared" si="7"/>
        <v>2.29532157271066E-2</v>
      </c>
      <c r="Q18" s="62">
        <f t="shared" si="8"/>
        <v>54</v>
      </c>
      <c r="R18" s="71">
        <f t="shared" si="9"/>
        <v>0.92722691905766452</v>
      </c>
      <c r="S18" s="62">
        <v>6</v>
      </c>
    </row>
    <row r="19" spans="2:19" x14ac:dyDescent="0.25">
      <c r="C19" s="64" t="s">
        <v>15</v>
      </c>
      <c r="D19" s="68">
        <f>'0 days'!F30</f>
        <v>0</v>
      </c>
      <c r="E19" s="68">
        <f t="shared" si="0"/>
        <v>0</v>
      </c>
      <c r="F19" s="63">
        <f t="shared" si="1"/>
        <v>9.9139642769981579E-3</v>
      </c>
      <c r="G19" s="65">
        <f>EFA!$D$2</f>
        <v>1.0407772896135385</v>
      </c>
      <c r="H19" s="69">
        <f>LGD!D6</f>
        <v>0.3</v>
      </c>
      <c r="I19" s="68">
        <f t="shared" si="2"/>
        <v>0</v>
      </c>
      <c r="J19" s="70">
        <f t="shared" si="3"/>
        <v>0.93558878588680383</v>
      </c>
      <c r="K19" s="68">
        <f t="shared" si="4"/>
        <v>0</v>
      </c>
      <c r="M19" s="62">
        <f t="shared" si="5"/>
        <v>60</v>
      </c>
      <c r="N19" s="62">
        <v>1</v>
      </c>
      <c r="O19" s="60">
        <f t="shared" si="6"/>
        <v>0.13390000000000002</v>
      </c>
      <c r="P19" s="71">
        <f t="shared" si="7"/>
        <v>2.29532157271066E-2</v>
      </c>
      <c r="Q19" s="62">
        <f t="shared" si="8"/>
        <v>54</v>
      </c>
      <c r="R19" s="71">
        <f t="shared" si="9"/>
        <v>0.92722691905766452</v>
      </c>
      <c r="S19" s="62">
        <v>6</v>
      </c>
    </row>
    <row r="20" spans="2:19" x14ac:dyDescent="0.25">
      <c r="C20" s="64" t="s">
        <v>16</v>
      </c>
      <c r="D20" s="68">
        <f>'0 days'!G30</f>
        <v>0</v>
      </c>
      <c r="E20" s="68">
        <f t="shared" si="0"/>
        <v>0</v>
      </c>
      <c r="F20" s="63">
        <f t="shared" si="1"/>
        <v>9.9139642769981579E-3</v>
      </c>
      <c r="G20" s="65">
        <f>EFA!$D$2</f>
        <v>1.0407772896135385</v>
      </c>
      <c r="H20" s="69">
        <f>LGD!D7</f>
        <v>0.3</v>
      </c>
      <c r="I20" s="68">
        <f t="shared" si="2"/>
        <v>0</v>
      </c>
      <c r="J20" s="70">
        <f t="shared" si="3"/>
        <v>0.93558878588680383</v>
      </c>
      <c r="K20" s="68">
        <f t="shared" si="4"/>
        <v>0</v>
      </c>
      <c r="M20" s="62">
        <f t="shared" si="5"/>
        <v>60</v>
      </c>
      <c r="N20" s="62">
        <v>1</v>
      </c>
      <c r="O20" s="60">
        <f t="shared" si="6"/>
        <v>0.13390000000000002</v>
      </c>
      <c r="P20" s="71">
        <f t="shared" si="7"/>
        <v>2.29532157271066E-2</v>
      </c>
      <c r="Q20" s="62">
        <f t="shared" si="8"/>
        <v>54</v>
      </c>
      <c r="R20" s="71">
        <f t="shared" si="9"/>
        <v>0.92722691905766452</v>
      </c>
      <c r="S20" s="62">
        <v>6</v>
      </c>
    </row>
    <row r="21" spans="2:19" x14ac:dyDescent="0.25">
      <c r="C21" s="64" t="s">
        <v>17</v>
      </c>
      <c r="D21" s="68">
        <f>'0 days'!H30</f>
        <v>0</v>
      </c>
      <c r="E21" s="68">
        <f t="shared" si="0"/>
        <v>0</v>
      </c>
      <c r="F21" s="63">
        <f t="shared" si="1"/>
        <v>9.9139642769981579E-3</v>
      </c>
      <c r="G21" s="65">
        <f>EFA!$D$2</f>
        <v>1.0407772896135385</v>
      </c>
      <c r="H21" s="69">
        <f>LGD!D8</f>
        <v>4.6364209605119888E-2</v>
      </c>
      <c r="I21" s="68">
        <f t="shared" si="2"/>
        <v>0</v>
      </c>
      <c r="J21" s="70">
        <f t="shared" si="3"/>
        <v>0.93558878588680383</v>
      </c>
      <c r="K21" s="68">
        <f t="shared" si="4"/>
        <v>0</v>
      </c>
      <c r="M21" s="62">
        <f t="shared" si="5"/>
        <v>60</v>
      </c>
      <c r="N21" s="62">
        <v>1</v>
      </c>
      <c r="O21" s="60">
        <f t="shared" si="6"/>
        <v>0.13390000000000002</v>
      </c>
      <c r="P21" s="71">
        <f t="shared" si="7"/>
        <v>2.29532157271066E-2</v>
      </c>
      <c r="Q21" s="62">
        <f t="shared" si="8"/>
        <v>54</v>
      </c>
      <c r="R21" s="71">
        <f t="shared" si="9"/>
        <v>0.92722691905766452</v>
      </c>
      <c r="S21" s="62">
        <v>6</v>
      </c>
    </row>
    <row r="22" spans="2:19" x14ac:dyDescent="0.25">
      <c r="C22" s="64" t="s">
        <v>18</v>
      </c>
      <c r="D22" s="68">
        <f>'0 days'!I30</f>
        <v>0</v>
      </c>
      <c r="E22" s="68">
        <f t="shared" si="0"/>
        <v>0</v>
      </c>
      <c r="F22" s="63">
        <f t="shared" si="1"/>
        <v>9.9139642769981579E-3</v>
      </c>
      <c r="G22" s="65">
        <f>EFA!$D$2</f>
        <v>1.0407772896135385</v>
      </c>
      <c r="H22" s="69">
        <f>LGD!D9</f>
        <v>0.25</v>
      </c>
      <c r="I22" s="68">
        <f t="shared" si="2"/>
        <v>0</v>
      </c>
      <c r="J22" s="70">
        <f t="shared" si="3"/>
        <v>0.93558878588680383</v>
      </c>
      <c r="K22" s="68">
        <f t="shared" si="4"/>
        <v>0</v>
      </c>
      <c r="M22" s="62">
        <f t="shared" si="5"/>
        <v>60</v>
      </c>
      <c r="N22" s="62">
        <v>1</v>
      </c>
      <c r="O22" s="60">
        <f t="shared" si="6"/>
        <v>0.13390000000000002</v>
      </c>
      <c r="P22" s="71">
        <f t="shared" si="7"/>
        <v>2.29532157271066E-2</v>
      </c>
      <c r="Q22" s="62">
        <f t="shared" si="8"/>
        <v>54</v>
      </c>
      <c r="R22" s="71">
        <f t="shared" si="9"/>
        <v>0.92722691905766452</v>
      </c>
      <c r="S22" s="62">
        <v>6</v>
      </c>
    </row>
    <row r="23" spans="2:19" x14ac:dyDescent="0.25">
      <c r="C23" s="64" t="s">
        <v>19</v>
      </c>
      <c r="D23" s="68">
        <f>'0 days'!J30</f>
        <v>0</v>
      </c>
      <c r="E23" s="68">
        <f t="shared" si="0"/>
        <v>0</v>
      </c>
      <c r="F23" s="63">
        <f t="shared" si="1"/>
        <v>9.9139642769981579E-3</v>
      </c>
      <c r="G23" s="65">
        <f>EFA!$D$2</f>
        <v>1.0407772896135385</v>
      </c>
      <c r="H23" s="69">
        <f>LGD!D10</f>
        <v>0.35</v>
      </c>
      <c r="I23" s="68">
        <f t="shared" si="2"/>
        <v>0</v>
      </c>
      <c r="J23" s="70">
        <f t="shared" si="3"/>
        <v>0.93558878588680383</v>
      </c>
      <c r="K23" s="68">
        <f t="shared" si="4"/>
        <v>0</v>
      </c>
      <c r="M23" s="62">
        <f t="shared" si="5"/>
        <v>60</v>
      </c>
      <c r="N23" s="62">
        <v>1</v>
      </c>
      <c r="O23" s="60">
        <f t="shared" si="6"/>
        <v>0.13390000000000002</v>
      </c>
      <c r="P23" s="71">
        <f t="shared" si="7"/>
        <v>2.29532157271066E-2</v>
      </c>
      <c r="Q23" s="62">
        <f t="shared" si="8"/>
        <v>54</v>
      </c>
      <c r="R23" s="71">
        <f t="shared" si="9"/>
        <v>0.92722691905766452</v>
      </c>
      <c r="S23" s="62">
        <v>6</v>
      </c>
    </row>
    <row r="24" spans="2:19" x14ac:dyDescent="0.25">
      <c r="C24" s="72" t="s">
        <v>20</v>
      </c>
      <c r="D24" s="73">
        <f>'0 days'!K30</f>
        <v>0</v>
      </c>
      <c r="E24" s="73">
        <f t="shared" si="0"/>
        <v>0</v>
      </c>
      <c r="F24" s="74">
        <f t="shared" si="1"/>
        <v>9.9139642769981579E-3</v>
      </c>
      <c r="G24" s="75">
        <f>EFA!$D$2</f>
        <v>1.0407772896135385</v>
      </c>
      <c r="H24" s="76">
        <f>LGD!D11</f>
        <v>0.55000000000000004</v>
      </c>
      <c r="I24" s="73">
        <f t="shared" si="2"/>
        <v>0</v>
      </c>
      <c r="J24" s="77">
        <f t="shared" si="3"/>
        <v>0.93558878588680383</v>
      </c>
      <c r="K24" s="73">
        <f t="shared" si="4"/>
        <v>0</v>
      </c>
      <c r="M24" s="62">
        <f t="shared" si="5"/>
        <v>60</v>
      </c>
      <c r="N24" s="62">
        <v>1</v>
      </c>
      <c r="O24" s="60">
        <f t="shared" si="6"/>
        <v>0.13390000000000002</v>
      </c>
      <c r="P24" s="71">
        <f t="shared" si="7"/>
        <v>2.29532157271066E-2</v>
      </c>
      <c r="Q24" s="62">
        <f t="shared" si="8"/>
        <v>54</v>
      </c>
      <c r="R24" s="71">
        <f t="shared" si="9"/>
        <v>0.92722691905766452</v>
      </c>
      <c r="S24" s="62">
        <v>6</v>
      </c>
    </row>
    <row r="25" spans="2:19" ht="16.5" thickBot="1" x14ac:dyDescent="0.3">
      <c r="B25" s="78" t="s">
        <v>63</v>
      </c>
      <c r="C25" s="78"/>
      <c r="D25" s="79">
        <f>SUM(D16:D24)</f>
        <v>0</v>
      </c>
      <c r="E25" s="79">
        <f>SUM(E16:E24)</f>
        <v>0</v>
      </c>
      <c r="F25" s="80"/>
      <c r="G25" s="81"/>
      <c r="H25" s="82"/>
      <c r="I25" s="79">
        <f>SUM(I16:I24)</f>
        <v>0</v>
      </c>
      <c r="J25" s="83"/>
      <c r="K25" s="79">
        <f>SUM(K16:K24)</f>
        <v>0</v>
      </c>
      <c r="O25" s="61"/>
      <c r="P25" s="71"/>
      <c r="R25" s="71"/>
    </row>
    <row r="27" spans="2:19" x14ac:dyDescent="0.25">
      <c r="B27" s="160" t="s">
        <v>5</v>
      </c>
      <c r="C27" s="64" t="s">
        <v>12</v>
      </c>
      <c r="D27" s="68">
        <f>'0-30 days'!C37</f>
        <v>0</v>
      </c>
      <c r="E27" s="68">
        <f>D27*R27</f>
        <v>0</v>
      </c>
      <c r="F27" s="63">
        <f>$D$3</f>
        <v>3.148616818184978E-2</v>
      </c>
      <c r="G27" s="65">
        <f>EFA!$D$2</f>
        <v>1.0407772896135385</v>
      </c>
      <c r="H27" s="69">
        <f>LGD!D3</f>
        <v>0</v>
      </c>
      <c r="I27" s="68">
        <f>E27*F27*G27*H27</f>
        <v>0</v>
      </c>
      <c r="J27" s="70">
        <f>1/((1+($O$16/12))^(M27-Q27))</f>
        <v>0.93558878588680383</v>
      </c>
      <c r="K27" s="68">
        <f>I27*J27</f>
        <v>0</v>
      </c>
      <c r="M27" s="62">
        <f t="shared" si="5"/>
        <v>60</v>
      </c>
      <c r="N27" s="62">
        <v>1</v>
      </c>
      <c r="O27" s="60">
        <f t="shared" ref="O27:O35" si="10">$O$10%</f>
        <v>0.13390000000000002</v>
      </c>
      <c r="P27" s="71">
        <f>PMT(O27/12,M27,-N27,0,0)</f>
        <v>2.29532157271066E-2</v>
      </c>
      <c r="Q27" s="62">
        <f>M27-S27</f>
        <v>54</v>
      </c>
      <c r="R27" s="71">
        <f>PV(O27/12,Q27,-P27,0,0)</f>
        <v>0.92722691905766452</v>
      </c>
      <c r="S27" s="62">
        <v>6</v>
      </c>
    </row>
    <row r="28" spans="2:19" x14ac:dyDescent="0.25">
      <c r="C28" s="64" t="s">
        <v>13</v>
      </c>
      <c r="D28" s="68">
        <f>'0-30 days'!D37</f>
        <v>0</v>
      </c>
      <c r="E28" s="68">
        <f t="shared" ref="E28:E35" si="11">D28*R28</f>
        <v>0</v>
      </c>
      <c r="F28" s="63">
        <f t="shared" ref="F28:F35" si="12">$D$3</f>
        <v>3.148616818184978E-2</v>
      </c>
      <c r="G28" s="65">
        <f>EFA!$D$2</f>
        <v>1.0407772896135385</v>
      </c>
      <c r="H28" s="69">
        <f>LGD!D4</f>
        <v>0.55000000000000004</v>
      </c>
      <c r="I28" s="68">
        <f t="shared" ref="I28:I35" si="13">E28*F28*G28*H28</f>
        <v>0</v>
      </c>
      <c r="J28" s="70">
        <f t="shared" ref="J28:J35" si="14">1/((1+($O$16/12))^(M28-Q28))</f>
        <v>0.93558878588680383</v>
      </c>
      <c r="K28" s="68">
        <f t="shared" ref="K28:K35" si="15">I28*J28</f>
        <v>0</v>
      </c>
      <c r="M28" s="62">
        <f t="shared" si="5"/>
        <v>60</v>
      </c>
      <c r="N28" s="62">
        <v>1</v>
      </c>
      <c r="O28" s="60">
        <f t="shared" si="10"/>
        <v>0.13390000000000002</v>
      </c>
      <c r="P28" s="71">
        <f t="shared" ref="P28:P35" si="16">PMT(O28/12,M28,-N28,0,0)</f>
        <v>2.29532157271066E-2</v>
      </c>
      <c r="Q28" s="62">
        <f t="shared" ref="Q28:Q35" si="17">M28-S28</f>
        <v>54</v>
      </c>
      <c r="R28" s="71">
        <f t="shared" ref="R28:R35" si="18">PV(O28/12,Q28,-P28,0,0)</f>
        <v>0.92722691905766452</v>
      </c>
      <c r="S28" s="62">
        <v>6</v>
      </c>
    </row>
    <row r="29" spans="2:19" x14ac:dyDescent="0.25">
      <c r="C29" s="64" t="s">
        <v>14</v>
      </c>
      <c r="D29" s="68">
        <f>'0-30 days'!E37</f>
        <v>0</v>
      </c>
      <c r="E29" s="68">
        <f t="shared" si="11"/>
        <v>0</v>
      </c>
      <c r="F29" s="63">
        <f t="shared" si="12"/>
        <v>3.148616818184978E-2</v>
      </c>
      <c r="G29" s="65">
        <f>EFA!$D$2</f>
        <v>1.0407772896135385</v>
      </c>
      <c r="H29" s="69">
        <f>LGD!D5</f>
        <v>0.14000000000000001</v>
      </c>
      <c r="I29" s="68">
        <f t="shared" si="13"/>
        <v>0</v>
      </c>
      <c r="J29" s="70">
        <f t="shared" si="14"/>
        <v>0.93558878588680383</v>
      </c>
      <c r="K29" s="68">
        <f t="shared" si="15"/>
        <v>0</v>
      </c>
      <c r="M29" s="62">
        <f t="shared" si="5"/>
        <v>60</v>
      </c>
      <c r="N29" s="62">
        <v>1</v>
      </c>
      <c r="O29" s="60">
        <f t="shared" si="10"/>
        <v>0.13390000000000002</v>
      </c>
      <c r="P29" s="71">
        <f t="shared" si="16"/>
        <v>2.29532157271066E-2</v>
      </c>
      <c r="Q29" s="62">
        <f t="shared" si="17"/>
        <v>54</v>
      </c>
      <c r="R29" s="71">
        <f t="shared" si="18"/>
        <v>0.92722691905766452</v>
      </c>
      <c r="S29" s="62">
        <v>6</v>
      </c>
    </row>
    <row r="30" spans="2:19" x14ac:dyDescent="0.25">
      <c r="C30" s="64" t="s">
        <v>15</v>
      </c>
      <c r="D30" s="68">
        <f>'0-30 days'!F37</f>
        <v>0</v>
      </c>
      <c r="E30" s="68">
        <f t="shared" si="11"/>
        <v>0</v>
      </c>
      <c r="F30" s="63">
        <f t="shared" si="12"/>
        <v>3.148616818184978E-2</v>
      </c>
      <c r="G30" s="65">
        <f>EFA!$D$2</f>
        <v>1.0407772896135385</v>
      </c>
      <c r="H30" s="69">
        <f>LGD!D6</f>
        <v>0.3</v>
      </c>
      <c r="I30" s="68">
        <f t="shared" si="13"/>
        <v>0</v>
      </c>
      <c r="J30" s="70">
        <f t="shared" si="14"/>
        <v>0.93558878588680383</v>
      </c>
      <c r="K30" s="68">
        <f t="shared" si="15"/>
        <v>0</v>
      </c>
      <c r="M30" s="62">
        <f t="shared" si="5"/>
        <v>60</v>
      </c>
      <c r="N30" s="62">
        <v>1</v>
      </c>
      <c r="O30" s="60">
        <f t="shared" si="10"/>
        <v>0.13390000000000002</v>
      </c>
      <c r="P30" s="71">
        <f t="shared" si="16"/>
        <v>2.29532157271066E-2</v>
      </c>
      <c r="Q30" s="62">
        <f t="shared" si="17"/>
        <v>54</v>
      </c>
      <c r="R30" s="71">
        <f t="shared" si="18"/>
        <v>0.92722691905766452</v>
      </c>
      <c r="S30" s="62">
        <v>6</v>
      </c>
    </row>
    <row r="31" spans="2:19" x14ac:dyDescent="0.25">
      <c r="C31" s="64" t="s">
        <v>16</v>
      </c>
      <c r="D31" s="68">
        <f>'0-30 days'!G37</f>
        <v>0</v>
      </c>
      <c r="E31" s="68">
        <f t="shared" si="11"/>
        <v>0</v>
      </c>
      <c r="F31" s="63">
        <f t="shared" si="12"/>
        <v>3.148616818184978E-2</v>
      </c>
      <c r="G31" s="65">
        <f>EFA!$D$2</f>
        <v>1.0407772896135385</v>
      </c>
      <c r="H31" s="69">
        <f>LGD!D7</f>
        <v>0.3</v>
      </c>
      <c r="I31" s="68">
        <f t="shared" si="13"/>
        <v>0</v>
      </c>
      <c r="J31" s="70">
        <f t="shared" si="14"/>
        <v>0.93558878588680383</v>
      </c>
      <c r="K31" s="68">
        <f t="shared" si="15"/>
        <v>0</v>
      </c>
      <c r="M31" s="62">
        <f t="shared" si="5"/>
        <v>60</v>
      </c>
      <c r="N31" s="62">
        <v>1</v>
      </c>
      <c r="O31" s="60">
        <f t="shared" si="10"/>
        <v>0.13390000000000002</v>
      </c>
      <c r="P31" s="71">
        <f t="shared" si="16"/>
        <v>2.29532157271066E-2</v>
      </c>
      <c r="Q31" s="62">
        <f t="shared" si="17"/>
        <v>54</v>
      </c>
      <c r="R31" s="71">
        <f t="shared" si="18"/>
        <v>0.92722691905766452</v>
      </c>
      <c r="S31" s="62">
        <v>6</v>
      </c>
    </row>
    <row r="32" spans="2:19" x14ac:dyDescent="0.25">
      <c r="C32" s="64" t="s">
        <v>17</v>
      </c>
      <c r="D32" s="68">
        <f>'0-30 days'!H37</f>
        <v>0</v>
      </c>
      <c r="E32" s="68">
        <f t="shared" si="11"/>
        <v>0</v>
      </c>
      <c r="F32" s="63">
        <f t="shared" si="12"/>
        <v>3.148616818184978E-2</v>
      </c>
      <c r="G32" s="65">
        <f>EFA!$D$2</f>
        <v>1.0407772896135385</v>
      </c>
      <c r="H32" s="69">
        <f>LGD!D8</f>
        <v>4.6364209605119888E-2</v>
      </c>
      <c r="I32" s="68">
        <f t="shared" si="13"/>
        <v>0</v>
      </c>
      <c r="J32" s="70">
        <f t="shared" si="14"/>
        <v>0.93558878588680383</v>
      </c>
      <c r="K32" s="68">
        <f t="shared" si="15"/>
        <v>0</v>
      </c>
      <c r="M32" s="62">
        <f t="shared" si="5"/>
        <v>60</v>
      </c>
      <c r="N32" s="62">
        <v>1</v>
      </c>
      <c r="O32" s="60">
        <f t="shared" si="10"/>
        <v>0.13390000000000002</v>
      </c>
      <c r="P32" s="71">
        <f t="shared" si="16"/>
        <v>2.29532157271066E-2</v>
      </c>
      <c r="Q32" s="62">
        <f t="shared" si="17"/>
        <v>54</v>
      </c>
      <c r="R32" s="71">
        <f t="shared" si="18"/>
        <v>0.92722691905766452</v>
      </c>
      <c r="S32" s="62">
        <v>6</v>
      </c>
    </row>
    <row r="33" spans="1:19" x14ac:dyDescent="0.25">
      <c r="C33" s="64" t="s">
        <v>18</v>
      </c>
      <c r="D33" s="68">
        <f>'0-30 days'!I37</f>
        <v>0</v>
      </c>
      <c r="E33" s="68">
        <f t="shared" si="11"/>
        <v>0</v>
      </c>
      <c r="F33" s="63">
        <f t="shared" si="12"/>
        <v>3.148616818184978E-2</v>
      </c>
      <c r="G33" s="65">
        <f>EFA!$D$2</f>
        <v>1.0407772896135385</v>
      </c>
      <c r="H33" s="69">
        <f>LGD!D9</f>
        <v>0.25</v>
      </c>
      <c r="I33" s="68">
        <f t="shared" si="13"/>
        <v>0</v>
      </c>
      <c r="J33" s="70">
        <f t="shared" si="14"/>
        <v>0.93558878588680383</v>
      </c>
      <c r="K33" s="68">
        <f t="shared" si="15"/>
        <v>0</v>
      </c>
      <c r="M33" s="62">
        <f t="shared" si="5"/>
        <v>60</v>
      </c>
      <c r="N33" s="62">
        <v>1</v>
      </c>
      <c r="O33" s="60">
        <f t="shared" si="10"/>
        <v>0.13390000000000002</v>
      </c>
      <c r="P33" s="71">
        <f t="shared" si="16"/>
        <v>2.29532157271066E-2</v>
      </c>
      <c r="Q33" s="62">
        <f t="shared" si="17"/>
        <v>54</v>
      </c>
      <c r="R33" s="71">
        <f t="shared" si="18"/>
        <v>0.92722691905766452</v>
      </c>
      <c r="S33" s="62">
        <v>6</v>
      </c>
    </row>
    <row r="34" spans="1:19" x14ac:dyDescent="0.25">
      <c r="C34" s="64" t="s">
        <v>19</v>
      </c>
      <c r="D34" s="68">
        <f>'0-30 days'!J37</f>
        <v>0</v>
      </c>
      <c r="E34" s="68">
        <f t="shared" si="11"/>
        <v>0</v>
      </c>
      <c r="F34" s="63">
        <f t="shared" si="12"/>
        <v>3.148616818184978E-2</v>
      </c>
      <c r="G34" s="65">
        <f>EFA!$D$2</f>
        <v>1.0407772896135385</v>
      </c>
      <c r="H34" s="69">
        <f>LGD!D10</f>
        <v>0.35</v>
      </c>
      <c r="I34" s="68">
        <f t="shared" si="13"/>
        <v>0</v>
      </c>
      <c r="J34" s="70">
        <f t="shared" si="14"/>
        <v>0.93558878588680383</v>
      </c>
      <c r="K34" s="68">
        <f t="shared" si="15"/>
        <v>0</v>
      </c>
      <c r="M34" s="62">
        <f t="shared" si="5"/>
        <v>60</v>
      </c>
      <c r="N34" s="62">
        <v>1</v>
      </c>
      <c r="O34" s="60">
        <f t="shared" si="10"/>
        <v>0.13390000000000002</v>
      </c>
      <c r="P34" s="71">
        <f t="shared" si="16"/>
        <v>2.29532157271066E-2</v>
      </c>
      <c r="Q34" s="62">
        <f t="shared" si="17"/>
        <v>54</v>
      </c>
      <c r="R34" s="71">
        <f t="shared" si="18"/>
        <v>0.92722691905766452</v>
      </c>
      <c r="S34" s="62">
        <v>6</v>
      </c>
    </row>
    <row r="35" spans="1:19" x14ac:dyDescent="0.25">
      <c r="C35" s="64" t="s">
        <v>20</v>
      </c>
      <c r="D35" s="68">
        <f>'0-30 days'!K37</f>
        <v>0</v>
      </c>
      <c r="E35" s="68">
        <f t="shared" si="11"/>
        <v>0</v>
      </c>
      <c r="F35" s="63">
        <f t="shared" si="12"/>
        <v>3.148616818184978E-2</v>
      </c>
      <c r="G35" s="65">
        <f>EFA!$D$2</f>
        <v>1.0407772896135385</v>
      </c>
      <c r="H35" s="69">
        <f>LGD!D11</f>
        <v>0.55000000000000004</v>
      </c>
      <c r="I35" s="68">
        <f t="shared" si="13"/>
        <v>0</v>
      </c>
      <c r="J35" s="70">
        <f t="shared" si="14"/>
        <v>0.93558878588680383</v>
      </c>
      <c r="K35" s="68">
        <f t="shared" si="15"/>
        <v>0</v>
      </c>
      <c r="M35" s="62">
        <f t="shared" si="5"/>
        <v>60</v>
      </c>
      <c r="N35" s="62">
        <v>1</v>
      </c>
      <c r="O35" s="60">
        <f t="shared" si="10"/>
        <v>0.13390000000000002</v>
      </c>
      <c r="P35" s="71">
        <f t="shared" si="16"/>
        <v>2.29532157271066E-2</v>
      </c>
      <c r="Q35" s="62">
        <f t="shared" si="17"/>
        <v>54</v>
      </c>
      <c r="R35" s="71">
        <f t="shared" si="18"/>
        <v>0.92722691905766452</v>
      </c>
      <c r="S35" s="62">
        <v>6</v>
      </c>
    </row>
    <row r="36" spans="1:19" ht="16.5" thickBot="1" x14ac:dyDescent="0.3">
      <c r="B36" s="78" t="s">
        <v>64</v>
      </c>
      <c r="C36" s="78"/>
      <c r="D36" s="79">
        <f>SUM(D27:D35)</f>
        <v>0</v>
      </c>
      <c r="E36" s="79">
        <f>SUM(E27:E35)</f>
        <v>0</v>
      </c>
      <c r="F36" s="80"/>
      <c r="G36" s="81"/>
      <c r="H36" s="82"/>
      <c r="I36" s="79">
        <f>SUM(I27:I35)</f>
        <v>0</v>
      </c>
      <c r="J36" s="83"/>
      <c r="K36" s="79">
        <f>SUM(K27:K35)</f>
        <v>0</v>
      </c>
      <c r="O36" s="61"/>
      <c r="P36" s="71"/>
      <c r="R36" s="71"/>
    </row>
    <row r="38" spans="1:19" x14ac:dyDescent="0.25">
      <c r="B38" s="191" t="s">
        <v>6</v>
      </c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</row>
    <row r="39" spans="1:19" x14ac:dyDescent="0.25">
      <c r="A39" s="62">
        <v>1</v>
      </c>
      <c r="B39" s="62" t="s">
        <v>52</v>
      </c>
      <c r="C39" s="64" t="s">
        <v>9</v>
      </c>
      <c r="D39" s="64">
        <v>12</v>
      </c>
      <c r="E39" s="84" t="s">
        <v>26</v>
      </c>
      <c r="F39" s="84" t="s">
        <v>39</v>
      </c>
      <c r="G39" s="84" t="s">
        <v>27</v>
      </c>
      <c r="H39" s="84" t="s">
        <v>28</v>
      </c>
      <c r="I39" s="84" t="s">
        <v>29</v>
      </c>
      <c r="J39" s="84" t="s">
        <v>30</v>
      </c>
      <c r="K39" s="114" t="s">
        <v>31</v>
      </c>
      <c r="M39" s="85" t="s">
        <v>32</v>
      </c>
      <c r="N39" s="85" t="s">
        <v>33</v>
      </c>
      <c r="O39" s="85" t="s">
        <v>34</v>
      </c>
      <c r="P39" s="85" t="s">
        <v>35</v>
      </c>
      <c r="Q39" s="85" t="s">
        <v>36</v>
      </c>
      <c r="R39" s="85" t="s">
        <v>37</v>
      </c>
      <c r="S39" s="85" t="s">
        <v>38</v>
      </c>
    </row>
    <row r="40" spans="1:19" x14ac:dyDescent="0.25">
      <c r="B40" s="62">
        <v>1</v>
      </c>
      <c r="C40" s="64" t="s">
        <v>12</v>
      </c>
      <c r="D40" s="86">
        <f>'31-60 days'!C4+'31-60 days'!C5</f>
        <v>0</v>
      </c>
      <c r="E40" s="68">
        <f>D40*R40</f>
        <v>0</v>
      </c>
      <c r="F40" s="63">
        <f>$D$4</f>
        <v>6.9392486816699517E-2</v>
      </c>
      <c r="G40" s="65">
        <f>IFERROR(VLOOKUP(B40,EFA!$C$2:$D$7,2,0),EFA!$D$7)</f>
        <v>1.0407772896135385</v>
      </c>
      <c r="H40" s="69">
        <f>LGD!D3</f>
        <v>0</v>
      </c>
      <c r="I40" s="68">
        <f>E40*F40*G40*H40</f>
        <v>0</v>
      </c>
      <c r="J40" s="70">
        <f>1/((1+($O$16/12))^(M40-Q40))</f>
        <v>0.93558878588680383</v>
      </c>
      <c r="K40" s="87">
        <f>I40*J40</f>
        <v>0</v>
      </c>
      <c r="M40" s="64">
        <v>12</v>
      </c>
      <c r="N40" s="64">
        <v>1</v>
      </c>
      <c r="O40" s="63">
        <f>$O$16</f>
        <v>0.13390000000000002</v>
      </c>
      <c r="P40" s="87">
        <f t="shared" ref="P40:P48" si="19">PMT(O40/12,M40,-N40,0,0)</f>
        <v>8.950035300279631E-2</v>
      </c>
      <c r="Q40" s="64">
        <f>M40-S40</f>
        <v>6</v>
      </c>
      <c r="R40" s="87">
        <f>PV(O40/12,Q40,-P40,0,0)</f>
        <v>0.51663866172992534</v>
      </c>
      <c r="S40" s="64">
        <v>6</v>
      </c>
    </row>
    <row r="41" spans="1:19" x14ac:dyDescent="0.25">
      <c r="B41" s="62">
        <v>1</v>
      </c>
      <c r="C41" s="64" t="s">
        <v>13</v>
      </c>
      <c r="D41" s="86">
        <f>'31-60 days'!D4+'31-60 days'!D5</f>
        <v>0</v>
      </c>
      <c r="E41" s="68">
        <f t="shared" ref="E41:E48" si="20">D41*R41</f>
        <v>0</v>
      </c>
      <c r="F41" s="63">
        <f t="shared" ref="F41:F48" si="21">$D$4</f>
        <v>6.9392486816699517E-2</v>
      </c>
      <c r="G41" s="65">
        <f>IFERROR(VLOOKUP(B41,EFA!$C$2:$D$7,2,0),EFA!$D$7)</f>
        <v>1.0407772896135385</v>
      </c>
      <c r="H41" s="69">
        <f>LGD!D4</f>
        <v>0.55000000000000004</v>
      </c>
      <c r="I41" s="68">
        <f t="shared" ref="I41:I48" si="22">E41*F41*G41*H41</f>
        <v>0</v>
      </c>
      <c r="J41" s="70">
        <f t="shared" ref="J41:J48" si="23">1/((1+($O$16/12))^(M41-Q41))</f>
        <v>0.93558878588680383</v>
      </c>
      <c r="K41" s="87">
        <f t="shared" ref="K41:K48" si="24">I41*J41</f>
        <v>0</v>
      </c>
      <c r="M41" s="64">
        <v>12</v>
      </c>
      <c r="N41" s="64">
        <v>1</v>
      </c>
      <c r="O41" s="63">
        <f t="shared" ref="O41:O48" si="25">$O$16</f>
        <v>0.13390000000000002</v>
      </c>
      <c r="P41" s="87">
        <f t="shared" si="19"/>
        <v>8.950035300279631E-2</v>
      </c>
      <c r="Q41" s="64">
        <f t="shared" ref="Q41:Q48" si="26">M41-S41</f>
        <v>6</v>
      </c>
      <c r="R41" s="87">
        <f t="shared" ref="R41:R48" si="27">PV(O41/12,Q41,-P41,0,0)</f>
        <v>0.51663866172992534</v>
      </c>
      <c r="S41" s="64">
        <v>6</v>
      </c>
    </row>
    <row r="42" spans="1:19" x14ac:dyDescent="0.25">
      <c r="B42" s="62">
        <v>1</v>
      </c>
      <c r="C42" s="64" t="s">
        <v>14</v>
      </c>
      <c r="D42" s="86">
        <f>'31-60 days'!E4+'31-60 days'!E5</f>
        <v>0</v>
      </c>
      <c r="E42" s="68">
        <f t="shared" si="20"/>
        <v>0</v>
      </c>
      <c r="F42" s="63">
        <f t="shared" si="21"/>
        <v>6.9392486816699517E-2</v>
      </c>
      <c r="G42" s="65">
        <f>IFERROR(VLOOKUP(B42,EFA!$C$2:$D$7,2,0),EFA!$D$7)</f>
        <v>1.0407772896135385</v>
      </c>
      <c r="H42" s="69">
        <f>LGD!D5</f>
        <v>0.14000000000000001</v>
      </c>
      <c r="I42" s="68">
        <f t="shared" si="22"/>
        <v>0</v>
      </c>
      <c r="J42" s="70">
        <f t="shared" si="23"/>
        <v>0.93558878588680383</v>
      </c>
      <c r="K42" s="87">
        <f t="shared" si="24"/>
        <v>0</v>
      </c>
      <c r="M42" s="64">
        <v>12</v>
      </c>
      <c r="N42" s="64">
        <v>1</v>
      </c>
      <c r="O42" s="63">
        <f t="shared" si="25"/>
        <v>0.13390000000000002</v>
      </c>
      <c r="P42" s="87">
        <f t="shared" si="19"/>
        <v>8.950035300279631E-2</v>
      </c>
      <c r="Q42" s="64">
        <f t="shared" si="26"/>
        <v>6</v>
      </c>
      <c r="R42" s="87">
        <f t="shared" si="27"/>
        <v>0.51663866172992534</v>
      </c>
      <c r="S42" s="64">
        <v>6</v>
      </c>
    </row>
    <row r="43" spans="1:19" x14ac:dyDescent="0.25">
      <c r="B43" s="62">
        <v>1</v>
      </c>
      <c r="C43" s="64" t="s">
        <v>15</v>
      </c>
      <c r="D43" s="86">
        <f>'31-60 days'!F4+'31-60 days'!F5</f>
        <v>0</v>
      </c>
      <c r="E43" s="68">
        <f t="shared" si="20"/>
        <v>0</v>
      </c>
      <c r="F43" s="63">
        <f t="shared" si="21"/>
        <v>6.9392486816699517E-2</v>
      </c>
      <c r="G43" s="65">
        <f>IFERROR(VLOOKUP(B43,EFA!$C$2:$D$7,2,0),EFA!$D$7)</f>
        <v>1.0407772896135385</v>
      </c>
      <c r="H43" s="69">
        <f>LGD!D6</f>
        <v>0.3</v>
      </c>
      <c r="I43" s="68">
        <f t="shared" si="22"/>
        <v>0</v>
      </c>
      <c r="J43" s="70">
        <f t="shared" si="23"/>
        <v>0.93558878588680383</v>
      </c>
      <c r="K43" s="87">
        <f t="shared" si="24"/>
        <v>0</v>
      </c>
      <c r="M43" s="64">
        <v>12</v>
      </c>
      <c r="N43" s="64">
        <v>1</v>
      </c>
      <c r="O43" s="63">
        <f t="shared" si="25"/>
        <v>0.13390000000000002</v>
      </c>
      <c r="P43" s="87">
        <f t="shared" si="19"/>
        <v>8.950035300279631E-2</v>
      </c>
      <c r="Q43" s="64">
        <f t="shared" si="26"/>
        <v>6</v>
      </c>
      <c r="R43" s="87">
        <f t="shared" si="27"/>
        <v>0.51663866172992534</v>
      </c>
      <c r="S43" s="64">
        <v>6</v>
      </c>
    </row>
    <row r="44" spans="1:19" x14ac:dyDescent="0.25">
      <c r="B44" s="62">
        <v>1</v>
      </c>
      <c r="C44" s="64" t="s">
        <v>16</v>
      </c>
      <c r="D44" s="86">
        <f>'31-60 days'!G4+'31-60 days'!G5</f>
        <v>0</v>
      </c>
      <c r="E44" s="68">
        <f t="shared" si="20"/>
        <v>0</v>
      </c>
      <c r="F44" s="63">
        <f t="shared" si="21"/>
        <v>6.9392486816699517E-2</v>
      </c>
      <c r="G44" s="65">
        <f>IFERROR(VLOOKUP(B44,EFA!$C$2:$D$7,2,0),EFA!$D$7)</f>
        <v>1.0407772896135385</v>
      </c>
      <c r="H44" s="69">
        <f>LGD!D7</f>
        <v>0.3</v>
      </c>
      <c r="I44" s="68">
        <f t="shared" si="22"/>
        <v>0</v>
      </c>
      <c r="J44" s="70">
        <f t="shared" si="23"/>
        <v>0.93558878588680383</v>
      </c>
      <c r="K44" s="87">
        <f t="shared" si="24"/>
        <v>0</v>
      </c>
      <c r="M44" s="64">
        <v>12</v>
      </c>
      <c r="N44" s="64">
        <v>1</v>
      </c>
      <c r="O44" s="63">
        <f t="shared" si="25"/>
        <v>0.13390000000000002</v>
      </c>
      <c r="P44" s="87">
        <f t="shared" si="19"/>
        <v>8.950035300279631E-2</v>
      </c>
      <c r="Q44" s="64">
        <f t="shared" si="26"/>
        <v>6</v>
      </c>
      <c r="R44" s="87">
        <f t="shared" si="27"/>
        <v>0.51663866172992534</v>
      </c>
      <c r="S44" s="64">
        <v>6</v>
      </c>
    </row>
    <row r="45" spans="1:19" x14ac:dyDescent="0.25">
      <c r="B45" s="62">
        <v>1</v>
      </c>
      <c r="C45" s="64" t="s">
        <v>17</v>
      </c>
      <c r="D45" s="86">
        <f>'31-60 days'!H4+'31-60 days'!H5</f>
        <v>0</v>
      </c>
      <c r="E45" s="68">
        <f t="shared" si="20"/>
        <v>0</v>
      </c>
      <c r="F45" s="63">
        <f t="shared" si="21"/>
        <v>6.9392486816699517E-2</v>
      </c>
      <c r="G45" s="65">
        <f>IFERROR(VLOOKUP(B45,EFA!$C$2:$D$7,2,0),EFA!$D$7)</f>
        <v>1.0407772896135385</v>
      </c>
      <c r="H45" s="69">
        <f>LGD!D8</f>
        <v>4.6364209605119888E-2</v>
      </c>
      <c r="I45" s="68">
        <f t="shared" si="22"/>
        <v>0</v>
      </c>
      <c r="J45" s="70">
        <f t="shared" si="23"/>
        <v>0.93558878588680383</v>
      </c>
      <c r="K45" s="87">
        <f t="shared" si="24"/>
        <v>0</v>
      </c>
      <c r="M45" s="64">
        <v>12</v>
      </c>
      <c r="N45" s="64">
        <v>1</v>
      </c>
      <c r="O45" s="63">
        <f t="shared" si="25"/>
        <v>0.13390000000000002</v>
      </c>
      <c r="P45" s="87">
        <f t="shared" si="19"/>
        <v>8.950035300279631E-2</v>
      </c>
      <c r="Q45" s="64">
        <f t="shared" si="26"/>
        <v>6</v>
      </c>
      <c r="R45" s="87">
        <f t="shared" si="27"/>
        <v>0.51663866172992534</v>
      </c>
      <c r="S45" s="64">
        <v>6</v>
      </c>
    </row>
    <row r="46" spans="1:19" x14ac:dyDescent="0.25">
      <c r="B46" s="62">
        <v>1</v>
      </c>
      <c r="C46" s="64" t="s">
        <v>18</v>
      </c>
      <c r="D46" s="86">
        <f>'31-60 days'!I4+'31-60 days'!I5</f>
        <v>0</v>
      </c>
      <c r="E46" s="68">
        <f t="shared" si="20"/>
        <v>0</v>
      </c>
      <c r="F46" s="63">
        <f t="shared" si="21"/>
        <v>6.9392486816699517E-2</v>
      </c>
      <c r="G46" s="65">
        <f>IFERROR(VLOOKUP(B46,EFA!$C$2:$D$7,2,0),EFA!$D$7)</f>
        <v>1.0407772896135385</v>
      </c>
      <c r="H46" s="69">
        <f>LGD!D9</f>
        <v>0.25</v>
      </c>
      <c r="I46" s="68">
        <f t="shared" si="22"/>
        <v>0</v>
      </c>
      <c r="J46" s="70">
        <f t="shared" si="23"/>
        <v>0.93558878588680383</v>
      </c>
      <c r="K46" s="87">
        <f t="shared" si="24"/>
        <v>0</v>
      </c>
      <c r="M46" s="64">
        <v>12</v>
      </c>
      <c r="N46" s="64">
        <v>1</v>
      </c>
      <c r="O46" s="63">
        <f t="shared" si="25"/>
        <v>0.13390000000000002</v>
      </c>
      <c r="P46" s="87">
        <f t="shared" si="19"/>
        <v>8.950035300279631E-2</v>
      </c>
      <c r="Q46" s="64">
        <f t="shared" si="26"/>
        <v>6</v>
      </c>
      <c r="R46" s="87">
        <f t="shared" si="27"/>
        <v>0.51663866172992534</v>
      </c>
      <c r="S46" s="64">
        <v>6</v>
      </c>
    </row>
    <row r="47" spans="1:19" x14ac:dyDescent="0.25">
      <c r="B47" s="62">
        <v>1</v>
      </c>
      <c r="C47" s="64" t="s">
        <v>19</v>
      </c>
      <c r="D47" s="86">
        <f>'31-60 days'!J4+'31-60 days'!J5</f>
        <v>0</v>
      </c>
      <c r="E47" s="68">
        <f t="shared" si="20"/>
        <v>0</v>
      </c>
      <c r="F47" s="63">
        <f t="shared" si="21"/>
        <v>6.9392486816699517E-2</v>
      </c>
      <c r="G47" s="65">
        <f>IFERROR(VLOOKUP(B47,EFA!$C$2:$D$7,2,0),EFA!$D$7)</f>
        <v>1.0407772896135385</v>
      </c>
      <c r="H47" s="69">
        <f>LGD!D10</f>
        <v>0.35</v>
      </c>
      <c r="I47" s="68">
        <f t="shared" si="22"/>
        <v>0</v>
      </c>
      <c r="J47" s="70">
        <f t="shared" si="23"/>
        <v>0.93558878588680383</v>
      </c>
      <c r="K47" s="87">
        <f t="shared" si="24"/>
        <v>0</v>
      </c>
      <c r="M47" s="64">
        <v>12</v>
      </c>
      <c r="N47" s="64">
        <v>1</v>
      </c>
      <c r="O47" s="63">
        <f t="shared" si="25"/>
        <v>0.13390000000000002</v>
      </c>
      <c r="P47" s="87">
        <f t="shared" si="19"/>
        <v>8.950035300279631E-2</v>
      </c>
      <c r="Q47" s="64">
        <f t="shared" si="26"/>
        <v>6</v>
      </c>
      <c r="R47" s="87">
        <f t="shared" si="27"/>
        <v>0.51663866172992534</v>
      </c>
      <c r="S47" s="64">
        <v>6</v>
      </c>
    </row>
    <row r="48" spans="1:19" x14ac:dyDescent="0.25">
      <c r="B48" s="62">
        <v>1</v>
      </c>
      <c r="C48" s="64" t="s">
        <v>20</v>
      </c>
      <c r="D48" s="86">
        <f>'31-60 days'!K4+'31-60 days'!K5</f>
        <v>0</v>
      </c>
      <c r="E48" s="68">
        <f t="shared" si="20"/>
        <v>0</v>
      </c>
      <c r="F48" s="63">
        <f t="shared" si="21"/>
        <v>6.9392486816699517E-2</v>
      </c>
      <c r="G48" s="65">
        <f>IFERROR(VLOOKUP(B48,EFA!$C$2:$D$7,2,0),EFA!$D$7)</f>
        <v>1.0407772896135385</v>
      </c>
      <c r="H48" s="69">
        <f>LGD!D11</f>
        <v>0.55000000000000004</v>
      </c>
      <c r="I48" s="68">
        <f t="shared" si="22"/>
        <v>0</v>
      </c>
      <c r="J48" s="70">
        <f t="shared" si="23"/>
        <v>0.93558878588680383</v>
      </c>
      <c r="K48" s="87">
        <f t="shared" si="24"/>
        <v>0</v>
      </c>
      <c r="M48" s="64">
        <v>12</v>
      </c>
      <c r="N48" s="64">
        <v>1</v>
      </c>
      <c r="O48" s="63">
        <f t="shared" si="25"/>
        <v>0.13390000000000002</v>
      </c>
      <c r="P48" s="87">
        <f t="shared" si="19"/>
        <v>8.950035300279631E-2</v>
      </c>
      <c r="Q48" s="64">
        <f t="shared" si="26"/>
        <v>6</v>
      </c>
      <c r="R48" s="87">
        <f t="shared" si="27"/>
        <v>0.51663866172992534</v>
      </c>
      <c r="S48" s="64">
        <v>6</v>
      </c>
    </row>
    <row r="49" spans="1:19" x14ac:dyDescent="0.25">
      <c r="K49" s="71"/>
    </row>
    <row r="50" spans="1:19" x14ac:dyDescent="0.25">
      <c r="A50" s="62">
        <v>2</v>
      </c>
      <c r="B50" s="62" t="s">
        <v>52</v>
      </c>
      <c r="C50" s="64" t="s">
        <v>9</v>
      </c>
      <c r="D50" s="64"/>
      <c r="E50" s="84" t="s">
        <v>26</v>
      </c>
      <c r="F50" s="84" t="s">
        <v>39</v>
      </c>
      <c r="G50" s="84" t="s">
        <v>27</v>
      </c>
      <c r="H50" s="84" t="s">
        <v>28</v>
      </c>
      <c r="I50" s="84" t="s">
        <v>29</v>
      </c>
      <c r="J50" s="84" t="s">
        <v>30</v>
      </c>
      <c r="K50" s="114" t="s">
        <v>31</v>
      </c>
      <c r="M50" s="85" t="s">
        <v>32</v>
      </c>
      <c r="N50" s="85" t="s">
        <v>33</v>
      </c>
      <c r="O50" s="85" t="s">
        <v>34</v>
      </c>
      <c r="P50" s="85" t="s">
        <v>35</v>
      </c>
      <c r="Q50" s="85" t="s">
        <v>36</v>
      </c>
      <c r="R50" s="85" t="s">
        <v>37</v>
      </c>
      <c r="S50" s="85" t="s">
        <v>38</v>
      </c>
    </row>
    <row r="51" spans="1:19" x14ac:dyDescent="0.25">
      <c r="B51" s="62">
        <v>1</v>
      </c>
      <c r="C51" s="64" t="s">
        <v>12</v>
      </c>
      <c r="D51" s="86">
        <f>'31-60 days'!C6</f>
        <v>0</v>
      </c>
      <c r="E51" s="68">
        <f>D51*R51</f>
        <v>0</v>
      </c>
      <c r="F51" s="63">
        <f>$D$4</f>
        <v>6.9392486816699517E-2</v>
      </c>
      <c r="G51" s="65">
        <f>IFERROR(VLOOKUP(B51,EFA!$C$2:$D$7,2,0),EFA!$D$7)</f>
        <v>1.0407772896135385</v>
      </c>
      <c r="H51" s="69">
        <f>LGD!D3</f>
        <v>0</v>
      </c>
      <c r="I51" s="68">
        <f>E51*F51*G51*H51</f>
        <v>0</v>
      </c>
      <c r="J51" s="70">
        <f>1/((1+($O$16/12))^(M51-Q51))</f>
        <v>0.93558878588680383</v>
      </c>
      <c r="K51" s="87">
        <f>I51*J51</f>
        <v>0</v>
      </c>
      <c r="M51" s="64">
        <v>24</v>
      </c>
      <c r="N51" s="64">
        <v>1</v>
      </c>
      <c r="O51" s="63">
        <f>$O$16</f>
        <v>0.13390000000000002</v>
      </c>
      <c r="P51" s="87">
        <f t="shared" ref="P51:P59" si="28">PMT(O51/12,M51,-N51,0,0)</f>
        <v>4.7725214200031875E-2</v>
      </c>
      <c r="Q51" s="64">
        <f>M51-S51</f>
        <v>18</v>
      </c>
      <c r="R51" s="87">
        <f>PV(O51/12,Q51,-P51,0,0)</f>
        <v>0.77438650998961978</v>
      </c>
      <c r="S51" s="64">
        <f>B51*12/2</f>
        <v>6</v>
      </c>
    </row>
    <row r="52" spans="1:19" x14ac:dyDescent="0.25">
      <c r="B52" s="62">
        <v>1</v>
      </c>
      <c r="C52" s="64" t="s">
        <v>13</v>
      </c>
      <c r="D52" s="86">
        <f>'31-60 days'!D6</f>
        <v>0</v>
      </c>
      <c r="E52" s="68">
        <f t="shared" ref="E52:E59" si="29">D52*R52</f>
        <v>0</v>
      </c>
      <c r="F52" s="63">
        <f t="shared" ref="F52:F59" si="30">$D$4</f>
        <v>6.9392486816699517E-2</v>
      </c>
      <c r="G52" s="65">
        <f>IFERROR(VLOOKUP(B52,EFA!$C$2:$D$7,2,0),EFA!$D$7)</f>
        <v>1.0407772896135385</v>
      </c>
      <c r="H52" s="69">
        <f>LGD!D4</f>
        <v>0.55000000000000004</v>
      </c>
      <c r="I52" s="68">
        <f t="shared" ref="I52:I59" si="31">E52*F52*G52*H52</f>
        <v>0</v>
      </c>
      <c r="J52" s="70">
        <f t="shared" ref="J52:J59" si="32">1/((1+($O$16/12))^(M52-Q52))</f>
        <v>0.93558878588680383</v>
      </c>
      <c r="K52" s="87">
        <f t="shared" ref="K52:K59" si="33">I52*J52</f>
        <v>0</v>
      </c>
      <c r="M52" s="64">
        <v>24</v>
      </c>
      <c r="N52" s="64">
        <v>1</v>
      </c>
      <c r="O52" s="63">
        <f t="shared" ref="O52:O59" si="34">$O$16</f>
        <v>0.13390000000000002</v>
      </c>
      <c r="P52" s="87">
        <f t="shared" si="28"/>
        <v>4.7725214200031875E-2</v>
      </c>
      <c r="Q52" s="64">
        <f t="shared" ref="Q52:Q59" si="35">M52-S52</f>
        <v>18</v>
      </c>
      <c r="R52" s="87">
        <f t="shared" ref="R52:R59" si="36">PV(O52/12,Q52,-P52,0,0)</f>
        <v>0.77438650998961978</v>
      </c>
      <c r="S52" s="64">
        <f t="shared" ref="S52:S59" si="37">B52*12/2</f>
        <v>6</v>
      </c>
    </row>
    <row r="53" spans="1:19" x14ac:dyDescent="0.25">
      <c r="B53" s="62">
        <v>1</v>
      </c>
      <c r="C53" s="64" t="s">
        <v>14</v>
      </c>
      <c r="D53" s="86">
        <f>'31-60 days'!E6</f>
        <v>0</v>
      </c>
      <c r="E53" s="68">
        <f t="shared" si="29"/>
        <v>0</v>
      </c>
      <c r="F53" s="63">
        <f t="shared" si="30"/>
        <v>6.9392486816699517E-2</v>
      </c>
      <c r="G53" s="65">
        <f>IFERROR(VLOOKUP(B53,EFA!$C$2:$D$7,2,0),EFA!$D$7)</f>
        <v>1.0407772896135385</v>
      </c>
      <c r="H53" s="69">
        <f>LGD!D5</f>
        <v>0.14000000000000001</v>
      </c>
      <c r="I53" s="68">
        <f t="shared" si="31"/>
        <v>0</v>
      </c>
      <c r="J53" s="70">
        <f t="shared" si="32"/>
        <v>0.93558878588680383</v>
      </c>
      <c r="K53" s="87">
        <f t="shared" si="33"/>
        <v>0</v>
      </c>
      <c r="M53" s="64">
        <v>24</v>
      </c>
      <c r="N53" s="64">
        <v>1</v>
      </c>
      <c r="O53" s="63">
        <f t="shared" si="34"/>
        <v>0.13390000000000002</v>
      </c>
      <c r="P53" s="87">
        <f t="shared" si="28"/>
        <v>4.7725214200031875E-2</v>
      </c>
      <c r="Q53" s="64">
        <f t="shared" si="35"/>
        <v>18</v>
      </c>
      <c r="R53" s="87">
        <f t="shared" si="36"/>
        <v>0.77438650998961978</v>
      </c>
      <c r="S53" s="64">
        <f t="shared" si="37"/>
        <v>6</v>
      </c>
    </row>
    <row r="54" spans="1:19" x14ac:dyDescent="0.25">
      <c r="B54" s="62">
        <v>1</v>
      </c>
      <c r="C54" s="64" t="s">
        <v>15</v>
      </c>
      <c r="D54" s="86">
        <f>'31-60 days'!F6</f>
        <v>3772082.85</v>
      </c>
      <c r="E54" s="68">
        <f t="shared" si="29"/>
        <v>2921050.0736031984</v>
      </c>
      <c r="F54" s="63">
        <f t="shared" si="30"/>
        <v>6.9392486816699517E-2</v>
      </c>
      <c r="G54" s="65">
        <f>IFERROR(VLOOKUP(B54,EFA!$C$2:$D$7,2,0),EFA!$D$7)</f>
        <v>1.0407772896135385</v>
      </c>
      <c r="H54" s="69">
        <f>LGD!D6</f>
        <v>0.3</v>
      </c>
      <c r="I54" s="68">
        <f t="shared" si="31"/>
        <v>63289.33249330151</v>
      </c>
      <c r="J54" s="70">
        <f t="shared" si="32"/>
        <v>0.93558878588680383</v>
      </c>
      <c r="K54" s="87">
        <f t="shared" si="33"/>
        <v>59212.789746994204</v>
      </c>
      <c r="M54" s="64">
        <v>24</v>
      </c>
      <c r="N54" s="64">
        <v>1</v>
      </c>
      <c r="O54" s="63">
        <f t="shared" si="34"/>
        <v>0.13390000000000002</v>
      </c>
      <c r="P54" s="87">
        <f t="shared" si="28"/>
        <v>4.7725214200031875E-2</v>
      </c>
      <c r="Q54" s="64">
        <f t="shared" si="35"/>
        <v>18</v>
      </c>
      <c r="R54" s="87">
        <f t="shared" si="36"/>
        <v>0.77438650998961978</v>
      </c>
      <c r="S54" s="64">
        <f t="shared" si="37"/>
        <v>6</v>
      </c>
    </row>
    <row r="55" spans="1:19" x14ac:dyDescent="0.25">
      <c r="B55" s="62">
        <v>1</v>
      </c>
      <c r="C55" s="64" t="s">
        <v>16</v>
      </c>
      <c r="D55" s="86">
        <f>'31-60 days'!G6</f>
        <v>126106.58</v>
      </c>
      <c r="E55" s="68">
        <f t="shared" si="29"/>
        <v>97655.234372926789</v>
      </c>
      <c r="F55" s="63">
        <f t="shared" si="30"/>
        <v>6.9392486816699517E-2</v>
      </c>
      <c r="G55" s="65">
        <f>IFERROR(VLOOKUP(B55,EFA!$C$2:$D$7,2,0),EFA!$D$7)</f>
        <v>1.0407772896135385</v>
      </c>
      <c r="H55" s="69">
        <f>LGD!D7</f>
        <v>0.3</v>
      </c>
      <c r="I55" s="68">
        <f t="shared" si="31"/>
        <v>2115.8605440527708</v>
      </c>
      <c r="J55" s="70">
        <f t="shared" si="32"/>
        <v>0.93558878588680383</v>
      </c>
      <c r="K55" s="87">
        <f t="shared" si="33"/>
        <v>1979.575397516124</v>
      </c>
      <c r="M55" s="64">
        <v>24</v>
      </c>
      <c r="N55" s="64">
        <v>1</v>
      </c>
      <c r="O55" s="63">
        <f t="shared" si="34"/>
        <v>0.13390000000000002</v>
      </c>
      <c r="P55" s="87">
        <f t="shared" si="28"/>
        <v>4.7725214200031875E-2</v>
      </c>
      <c r="Q55" s="64">
        <f t="shared" si="35"/>
        <v>18</v>
      </c>
      <c r="R55" s="87">
        <f t="shared" si="36"/>
        <v>0.77438650998961978</v>
      </c>
      <c r="S55" s="64">
        <f t="shared" si="37"/>
        <v>6</v>
      </c>
    </row>
    <row r="56" spans="1:19" x14ac:dyDescent="0.25">
      <c r="B56" s="62">
        <v>1</v>
      </c>
      <c r="C56" s="64" t="s">
        <v>17</v>
      </c>
      <c r="D56" s="86">
        <f>'31-60 days'!H6</f>
        <v>0</v>
      </c>
      <c r="E56" s="68">
        <f t="shared" si="29"/>
        <v>0</v>
      </c>
      <c r="F56" s="63">
        <f t="shared" si="30"/>
        <v>6.9392486816699517E-2</v>
      </c>
      <c r="G56" s="65">
        <f>IFERROR(VLOOKUP(B56,EFA!$C$2:$D$7,2,0),EFA!$D$7)</f>
        <v>1.0407772896135385</v>
      </c>
      <c r="H56" s="69">
        <f>LGD!D8</f>
        <v>4.6364209605119888E-2</v>
      </c>
      <c r="I56" s="68">
        <f t="shared" si="31"/>
        <v>0</v>
      </c>
      <c r="J56" s="70">
        <f t="shared" si="32"/>
        <v>0.93558878588680383</v>
      </c>
      <c r="K56" s="87">
        <f t="shared" si="33"/>
        <v>0</v>
      </c>
      <c r="M56" s="64">
        <v>24</v>
      </c>
      <c r="N56" s="64">
        <v>1</v>
      </c>
      <c r="O56" s="63">
        <f t="shared" si="34"/>
        <v>0.13390000000000002</v>
      </c>
      <c r="P56" s="87">
        <f t="shared" si="28"/>
        <v>4.7725214200031875E-2</v>
      </c>
      <c r="Q56" s="64">
        <f t="shared" si="35"/>
        <v>18</v>
      </c>
      <c r="R56" s="87">
        <f t="shared" si="36"/>
        <v>0.77438650998961978</v>
      </c>
      <c r="S56" s="64">
        <f t="shared" si="37"/>
        <v>6</v>
      </c>
    </row>
    <row r="57" spans="1:19" x14ac:dyDescent="0.25">
      <c r="B57" s="62">
        <v>1</v>
      </c>
      <c r="C57" s="64" t="s">
        <v>18</v>
      </c>
      <c r="D57" s="86">
        <f>'31-60 days'!I6</f>
        <v>0</v>
      </c>
      <c r="E57" s="68">
        <f t="shared" si="29"/>
        <v>0</v>
      </c>
      <c r="F57" s="63">
        <f t="shared" si="30"/>
        <v>6.9392486816699517E-2</v>
      </c>
      <c r="G57" s="65">
        <f>IFERROR(VLOOKUP(B57,EFA!$C$2:$D$7,2,0),EFA!$D$7)</f>
        <v>1.0407772896135385</v>
      </c>
      <c r="H57" s="69">
        <f>LGD!D9</f>
        <v>0.25</v>
      </c>
      <c r="I57" s="68">
        <f t="shared" si="31"/>
        <v>0</v>
      </c>
      <c r="J57" s="70">
        <f t="shared" si="32"/>
        <v>0.93558878588680383</v>
      </c>
      <c r="K57" s="87">
        <f t="shared" si="33"/>
        <v>0</v>
      </c>
      <c r="M57" s="64">
        <v>24</v>
      </c>
      <c r="N57" s="64">
        <v>1</v>
      </c>
      <c r="O57" s="63">
        <f t="shared" si="34"/>
        <v>0.13390000000000002</v>
      </c>
      <c r="P57" s="87">
        <f t="shared" si="28"/>
        <v>4.7725214200031875E-2</v>
      </c>
      <c r="Q57" s="64">
        <f t="shared" si="35"/>
        <v>18</v>
      </c>
      <c r="R57" s="87">
        <f t="shared" si="36"/>
        <v>0.77438650998961978</v>
      </c>
      <c r="S57" s="64">
        <f t="shared" si="37"/>
        <v>6</v>
      </c>
    </row>
    <row r="58" spans="1:19" x14ac:dyDescent="0.25">
      <c r="B58" s="62">
        <v>1</v>
      </c>
      <c r="C58" s="64" t="s">
        <v>19</v>
      </c>
      <c r="D58" s="86">
        <f>'31-60 days'!J6</f>
        <v>0</v>
      </c>
      <c r="E58" s="68">
        <f t="shared" si="29"/>
        <v>0</v>
      </c>
      <c r="F58" s="63">
        <f t="shared" si="30"/>
        <v>6.9392486816699517E-2</v>
      </c>
      <c r="G58" s="65">
        <f>IFERROR(VLOOKUP(B58,EFA!$C$2:$D$7,2,0),EFA!$D$7)</f>
        <v>1.0407772896135385</v>
      </c>
      <c r="H58" s="69">
        <f>LGD!D10</f>
        <v>0.35</v>
      </c>
      <c r="I58" s="68">
        <f t="shared" si="31"/>
        <v>0</v>
      </c>
      <c r="J58" s="70">
        <f t="shared" si="32"/>
        <v>0.93558878588680383</v>
      </c>
      <c r="K58" s="87">
        <f t="shared" si="33"/>
        <v>0</v>
      </c>
      <c r="M58" s="64">
        <v>24</v>
      </c>
      <c r="N58" s="64">
        <v>1</v>
      </c>
      <c r="O58" s="63">
        <f t="shared" si="34"/>
        <v>0.13390000000000002</v>
      </c>
      <c r="P58" s="87">
        <f t="shared" si="28"/>
        <v>4.7725214200031875E-2</v>
      </c>
      <c r="Q58" s="64">
        <f t="shared" si="35"/>
        <v>18</v>
      </c>
      <c r="R58" s="87">
        <f t="shared" si="36"/>
        <v>0.77438650998961978</v>
      </c>
      <c r="S58" s="64">
        <f t="shared" si="37"/>
        <v>6</v>
      </c>
    </row>
    <row r="59" spans="1:19" x14ac:dyDescent="0.25">
      <c r="B59" s="62">
        <v>1</v>
      </c>
      <c r="C59" s="64" t="s">
        <v>20</v>
      </c>
      <c r="D59" s="86">
        <f>'31-60 days'!K6</f>
        <v>0</v>
      </c>
      <c r="E59" s="68">
        <f t="shared" si="29"/>
        <v>0</v>
      </c>
      <c r="F59" s="63">
        <f t="shared" si="30"/>
        <v>6.9392486816699517E-2</v>
      </c>
      <c r="G59" s="65">
        <f>IFERROR(VLOOKUP(B59,EFA!$C$2:$D$7,2,0),EFA!$D$7)</f>
        <v>1.0407772896135385</v>
      </c>
      <c r="H59" s="69">
        <f>LGD!D11</f>
        <v>0.55000000000000004</v>
      </c>
      <c r="I59" s="68">
        <f t="shared" si="31"/>
        <v>0</v>
      </c>
      <c r="J59" s="70">
        <f t="shared" si="32"/>
        <v>0.93558878588680383</v>
      </c>
      <c r="K59" s="87">
        <f t="shared" si="33"/>
        <v>0</v>
      </c>
      <c r="M59" s="64">
        <v>24</v>
      </c>
      <c r="N59" s="64">
        <v>1</v>
      </c>
      <c r="O59" s="63">
        <f t="shared" si="34"/>
        <v>0.13390000000000002</v>
      </c>
      <c r="P59" s="87">
        <f t="shared" si="28"/>
        <v>4.7725214200031875E-2</v>
      </c>
      <c r="Q59" s="64">
        <f t="shared" si="35"/>
        <v>18</v>
      </c>
      <c r="R59" s="87">
        <f t="shared" si="36"/>
        <v>0.77438650998961978</v>
      </c>
      <c r="S59" s="64">
        <f t="shared" si="37"/>
        <v>6</v>
      </c>
    </row>
    <row r="60" spans="1:19" x14ac:dyDescent="0.25">
      <c r="K60" s="71"/>
    </row>
    <row r="61" spans="1:19" x14ac:dyDescent="0.25">
      <c r="A61" s="62">
        <v>2</v>
      </c>
      <c r="B61" s="62" t="s">
        <v>52</v>
      </c>
      <c r="C61" s="64" t="s">
        <v>9</v>
      </c>
      <c r="D61" s="64"/>
      <c r="E61" s="84" t="s">
        <v>26</v>
      </c>
      <c r="F61" s="84" t="s">
        <v>39</v>
      </c>
      <c r="G61" s="84" t="s">
        <v>27</v>
      </c>
      <c r="H61" s="84" t="s">
        <v>28</v>
      </c>
      <c r="I61" s="84" t="s">
        <v>29</v>
      </c>
      <c r="J61" s="84" t="s">
        <v>30</v>
      </c>
      <c r="K61" s="114" t="s">
        <v>31</v>
      </c>
      <c r="M61" s="85" t="s">
        <v>32</v>
      </c>
      <c r="N61" s="85" t="s">
        <v>33</v>
      </c>
      <c r="O61" s="85" t="s">
        <v>34</v>
      </c>
      <c r="P61" s="85" t="s">
        <v>35</v>
      </c>
      <c r="Q61" s="85" t="s">
        <v>36</v>
      </c>
      <c r="R61" s="85" t="s">
        <v>37</v>
      </c>
      <c r="S61" s="85" t="s">
        <v>38</v>
      </c>
    </row>
    <row r="62" spans="1:19" x14ac:dyDescent="0.25">
      <c r="B62" s="62">
        <v>2</v>
      </c>
      <c r="C62" s="64" t="s">
        <v>12</v>
      </c>
      <c r="D62" s="68"/>
      <c r="E62" s="68">
        <f>D51*R62</f>
        <v>0</v>
      </c>
      <c r="F62" s="63">
        <f>$E$4-$D$4</f>
        <v>1.1234008039333332E-2</v>
      </c>
      <c r="G62" s="65">
        <f>IFERROR(VLOOKUP(B62,EFA!$C$2:$D$7,2,0),EFA!$D$7)</f>
        <v>0.97341921930465047</v>
      </c>
      <c r="H62" s="69">
        <f>LGD!D3</f>
        <v>0</v>
      </c>
      <c r="I62" s="68">
        <f>E62*F62*G62*H62</f>
        <v>0</v>
      </c>
      <c r="J62" s="70">
        <f>1/((1+($O$16/12))^(M62-Q62))</f>
        <v>0.81894554163582844</v>
      </c>
      <c r="K62" s="87">
        <f>I62*J62</f>
        <v>0</v>
      </c>
      <c r="M62" s="64">
        <v>24</v>
      </c>
      <c r="N62" s="64">
        <v>1</v>
      </c>
      <c r="O62" s="63">
        <f>$O$16</f>
        <v>0.13390000000000002</v>
      </c>
      <c r="P62" s="87">
        <f t="shared" ref="P62:P70" si="38">PMT(O62/12,M62,-N62,0,0)</f>
        <v>4.7725214200031875E-2</v>
      </c>
      <c r="Q62" s="64">
        <v>6</v>
      </c>
      <c r="R62" s="87">
        <f>PV(O62/12,Q62,-P62,0,0)</f>
        <v>0.27549266531170147</v>
      </c>
      <c r="S62" s="64">
        <v>18</v>
      </c>
    </row>
    <row r="63" spans="1:19" x14ac:dyDescent="0.25">
      <c r="B63" s="62">
        <v>2</v>
      </c>
      <c r="C63" s="64" t="s">
        <v>13</v>
      </c>
      <c r="D63" s="68"/>
      <c r="E63" s="68">
        <f t="shared" ref="E63:E70" si="39">D52*R63</f>
        <v>0</v>
      </c>
      <c r="F63" s="63">
        <f t="shared" ref="F63:F70" si="40">$E$4-$D$4</f>
        <v>1.1234008039333332E-2</v>
      </c>
      <c r="G63" s="65">
        <f>IFERROR(VLOOKUP(B63,EFA!$C$2:$D$7,2,0),EFA!$D$7)</f>
        <v>0.97341921930465047</v>
      </c>
      <c r="H63" s="69">
        <f>LGD!D4</f>
        <v>0.55000000000000004</v>
      </c>
      <c r="I63" s="68">
        <f t="shared" ref="I63:I70" si="41">E63*F63*G63*H63</f>
        <v>0</v>
      </c>
      <c r="J63" s="70">
        <f t="shared" ref="J63:J70" si="42">1/((1+($O$16/12))^(M63-Q63))</f>
        <v>0.81894554163582844</v>
      </c>
      <c r="K63" s="87">
        <f t="shared" ref="K63:K70" si="43">I63*J63</f>
        <v>0</v>
      </c>
      <c r="M63" s="64">
        <v>24</v>
      </c>
      <c r="N63" s="64">
        <v>1</v>
      </c>
      <c r="O63" s="63">
        <f t="shared" ref="O63:O70" si="44">$O$16</f>
        <v>0.13390000000000002</v>
      </c>
      <c r="P63" s="87">
        <f t="shared" si="38"/>
        <v>4.7725214200031875E-2</v>
      </c>
      <c r="Q63" s="64">
        <v>6</v>
      </c>
      <c r="R63" s="87">
        <f t="shared" ref="R63:R70" si="45">PV(O63/12,Q63,-P63,0,0)</f>
        <v>0.27549266531170147</v>
      </c>
      <c r="S63" s="64">
        <v>18</v>
      </c>
    </row>
    <row r="64" spans="1:19" x14ac:dyDescent="0.25">
      <c r="B64" s="62">
        <v>2</v>
      </c>
      <c r="C64" s="64" t="s">
        <v>14</v>
      </c>
      <c r="D64" s="68"/>
      <c r="E64" s="68">
        <f t="shared" si="39"/>
        <v>0</v>
      </c>
      <c r="F64" s="63">
        <f t="shared" si="40"/>
        <v>1.1234008039333332E-2</v>
      </c>
      <c r="G64" s="65">
        <f>IFERROR(VLOOKUP(B64,EFA!$C$2:$D$7,2,0),EFA!$D$7)</f>
        <v>0.97341921930465047</v>
      </c>
      <c r="H64" s="69">
        <f>LGD!D5</f>
        <v>0.14000000000000001</v>
      </c>
      <c r="I64" s="68">
        <f t="shared" si="41"/>
        <v>0</v>
      </c>
      <c r="J64" s="70">
        <f t="shared" si="42"/>
        <v>0.81894554163582844</v>
      </c>
      <c r="K64" s="87">
        <f t="shared" si="43"/>
        <v>0</v>
      </c>
      <c r="M64" s="64">
        <v>24</v>
      </c>
      <c r="N64" s="64">
        <v>1</v>
      </c>
      <c r="O64" s="63">
        <f t="shared" si="44"/>
        <v>0.13390000000000002</v>
      </c>
      <c r="P64" s="87">
        <f t="shared" si="38"/>
        <v>4.7725214200031875E-2</v>
      </c>
      <c r="Q64" s="64">
        <v>6</v>
      </c>
      <c r="R64" s="87">
        <f t="shared" si="45"/>
        <v>0.27549266531170147</v>
      </c>
      <c r="S64" s="64">
        <v>18</v>
      </c>
    </row>
    <row r="65" spans="1:19" x14ac:dyDescent="0.25">
      <c r="B65" s="62">
        <v>2</v>
      </c>
      <c r="C65" s="64" t="s">
        <v>15</v>
      </c>
      <c r="D65" s="68"/>
      <c r="E65" s="68">
        <f t="shared" si="39"/>
        <v>1039181.1581230591</v>
      </c>
      <c r="F65" s="63">
        <f t="shared" si="40"/>
        <v>1.1234008039333332E-2</v>
      </c>
      <c r="G65" s="65">
        <f>IFERROR(VLOOKUP(B65,EFA!$C$2:$D$7,2,0),EFA!$D$7)</f>
        <v>0.97341921930465047</v>
      </c>
      <c r="H65" s="69">
        <f>LGD!D6</f>
        <v>0.3</v>
      </c>
      <c r="I65" s="68">
        <f t="shared" si="41"/>
        <v>3409.1582837416786</v>
      </c>
      <c r="J65" s="70">
        <f t="shared" si="42"/>
        <v>0.81894554163582844</v>
      </c>
      <c r="K65" s="87">
        <f t="shared" si="43"/>
        <v>2791.9149772011001</v>
      </c>
      <c r="M65" s="64">
        <v>24</v>
      </c>
      <c r="N65" s="64">
        <v>1</v>
      </c>
      <c r="O65" s="63">
        <f t="shared" si="44"/>
        <v>0.13390000000000002</v>
      </c>
      <c r="P65" s="87">
        <f t="shared" si="38"/>
        <v>4.7725214200031875E-2</v>
      </c>
      <c r="Q65" s="64">
        <v>6</v>
      </c>
      <c r="R65" s="87">
        <f t="shared" si="45"/>
        <v>0.27549266531170147</v>
      </c>
      <c r="S65" s="64">
        <v>18</v>
      </c>
    </row>
    <row r="66" spans="1:19" x14ac:dyDescent="0.25">
      <c r="B66" s="62">
        <v>2</v>
      </c>
      <c r="C66" s="64" t="s">
        <v>16</v>
      </c>
      <c r="D66" s="68"/>
      <c r="E66" s="68">
        <f t="shared" si="39"/>
        <v>34741.437837543308</v>
      </c>
      <c r="F66" s="63">
        <f t="shared" si="40"/>
        <v>1.1234008039333332E-2</v>
      </c>
      <c r="G66" s="65">
        <f>IFERROR(VLOOKUP(B66,EFA!$C$2:$D$7,2,0),EFA!$D$7)</f>
        <v>0.97341921930465047</v>
      </c>
      <c r="H66" s="69">
        <f>LGD!D7</f>
        <v>0.3</v>
      </c>
      <c r="I66" s="68">
        <f t="shared" si="41"/>
        <v>113.97344887091562</v>
      </c>
      <c r="J66" s="70">
        <f t="shared" si="42"/>
        <v>0.81894554163582844</v>
      </c>
      <c r="K66" s="87">
        <f t="shared" si="43"/>
        <v>93.338047817695397</v>
      </c>
      <c r="M66" s="64">
        <v>24</v>
      </c>
      <c r="N66" s="64">
        <v>1</v>
      </c>
      <c r="O66" s="63">
        <f t="shared" si="44"/>
        <v>0.13390000000000002</v>
      </c>
      <c r="P66" s="87">
        <f t="shared" si="38"/>
        <v>4.7725214200031875E-2</v>
      </c>
      <c r="Q66" s="64">
        <v>6</v>
      </c>
      <c r="R66" s="87">
        <f t="shared" si="45"/>
        <v>0.27549266531170147</v>
      </c>
      <c r="S66" s="64">
        <v>18</v>
      </c>
    </row>
    <row r="67" spans="1:19" x14ac:dyDescent="0.25">
      <c r="B67" s="62">
        <v>2</v>
      </c>
      <c r="C67" s="64" t="s">
        <v>17</v>
      </c>
      <c r="D67" s="68"/>
      <c r="E67" s="68">
        <f t="shared" si="39"/>
        <v>0</v>
      </c>
      <c r="F67" s="63">
        <f t="shared" si="40"/>
        <v>1.1234008039333332E-2</v>
      </c>
      <c r="G67" s="65">
        <f>IFERROR(VLOOKUP(B67,EFA!$C$2:$D$7,2,0),EFA!$D$7)</f>
        <v>0.97341921930465047</v>
      </c>
      <c r="H67" s="69">
        <f>LGD!D8</f>
        <v>4.6364209605119888E-2</v>
      </c>
      <c r="I67" s="68">
        <f t="shared" si="41"/>
        <v>0</v>
      </c>
      <c r="J67" s="70">
        <f t="shared" si="42"/>
        <v>0.81894554163582844</v>
      </c>
      <c r="K67" s="87">
        <f t="shared" si="43"/>
        <v>0</v>
      </c>
      <c r="M67" s="64">
        <v>24</v>
      </c>
      <c r="N67" s="64">
        <v>1</v>
      </c>
      <c r="O67" s="63">
        <f t="shared" si="44"/>
        <v>0.13390000000000002</v>
      </c>
      <c r="P67" s="87">
        <f t="shared" si="38"/>
        <v>4.7725214200031875E-2</v>
      </c>
      <c r="Q67" s="64">
        <v>6</v>
      </c>
      <c r="R67" s="87">
        <f t="shared" si="45"/>
        <v>0.27549266531170147</v>
      </c>
      <c r="S67" s="64">
        <v>18</v>
      </c>
    </row>
    <row r="68" spans="1:19" x14ac:dyDescent="0.25">
      <c r="B68" s="62">
        <v>2</v>
      </c>
      <c r="C68" s="64" t="s">
        <v>18</v>
      </c>
      <c r="D68" s="68"/>
      <c r="E68" s="68">
        <f t="shared" si="39"/>
        <v>0</v>
      </c>
      <c r="F68" s="63">
        <f t="shared" si="40"/>
        <v>1.1234008039333332E-2</v>
      </c>
      <c r="G68" s="65">
        <f>IFERROR(VLOOKUP(B68,EFA!$C$2:$D$7,2,0),EFA!$D$7)</f>
        <v>0.97341921930465047</v>
      </c>
      <c r="H68" s="69">
        <f>LGD!D9</f>
        <v>0.25</v>
      </c>
      <c r="I68" s="68">
        <f t="shared" si="41"/>
        <v>0</v>
      </c>
      <c r="J68" s="70">
        <f t="shared" si="42"/>
        <v>0.81894554163582844</v>
      </c>
      <c r="K68" s="87">
        <f t="shared" si="43"/>
        <v>0</v>
      </c>
      <c r="M68" s="64">
        <v>24</v>
      </c>
      <c r="N68" s="64">
        <v>1</v>
      </c>
      <c r="O68" s="63">
        <f t="shared" si="44"/>
        <v>0.13390000000000002</v>
      </c>
      <c r="P68" s="87">
        <f t="shared" si="38"/>
        <v>4.7725214200031875E-2</v>
      </c>
      <c r="Q68" s="64">
        <v>6</v>
      </c>
      <c r="R68" s="87">
        <f t="shared" si="45"/>
        <v>0.27549266531170147</v>
      </c>
      <c r="S68" s="64">
        <v>18</v>
      </c>
    </row>
    <row r="69" spans="1:19" x14ac:dyDescent="0.25">
      <c r="B69" s="62">
        <v>2</v>
      </c>
      <c r="C69" s="64" t="s">
        <v>19</v>
      </c>
      <c r="D69" s="68"/>
      <c r="E69" s="68">
        <f t="shared" si="39"/>
        <v>0</v>
      </c>
      <c r="F69" s="63">
        <f t="shared" si="40"/>
        <v>1.1234008039333332E-2</v>
      </c>
      <c r="G69" s="65">
        <f>IFERROR(VLOOKUP(B69,EFA!$C$2:$D$7,2,0),EFA!$D$7)</f>
        <v>0.97341921930465047</v>
      </c>
      <c r="H69" s="69">
        <f>LGD!D10</f>
        <v>0.35</v>
      </c>
      <c r="I69" s="68">
        <f t="shared" si="41"/>
        <v>0</v>
      </c>
      <c r="J69" s="70">
        <f t="shared" si="42"/>
        <v>0.81894554163582844</v>
      </c>
      <c r="K69" s="87">
        <f t="shared" si="43"/>
        <v>0</v>
      </c>
      <c r="M69" s="64">
        <v>24</v>
      </c>
      <c r="N69" s="64">
        <v>1</v>
      </c>
      <c r="O69" s="63">
        <f t="shared" si="44"/>
        <v>0.13390000000000002</v>
      </c>
      <c r="P69" s="87">
        <f t="shared" si="38"/>
        <v>4.7725214200031875E-2</v>
      </c>
      <c r="Q69" s="64">
        <v>6</v>
      </c>
      <c r="R69" s="87">
        <f t="shared" si="45"/>
        <v>0.27549266531170147</v>
      </c>
      <c r="S69" s="64">
        <v>18</v>
      </c>
    </row>
    <row r="70" spans="1:19" x14ac:dyDescent="0.25">
      <c r="B70" s="62">
        <v>2</v>
      </c>
      <c r="C70" s="64" t="s">
        <v>20</v>
      </c>
      <c r="D70" s="68"/>
      <c r="E70" s="68">
        <f t="shared" si="39"/>
        <v>0</v>
      </c>
      <c r="F70" s="63">
        <f t="shared" si="40"/>
        <v>1.1234008039333332E-2</v>
      </c>
      <c r="G70" s="65">
        <f>IFERROR(VLOOKUP(B70,EFA!$C$2:$D$7,2,0),EFA!$D$7)</f>
        <v>0.97341921930465047</v>
      </c>
      <c r="H70" s="69">
        <f>LGD!D11</f>
        <v>0.55000000000000004</v>
      </c>
      <c r="I70" s="68">
        <f t="shared" si="41"/>
        <v>0</v>
      </c>
      <c r="J70" s="70">
        <f t="shared" si="42"/>
        <v>0.81894554163582844</v>
      </c>
      <c r="K70" s="87">
        <f t="shared" si="43"/>
        <v>0</v>
      </c>
      <c r="M70" s="64">
        <v>24</v>
      </c>
      <c r="N70" s="64">
        <v>1</v>
      </c>
      <c r="O70" s="63">
        <f t="shared" si="44"/>
        <v>0.13390000000000002</v>
      </c>
      <c r="P70" s="87">
        <f t="shared" si="38"/>
        <v>4.7725214200031875E-2</v>
      </c>
      <c r="Q70" s="64">
        <v>6</v>
      </c>
      <c r="R70" s="87">
        <f t="shared" si="45"/>
        <v>0.27549266531170147</v>
      </c>
      <c r="S70" s="64">
        <v>18</v>
      </c>
    </row>
    <row r="71" spans="1:19" x14ac:dyDescent="0.25">
      <c r="K71" s="71"/>
    </row>
    <row r="72" spans="1:19" x14ac:dyDescent="0.25">
      <c r="A72" s="62">
        <v>3</v>
      </c>
      <c r="B72" s="62" t="s">
        <v>52</v>
      </c>
      <c r="C72" s="64" t="s">
        <v>9</v>
      </c>
      <c r="D72" s="64"/>
      <c r="E72" s="84" t="s">
        <v>26</v>
      </c>
      <c r="F72" s="84" t="s">
        <v>39</v>
      </c>
      <c r="G72" s="84" t="s">
        <v>27</v>
      </c>
      <c r="H72" s="84" t="s">
        <v>28</v>
      </c>
      <c r="I72" s="84" t="s">
        <v>29</v>
      </c>
      <c r="J72" s="84" t="s">
        <v>30</v>
      </c>
      <c r="K72" s="114" t="s">
        <v>31</v>
      </c>
      <c r="M72" s="85" t="s">
        <v>32</v>
      </c>
      <c r="N72" s="85" t="s">
        <v>33</v>
      </c>
      <c r="O72" s="85" t="s">
        <v>34</v>
      </c>
      <c r="P72" s="85" t="s">
        <v>35</v>
      </c>
      <c r="Q72" s="85" t="s">
        <v>36</v>
      </c>
      <c r="R72" s="85" t="s">
        <v>37</v>
      </c>
      <c r="S72" s="85" t="s">
        <v>38</v>
      </c>
    </row>
    <row r="73" spans="1:19" x14ac:dyDescent="0.25">
      <c r="B73" s="62">
        <v>1</v>
      </c>
      <c r="C73" s="64" t="s">
        <v>12</v>
      </c>
      <c r="D73" s="68">
        <f>'31-60 days'!C7</f>
        <v>0</v>
      </c>
      <c r="E73" s="68">
        <f>D73*R73</f>
        <v>0</v>
      </c>
      <c r="F73" s="63">
        <f>$D$4</f>
        <v>6.9392486816699517E-2</v>
      </c>
      <c r="G73" s="65">
        <f>IFERROR(VLOOKUP(B73,EFA!$C$2:$D$7,2,0),EFA!$D$7)</f>
        <v>1.0407772896135385</v>
      </c>
      <c r="H73" s="69">
        <f>LGD!D3</f>
        <v>0</v>
      </c>
      <c r="I73" s="68">
        <f>E73*F73*G73*H73</f>
        <v>0</v>
      </c>
      <c r="J73" s="70">
        <f>1/((1+($O$16/12))^(M73-Q73))</f>
        <v>0.93558878588680383</v>
      </c>
      <c r="K73" s="87">
        <f>I73*J73</f>
        <v>0</v>
      </c>
      <c r="M73" s="64">
        <v>36</v>
      </c>
      <c r="N73" s="64">
        <v>1</v>
      </c>
      <c r="O73" s="63">
        <f>$O$16</f>
        <v>0.13390000000000002</v>
      </c>
      <c r="P73" s="87">
        <f t="shared" ref="P73:P81" si="46">PMT(O73/12,M73,-N73,0,0)</f>
        <v>3.3882107086276751E-2</v>
      </c>
      <c r="Q73" s="64">
        <f>M73-S73</f>
        <v>30</v>
      </c>
      <c r="R73" s="87">
        <f>PV(O73/12,Q73,-P73,0,0)</f>
        <v>0.85979690416316901</v>
      </c>
      <c r="S73" s="64">
        <v>6</v>
      </c>
    </row>
    <row r="74" spans="1:19" x14ac:dyDescent="0.25">
      <c r="B74" s="62">
        <v>1</v>
      </c>
      <c r="C74" s="64" t="s">
        <v>13</v>
      </c>
      <c r="D74" s="68">
        <f>'31-60 days'!D7</f>
        <v>0</v>
      </c>
      <c r="E74" s="68">
        <f t="shared" ref="E74:E81" si="47">D74*R74</f>
        <v>0</v>
      </c>
      <c r="F74" s="63">
        <f t="shared" ref="F74:F81" si="48">$D$4</f>
        <v>6.9392486816699517E-2</v>
      </c>
      <c r="G74" s="65">
        <f>IFERROR(VLOOKUP(B74,EFA!$C$2:$D$7,2,0),EFA!$D$7)</f>
        <v>1.0407772896135385</v>
      </c>
      <c r="H74" s="69">
        <f>LGD!D4</f>
        <v>0.55000000000000004</v>
      </c>
      <c r="I74" s="68">
        <f t="shared" ref="I74:I81" si="49">E74*F74*G74*H74</f>
        <v>0</v>
      </c>
      <c r="J74" s="70">
        <f t="shared" ref="J74:J81" si="50">1/((1+($O$16/12))^(M74-Q74))</f>
        <v>0.93558878588680383</v>
      </c>
      <c r="K74" s="87">
        <f t="shared" ref="K74:K81" si="51">I74*J74</f>
        <v>0</v>
      </c>
      <c r="M74" s="64">
        <v>36</v>
      </c>
      <c r="N74" s="64">
        <v>1</v>
      </c>
      <c r="O74" s="63">
        <f t="shared" ref="O74:O81" si="52">$O$16</f>
        <v>0.13390000000000002</v>
      </c>
      <c r="P74" s="87">
        <f t="shared" si="46"/>
        <v>3.3882107086276751E-2</v>
      </c>
      <c r="Q74" s="64">
        <f t="shared" ref="Q74:Q81" si="53">M74-S74</f>
        <v>30</v>
      </c>
      <c r="R74" s="87">
        <f t="shared" ref="R74:R81" si="54">PV(O74/12,Q74,-P74,0,0)</f>
        <v>0.85979690416316901</v>
      </c>
      <c r="S74" s="64">
        <v>6</v>
      </c>
    </row>
    <row r="75" spans="1:19" x14ac:dyDescent="0.25">
      <c r="B75" s="62">
        <v>1</v>
      </c>
      <c r="C75" s="64" t="s">
        <v>14</v>
      </c>
      <c r="D75" s="68">
        <f>'31-60 days'!E7</f>
        <v>0</v>
      </c>
      <c r="E75" s="68">
        <f t="shared" si="47"/>
        <v>0</v>
      </c>
      <c r="F75" s="63">
        <f t="shared" si="48"/>
        <v>6.9392486816699517E-2</v>
      </c>
      <c r="G75" s="65">
        <f>IFERROR(VLOOKUP(B75,EFA!$C$2:$D$7,2,0),EFA!$D$7)</f>
        <v>1.0407772896135385</v>
      </c>
      <c r="H75" s="69">
        <f>LGD!D5</f>
        <v>0.14000000000000001</v>
      </c>
      <c r="I75" s="68">
        <f t="shared" si="49"/>
        <v>0</v>
      </c>
      <c r="J75" s="70">
        <f t="shared" si="50"/>
        <v>0.93558878588680383</v>
      </c>
      <c r="K75" s="87">
        <f t="shared" si="51"/>
        <v>0</v>
      </c>
      <c r="M75" s="64">
        <v>36</v>
      </c>
      <c r="N75" s="64">
        <v>1</v>
      </c>
      <c r="O75" s="63">
        <f t="shared" si="52"/>
        <v>0.13390000000000002</v>
      </c>
      <c r="P75" s="87">
        <f t="shared" si="46"/>
        <v>3.3882107086276751E-2</v>
      </c>
      <c r="Q75" s="64">
        <f t="shared" si="53"/>
        <v>30</v>
      </c>
      <c r="R75" s="87">
        <f t="shared" si="54"/>
        <v>0.85979690416316901</v>
      </c>
      <c r="S75" s="64">
        <v>6</v>
      </c>
    </row>
    <row r="76" spans="1:19" x14ac:dyDescent="0.25">
      <c r="B76" s="62">
        <v>1</v>
      </c>
      <c r="C76" s="64" t="s">
        <v>15</v>
      </c>
      <c r="D76" s="68">
        <f>'31-60 days'!F7</f>
        <v>0</v>
      </c>
      <c r="E76" s="68">
        <f t="shared" si="47"/>
        <v>0</v>
      </c>
      <c r="F76" s="63">
        <f t="shared" si="48"/>
        <v>6.9392486816699517E-2</v>
      </c>
      <c r="G76" s="65">
        <f>IFERROR(VLOOKUP(B76,EFA!$C$2:$D$7,2,0),EFA!$D$7)</f>
        <v>1.0407772896135385</v>
      </c>
      <c r="H76" s="69">
        <f>LGD!D6</f>
        <v>0.3</v>
      </c>
      <c r="I76" s="68">
        <f t="shared" si="49"/>
        <v>0</v>
      </c>
      <c r="J76" s="70">
        <f t="shared" si="50"/>
        <v>0.93558878588680383</v>
      </c>
      <c r="K76" s="87">
        <f t="shared" si="51"/>
        <v>0</v>
      </c>
      <c r="M76" s="64">
        <v>36</v>
      </c>
      <c r="N76" s="64">
        <v>1</v>
      </c>
      <c r="O76" s="63">
        <f t="shared" si="52"/>
        <v>0.13390000000000002</v>
      </c>
      <c r="P76" s="87">
        <f t="shared" si="46"/>
        <v>3.3882107086276751E-2</v>
      </c>
      <c r="Q76" s="64">
        <f t="shared" si="53"/>
        <v>30</v>
      </c>
      <c r="R76" s="87">
        <f t="shared" si="54"/>
        <v>0.85979690416316901</v>
      </c>
      <c r="S76" s="64">
        <v>6</v>
      </c>
    </row>
    <row r="77" spans="1:19" x14ac:dyDescent="0.25">
      <c r="B77" s="62">
        <v>1</v>
      </c>
      <c r="C77" s="64" t="s">
        <v>16</v>
      </c>
      <c r="D77" s="68">
        <f>'31-60 days'!G7</f>
        <v>1263116.8999999999</v>
      </c>
      <c r="E77" s="68">
        <f t="shared" si="47"/>
        <v>1086024.0002161791</v>
      </c>
      <c r="F77" s="63">
        <f t="shared" si="48"/>
        <v>6.9392486816699517E-2</v>
      </c>
      <c r="G77" s="65">
        <f>IFERROR(VLOOKUP(B77,EFA!$C$2:$D$7,2,0),EFA!$D$7)</f>
        <v>1.0407772896135385</v>
      </c>
      <c r="H77" s="69">
        <f>LGD!D7</f>
        <v>0.3</v>
      </c>
      <c r="I77" s="68">
        <f t="shared" si="49"/>
        <v>23530.488116762099</v>
      </c>
      <c r="J77" s="70">
        <f t="shared" si="50"/>
        <v>0.93558878588680383</v>
      </c>
      <c r="K77" s="87">
        <f t="shared" si="51"/>
        <v>22014.860808485319</v>
      </c>
      <c r="M77" s="64">
        <v>36</v>
      </c>
      <c r="N77" s="64">
        <v>1</v>
      </c>
      <c r="O77" s="63">
        <f t="shared" si="52"/>
        <v>0.13390000000000002</v>
      </c>
      <c r="P77" s="87">
        <f t="shared" si="46"/>
        <v>3.3882107086276751E-2</v>
      </c>
      <c r="Q77" s="64">
        <f t="shared" si="53"/>
        <v>30</v>
      </c>
      <c r="R77" s="87">
        <f t="shared" si="54"/>
        <v>0.85979690416316901</v>
      </c>
      <c r="S77" s="64">
        <v>6</v>
      </c>
    </row>
    <row r="78" spans="1:19" x14ac:dyDescent="0.25">
      <c r="B78" s="62">
        <v>1</v>
      </c>
      <c r="C78" s="64" t="s">
        <v>17</v>
      </c>
      <c r="D78" s="68">
        <f>'31-60 days'!H7</f>
        <v>0</v>
      </c>
      <c r="E78" s="68">
        <f t="shared" si="47"/>
        <v>0</v>
      </c>
      <c r="F78" s="63">
        <f t="shared" si="48"/>
        <v>6.9392486816699517E-2</v>
      </c>
      <c r="G78" s="65">
        <f>IFERROR(VLOOKUP(B78,EFA!$C$2:$D$7,2,0),EFA!$D$7)</f>
        <v>1.0407772896135385</v>
      </c>
      <c r="H78" s="69">
        <f>LGD!D8</f>
        <v>4.6364209605119888E-2</v>
      </c>
      <c r="I78" s="68">
        <f t="shared" si="49"/>
        <v>0</v>
      </c>
      <c r="J78" s="70">
        <f t="shared" si="50"/>
        <v>0.93558878588680383</v>
      </c>
      <c r="K78" s="87">
        <f t="shared" si="51"/>
        <v>0</v>
      </c>
      <c r="M78" s="64">
        <v>36</v>
      </c>
      <c r="N78" s="64">
        <v>1</v>
      </c>
      <c r="O78" s="63">
        <f t="shared" si="52"/>
        <v>0.13390000000000002</v>
      </c>
      <c r="P78" s="87">
        <f t="shared" si="46"/>
        <v>3.3882107086276751E-2</v>
      </c>
      <c r="Q78" s="64">
        <f t="shared" si="53"/>
        <v>30</v>
      </c>
      <c r="R78" s="87">
        <f t="shared" si="54"/>
        <v>0.85979690416316901</v>
      </c>
      <c r="S78" s="64">
        <v>6</v>
      </c>
    </row>
    <row r="79" spans="1:19" x14ac:dyDescent="0.25">
      <c r="B79" s="62">
        <v>1</v>
      </c>
      <c r="C79" s="64" t="s">
        <v>18</v>
      </c>
      <c r="D79" s="68">
        <f>'31-60 days'!I7</f>
        <v>0</v>
      </c>
      <c r="E79" s="68">
        <f t="shared" si="47"/>
        <v>0</v>
      </c>
      <c r="F79" s="63">
        <f t="shared" si="48"/>
        <v>6.9392486816699517E-2</v>
      </c>
      <c r="G79" s="65">
        <f>IFERROR(VLOOKUP(B79,EFA!$C$2:$D$7,2,0),EFA!$D$7)</f>
        <v>1.0407772896135385</v>
      </c>
      <c r="H79" s="69">
        <f>LGD!D9</f>
        <v>0.25</v>
      </c>
      <c r="I79" s="68">
        <f t="shared" si="49"/>
        <v>0</v>
      </c>
      <c r="J79" s="70">
        <f t="shared" si="50"/>
        <v>0.93558878588680383</v>
      </c>
      <c r="K79" s="87">
        <f t="shared" si="51"/>
        <v>0</v>
      </c>
      <c r="M79" s="64">
        <v>36</v>
      </c>
      <c r="N79" s="64">
        <v>1</v>
      </c>
      <c r="O79" s="63">
        <f t="shared" si="52"/>
        <v>0.13390000000000002</v>
      </c>
      <c r="P79" s="87">
        <f t="shared" si="46"/>
        <v>3.3882107086276751E-2</v>
      </c>
      <c r="Q79" s="64">
        <f t="shared" si="53"/>
        <v>30</v>
      </c>
      <c r="R79" s="87">
        <f t="shared" si="54"/>
        <v>0.85979690416316901</v>
      </c>
      <c r="S79" s="64">
        <v>6</v>
      </c>
    </row>
    <row r="80" spans="1:19" x14ac:dyDescent="0.25">
      <c r="B80" s="62">
        <v>1</v>
      </c>
      <c r="C80" s="64" t="s">
        <v>19</v>
      </c>
      <c r="D80" s="68">
        <f>'31-60 days'!J7</f>
        <v>0</v>
      </c>
      <c r="E80" s="68">
        <f t="shared" si="47"/>
        <v>0</v>
      </c>
      <c r="F80" s="63">
        <f t="shared" si="48"/>
        <v>6.9392486816699517E-2</v>
      </c>
      <c r="G80" s="65">
        <f>IFERROR(VLOOKUP(B80,EFA!$C$2:$D$7,2,0),EFA!$D$7)</f>
        <v>1.0407772896135385</v>
      </c>
      <c r="H80" s="69">
        <f>LGD!D10</f>
        <v>0.35</v>
      </c>
      <c r="I80" s="68">
        <f t="shared" si="49"/>
        <v>0</v>
      </c>
      <c r="J80" s="70">
        <f t="shared" si="50"/>
        <v>0.93558878588680383</v>
      </c>
      <c r="K80" s="87">
        <f t="shared" si="51"/>
        <v>0</v>
      </c>
      <c r="M80" s="64">
        <v>36</v>
      </c>
      <c r="N80" s="64">
        <v>1</v>
      </c>
      <c r="O80" s="63">
        <f t="shared" si="52"/>
        <v>0.13390000000000002</v>
      </c>
      <c r="P80" s="87">
        <f t="shared" si="46"/>
        <v>3.3882107086276751E-2</v>
      </c>
      <c r="Q80" s="64">
        <f t="shared" si="53"/>
        <v>30</v>
      </c>
      <c r="R80" s="87">
        <f t="shared" si="54"/>
        <v>0.85979690416316901</v>
      </c>
      <c r="S80" s="64">
        <v>6</v>
      </c>
    </row>
    <row r="81" spans="1:19" x14ac:dyDescent="0.25">
      <c r="B81" s="62">
        <v>1</v>
      </c>
      <c r="C81" s="64" t="s">
        <v>20</v>
      </c>
      <c r="D81" s="68">
        <f>'31-60 days'!K7</f>
        <v>4510939.3099999996</v>
      </c>
      <c r="E81" s="68">
        <f t="shared" si="47"/>
        <v>3878491.6536059412</v>
      </c>
      <c r="F81" s="63">
        <f t="shared" si="48"/>
        <v>6.9392486816699517E-2</v>
      </c>
      <c r="G81" s="65">
        <f>IFERROR(VLOOKUP(B81,EFA!$C$2:$D$7,2,0),EFA!$D$7)</f>
        <v>1.0407772896135385</v>
      </c>
      <c r="H81" s="69">
        <f>LGD!D11</f>
        <v>0.55000000000000004</v>
      </c>
      <c r="I81" s="68">
        <f t="shared" si="49"/>
        <v>154062.09857051371</v>
      </c>
      <c r="J81" s="70">
        <f t="shared" si="50"/>
        <v>0.93558878588680383</v>
      </c>
      <c r="K81" s="87">
        <f t="shared" si="51"/>
        <v>144138.77175276002</v>
      </c>
      <c r="M81" s="64">
        <v>36</v>
      </c>
      <c r="N81" s="64">
        <v>1</v>
      </c>
      <c r="O81" s="63">
        <f t="shared" si="52"/>
        <v>0.13390000000000002</v>
      </c>
      <c r="P81" s="87">
        <f t="shared" si="46"/>
        <v>3.3882107086276751E-2</v>
      </c>
      <c r="Q81" s="64">
        <f t="shared" si="53"/>
        <v>30</v>
      </c>
      <c r="R81" s="87">
        <f t="shared" si="54"/>
        <v>0.85979690416316901</v>
      </c>
      <c r="S81" s="64">
        <v>6</v>
      </c>
    </row>
    <row r="82" spans="1:19" x14ac:dyDescent="0.25">
      <c r="K82" s="71"/>
    </row>
    <row r="83" spans="1:19" x14ac:dyDescent="0.25">
      <c r="A83" s="62">
        <v>3</v>
      </c>
      <c r="B83" s="62" t="s">
        <v>52</v>
      </c>
      <c r="C83" s="64" t="s">
        <v>9</v>
      </c>
      <c r="D83" s="64"/>
      <c r="E83" s="84" t="s">
        <v>26</v>
      </c>
      <c r="F83" s="84" t="s">
        <v>39</v>
      </c>
      <c r="G83" s="84" t="s">
        <v>27</v>
      </c>
      <c r="H83" s="84" t="s">
        <v>28</v>
      </c>
      <c r="I83" s="84" t="s">
        <v>29</v>
      </c>
      <c r="J83" s="84" t="s">
        <v>30</v>
      </c>
      <c r="K83" s="114" t="s">
        <v>31</v>
      </c>
      <c r="M83" s="85" t="s">
        <v>32</v>
      </c>
      <c r="N83" s="85" t="s">
        <v>33</v>
      </c>
      <c r="O83" s="85" t="s">
        <v>34</v>
      </c>
      <c r="P83" s="85" t="s">
        <v>35</v>
      </c>
      <c r="Q83" s="85" t="s">
        <v>36</v>
      </c>
      <c r="R83" s="85" t="s">
        <v>37</v>
      </c>
      <c r="S83" s="85" t="s">
        <v>38</v>
      </c>
    </row>
    <row r="84" spans="1:19" x14ac:dyDescent="0.25">
      <c r="B84" s="62">
        <v>2</v>
      </c>
      <c r="C84" s="64" t="s">
        <v>12</v>
      </c>
      <c r="D84" s="68"/>
      <c r="E84" s="68">
        <f>D73*R84</f>
        <v>0</v>
      </c>
      <c r="F84" s="63">
        <f>$E$4-$D$4</f>
        <v>1.1234008039333332E-2</v>
      </c>
      <c r="G84" s="65">
        <f>IFERROR(VLOOKUP(B84,EFA!$C$2:$D$7,2,0),EFA!$D$7)</f>
        <v>0.97341921930465047</v>
      </c>
      <c r="H84" s="69">
        <f>LGD!D3</f>
        <v>0</v>
      </c>
      <c r="I84" s="68">
        <f>E84*F84*G84*H84</f>
        <v>0</v>
      </c>
      <c r="J84" s="70">
        <f>1/((1+($O$16/12))^(M84-Q84))</f>
        <v>0.81894554163582844</v>
      </c>
      <c r="K84" s="87">
        <f>I84*J84</f>
        <v>0</v>
      </c>
      <c r="M84" s="64">
        <v>36</v>
      </c>
      <c r="N84" s="64">
        <v>1</v>
      </c>
      <c r="O84" s="63">
        <f>$O$16</f>
        <v>0.13390000000000002</v>
      </c>
      <c r="P84" s="87">
        <f t="shared" ref="P84:P92" si="55">PMT(O84/12,M84,-N84,0,0)</f>
        <v>3.3882107086276751E-2</v>
      </c>
      <c r="Q84" s="64">
        <f>M84-S84</f>
        <v>18</v>
      </c>
      <c r="R84" s="87">
        <f>PV(O84/12,Q84,-P84,0,0)</f>
        <v>0.54976907065655234</v>
      </c>
      <c r="S84" s="64">
        <f>12+6</f>
        <v>18</v>
      </c>
    </row>
    <row r="85" spans="1:19" x14ac:dyDescent="0.25">
      <c r="B85" s="62">
        <v>2</v>
      </c>
      <c r="C85" s="64" t="s">
        <v>13</v>
      </c>
      <c r="D85" s="68"/>
      <c r="E85" s="68">
        <f t="shared" ref="E85:E92" si="56">D74*R85</f>
        <v>0</v>
      </c>
      <c r="F85" s="63">
        <f t="shared" ref="F85:F92" si="57">$E$4-$D$4</f>
        <v>1.1234008039333332E-2</v>
      </c>
      <c r="G85" s="65">
        <f>IFERROR(VLOOKUP(B85,EFA!$C$2:$D$7,2,0),EFA!$D$7)</f>
        <v>0.97341921930465047</v>
      </c>
      <c r="H85" s="69">
        <f>LGD!D4</f>
        <v>0.55000000000000004</v>
      </c>
      <c r="I85" s="68">
        <f t="shared" ref="I85:I92" si="58">E85*F85*G85*H85</f>
        <v>0</v>
      </c>
      <c r="J85" s="70">
        <f t="shared" ref="J85:J92" si="59">1/((1+($O$16/12))^(M85-Q85))</f>
        <v>0.81894554163582844</v>
      </c>
      <c r="K85" s="87">
        <f t="shared" ref="K85:K92" si="60">I85*J85</f>
        <v>0</v>
      </c>
      <c r="M85" s="64">
        <v>36</v>
      </c>
      <c r="N85" s="64">
        <v>1</v>
      </c>
      <c r="O85" s="63">
        <f t="shared" ref="O85:O92" si="61">$O$16</f>
        <v>0.13390000000000002</v>
      </c>
      <c r="P85" s="87">
        <f t="shared" si="55"/>
        <v>3.3882107086276751E-2</v>
      </c>
      <c r="Q85" s="64">
        <f t="shared" ref="Q85:Q92" si="62">M85-S85</f>
        <v>18</v>
      </c>
      <c r="R85" s="87">
        <f t="shared" ref="R85:R92" si="63">PV(O85/12,Q85,-P85,0,0)</f>
        <v>0.54976907065655234</v>
      </c>
      <c r="S85" s="64">
        <f t="shared" ref="S85:S92" si="64">12+6</f>
        <v>18</v>
      </c>
    </row>
    <row r="86" spans="1:19" x14ac:dyDescent="0.25">
      <c r="B86" s="62">
        <v>2</v>
      </c>
      <c r="C86" s="64" t="s">
        <v>14</v>
      </c>
      <c r="D86" s="68"/>
      <c r="E86" s="68">
        <f t="shared" si="56"/>
        <v>0</v>
      </c>
      <c r="F86" s="63">
        <f t="shared" si="57"/>
        <v>1.1234008039333332E-2</v>
      </c>
      <c r="G86" s="65">
        <f>IFERROR(VLOOKUP(B86,EFA!$C$2:$D$7,2,0),EFA!$D$7)</f>
        <v>0.97341921930465047</v>
      </c>
      <c r="H86" s="69">
        <f>LGD!D5</f>
        <v>0.14000000000000001</v>
      </c>
      <c r="I86" s="68">
        <f t="shared" si="58"/>
        <v>0</v>
      </c>
      <c r="J86" s="70">
        <f t="shared" si="59"/>
        <v>0.81894554163582844</v>
      </c>
      <c r="K86" s="87">
        <f t="shared" si="60"/>
        <v>0</v>
      </c>
      <c r="M86" s="64">
        <v>36</v>
      </c>
      <c r="N86" s="64">
        <v>1</v>
      </c>
      <c r="O86" s="63">
        <f t="shared" si="61"/>
        <v>0.13390000000000002</v>
      </c>
      <c r="P86" s="87">
        <f t="shared" si="55"/>
        <v>3.3882107086276751E-2</v>
      </c>
      <c r="Q86" s="64">
        <f t="shared" si="62"/>
        <v>18</v>
      </c>
      <c r="R86" s="87">
        <f t="shared" si="63"/>
        <v>0.54976907065655234</v>
      </c>
      <c r="S86" s="64">
        <f t="shared" si="64"/>
        <v>18</v>
      </c>
    </row>
    <row r="87" spans="1:19" x14ac:dyDescent="0.25">
      <c r="B87" s="62">
        <v>2</v>
      </c>
      <c r="C87" s="64" t="s">
        <v>15</v>
      </c>
      <c r="D87" s="68"/>
      <c r="E87" s="68">
        <f t="shared" si="56"/>
        <v>0</v>
      </c>
      <c r="F87" s="63">
        <f t="shared" si="57"/>
        <v>1.1234008039333332E-2</v>
      </c>
      <c r="G87" s="65">
        <f>IFERROR(VLOOKUP(B87,EFA!$C$2:$D$7,2,0),EFA!$D$7)</f>
        <v>0.97341921930465047</v>
      </c>
      <c r="H87" s="69">
        <f>LGD!D6</f>
        <v>0.3</v>
      </c>
      <c r="I87" s="68">
        <f t="shared" si="58"/>
        <v>0</v>
      </c>
      <c r="J87" s="70">
        <f t="shared" si="59"/>
        <v>0.81894554163582844</v>
      </c>
      <c r="K87" s="87">
        <f t="shared" si="60"/>
        <v>0</v>
      </c>
      <c r="M87" s="64">
        <v>36</v>
      </c>
      <c r="N87" s="64">
        <v>1</v>
      </c>
      <c r="O87" s="63">
        <f t="shared" si="61"/>
        <v>0.13390000000000002</v>
      </c>
      <c r="P87" s="87">
        <f t="shared" si="55"/>
        <v>3.3882107086276751E-2</v>
      </c>
      <c r="Q87" s="64">
        <f t="shared" si="62"/>
        <v>18</v>
      </c>
      <c r="R87" s="87">
        <f t="shared" si="63"/>
        <v>0.54976907065655234</v>
      </c>
      <c r="S87" s="64">
        <f t="shared" si="64"/>
        <v>18</v>
      </c>
    </row>
    <row r="88" spans="1:19" x14ac:dyDescent="0.25">
      <c r="B88" s="62">
        <v>2</v>
      </c>
      <c r="C88" s="64" t="s">
        <v>16</v>
      </c>
      <c r="D88" s="68"/>
      <c r="E88" s="68">
        <f t="shared" si="56"/>
        <v>694422.60424358526</v>
      </c>
      <c r="F88" s="63">
        <f t="shared" si="57"/>
        <v>1.1234008039333332E-2</v>
      </c>
      <c r="G88" s="65">
        <f>IFERROR(VLOOKUP(B88,EFA!$C$2:$D$7,2,0),EFA!$D$7)</f>
        <v>0.97341921930465047</v>
      </c>
      <c r="H88" s="69">
        <f>LGD!D7</f>
        <v>0.3</v>
      </c>
      <c r="I88" s="68">
        <f t="shared" si="58"/>
        <v>2278.1365454608663</v>
      </c>
      <c r="J88" s="70">
        <f t="shared" si="59"/>
        <v>0.81894554163582844</v>
      </c>
      <c r="K88" s="87">
        <f t="shared" si="60"/>
        <v>1865.6697671428242</v>
      </c>
      <c r="M88" s="64">
        <v>36</v>
      </c>
      <c r="N88" s="64">
        <v>1</v>
      </c>
      <c r="O88" s="63">
        <f t="shared" si="61"/>
        <v>0.13390000000000002</v>
      </c>
      <c r="P88" s="87">
        <f t="shared" si="55"/>
        <v>3.3882107086276751E-2</v>
      </c>
      <c r="Q88" s="64">
        <f t="shared" si="62"/>
        <v>18</v>
      </c>
      <c r="R88" s="87">
        <f t="shared" si="63"/>
        <v>0.54976907065655234</v>
      </c>
      <c r="S88" s="64">
        <f t="shared" si="64"/>
        <v>18</v>
      </c>
    </row>
    <row r="89" spans="1:19" x14ac:dyDescent="0.25">
      <c r="B89" s="62">
        <v>2</v>
      </c>
      <c r="C89" s="64" t="s">
        <v>17</v>
      </c>
      <c r="D89" s="68"/>
      <c r="E89" s="68">
        <f t="shared" si="56"/>
        <v>0</v>
      </c>
      <c r="F89" s="63">
        <f t="shared" si="57"/>
        <v>1.1234008039333332E-2</v>
      </c>
      <c r="G89" s="65">
        <f>IFERROR(VLOOKUP(B89,EFA!$C$2:$D$7,2,0),EFA!$D$7)</f>
        <v>0.97341921930465047</v>
      </c>
      <c r="H89" s="69">
        <f>LGD!D8</f>
        <v>4.6364209605119888E-2</v>
      </c>
      <c r="I89" s="68">
        <f t="shared" si="58"/>
        <v>0</v>
      </c>
      <c r="J89" s="70">
        <f t="shared" si="59"/>
        <v>0.81894554163582844</v>
      </c>
      <c r="K89" s="87">
        <f t="shared" si="60"/>
        <v>0</v>
      </c>
      <c r="M89" s="64">
        <v>36</v>
      </c>
      <c r="N89" s="64">
        <v>1</v>
      </c>
      <c r="O89" s="63">
        <f t="shared" si="61"/>
        <v>0.13390000000000002</v>
      </c>
      <c r="P89" s="87">
        <f t="shared" si="55"/>
        <v>3.3882107086276751E-2</v>
      </c>
      <c r="Q89" s="64">
        <f t="shared" si="62"/>
        <v>18</v>
      </c>
      <c r="R89" s="87">
        <f t="shared" si="63"/>
        <v>0.54976907065655234</v>
      </c>
      <c r="S89" s="64">
        <f t="shared" si="64"/>
        <v>18</v>
      </c>
    </row>
    <row r="90" spans="1:19" x14ac:dyDescent="0.25">
      <c r="B90" s="62">
        <v>2</v>
      </c>
      <c r="C90" s="64" t="s">
        <v>18</v>
      </c>
      <c r="D90" s="68"/>
      <c r="E90" s="68">
        <f t="shared" si="56"/>
        <v>0</v>
      </c>
      <c r="F90" s="63">
        <f t="shared" si="57"/>
        <v>1.1234008039333332E-2</v>
      </c>
      <c r="G90" s="65">
        <f>IFERROR(VLOOKUP(B90,EFA!$C$2:$D$7,2,0),EFA!$D$7)</f>
        <v>0.97341921930465047</v>
      </c>
      <c r="H90" s="69">
        <f>LGD!D9</f>
        <v>0.25</v>
      </c>
      <c r="I90" s="68">
        <f t="shared" si="58"/>
        <v>0</v>
      </c>
      <c r="J90" s="70">
        <f t="shared" si="59"/>
        <v>0.81894554163582844</v>
      </c>
      <c r="K90" s="87">
        <f t="shared" si="60"/>
        <v>0</v>
      </c>
      <c r="M90" s="64">
        <v>36</v>
      </c>
      <c r="N90" s="64">
        <v>1</v>
      </c>
      <c r="O90" s="63">
        <f t="shared" si="61"/>
        <v>0.13390000000000002</v>
      </c>
      <c r="P90" s="87">
        <f t="shared" si="55"/>
        <v>3.3882107086276751E-2</v>
      </c>
      <c r="Q90" s="64">
        <f t="shared" si="62"/>
        <v>18</v>
      </c>
      <c r="R90" s="87">
        <f t="shared" si="63"/>
        <v>0.54976907065655234</v>
      </c>
      <c r="S90" s="64">
        <f t="shared" si="64"/>
        <v>18</v>
      </c>
    </row>
    <row r="91" spans="1:19" x14ac:dyDescent="0.25">
      <c r="B91" s="62">
        <v>2</v>
      </c>
      <c r="C91" s="64" t="s">
        <v>19</v>
      </c>
      <c r="D91" s="68"/>
      <c r="E91" s="68">
        <f t="shared" si="56"/>
        <v>0</v>
      </c>
      <c r="F91" s="63">
        <f t="shared" si="57"/>
        <v>1.1234008039333332E-2</v>
      </c>
      <c r="G91" s="65">
        <f>IFERROR(VLOOKUP(B91,EFA!$C$2:$D$7,2,0),EFA!$D$7)</f>
        <v>0.97341921930465047</v>
      </c>
      <c r="H91" s="69">
        <f>LGD!D10</f>
        <v>0.35</v>
      </c>
      <c r="I91" s="68">
        <f t="shared" si="58"/>
        <v>0</v>
      </c>
      <c r="J91" s="70">
        <f t="shared" si="59"/>
        <v>0.81894554163582844</v>
      </c>
      <c r="K91" s="87">
        <f t="shared" si="60"/>
        <v>0</v>
      </c>
      <c r="M91" s="64">
        <v>36</v>
      </c>
      <c r="N91" s="64">
        <v>1</v>
      </c>
      <c r="O91" s="63">
        <f t="shared" si="61"/>
        <v>0.13390000000000002</v>
      </c>
      <c r="P91" s="87">
        <f t="shared" si="55"/>
        <v>3.3882107086276751E-2</v>
      </c>
      <c r="Q91" s="64">
        <f t="shared" si="62"/>
        <v>18</v>
      </c>
      <c r="R91" s="87">
        <f t="shared" si="63"/>
        <v>0.54976907065655234</v>
      </c>
      <c r="S91" s="64">
        <f t="shared" si="64"/>
        <v>18</v>
      </c>
    </row>
    <row r="92" spans="1:19" x14ac:dyDescent="0.25">
      <c r="B92" s="62">
        <v>2</v>
      </c>
      <c r="C92" s="64" t="s">
        <v>20</v>
      </c>
      <c r="D92" s="68"/>
      <c r="E92" s="68">
        <f t="shared" si="56"/>
        <v>2479974.9122468093</v>
      </c>
      <c r="F92" s="63">
        <f t="shared" si="57"/>
        <v>1.1234008039333332E-2</v>
      </c>
      <c r="G92" s="65">
        <f>IFERROR(VLOOKUP(B92,EFA!$C$2:$D$7,2,0),EFA!$D$7)</f>
        <v>0.97341921930465047</v>
      </c>
      <c r="H92" s="69">
        <f>LGD!D11</f>
        <v>0.55000000000000004</v>
      </c>
      <c r="I92" s="68">
        <f t="shared" si="58"/>
        <v>14915.733803833107</v>
      </c>
      <c r="J92" s="70">
        <f t="shared" si="59"/>
        <v>0.81894554163582844</v>
      </c>
      <c r="K92" s="87">
        <f t="shared" si="60"/>
        <v>12215.17369887594</v>
      </c>
      <c r="M92" s="64">
        <v>36</v>
      </c>
      <c r="N92" s="64">
        <v>1</v>
      </c>
      <c r="O92" s="63">
        <f t="shared" si="61"/>
        <v>0.13390000000000002</v>
      </c>
      <c r="P92" s="87">
        <f t="shared" si="55"/>
        <v>3.3882107086276751E-2</v>
      </c>
      <c r="Q92" s="64">
        <f t="shared" si="62"/>
        <v>18</v>
      </c>
      <c r="R92" s="87">
        <f t="shared" si="63"/>
        <v>0.54976907065655234</v>
      </c>
      <c r="S92" s="64">
        <f t="shared" si="64"/>
        <v>18</v>
      </c>
    </row>
    <row r="93" spans="1:19" x14ac:dyDescent="0.25">
      <c r="K93" s="71"/>
    </row>
    <row r="94" spans="1:19" x14ac:dyDescent="0.25">
      <c r="A94" s="62">
        <v>3</v>
      </c>
      <c r="B94" s="62" t="s">
        <v>52</v>
      </c>
      <c r="C94" s="64" t="s">
        <v>9</v>
      </c>
      <c r="D94" s="64"/>
      <c r="E94" s="84" t="s">
        <v>26</v>
      </c>
      <c r="F94" s="84" t="s">
        <v>39</v>
      </c>
      <c r="G94" s="84" t="s">
        <v>27</v>
      </c>
      <c r="H94" s="84" t="s">
        <v>28</v>
      </c>
      <c r="I94" s="84" t="s">
        <v>29</v>
      </c>
      <c r="J94" s="84" t="s">
        <v>30</v>
      </c>
      <c r="K94" s="114" t="s">
        <v>31</v>
      </c>
      <c r="M94" s="85" t="s">
        <v>32</v>
      </c>
      <c r="N94" s="85" t="s">
        <v>33</v>
      </c>
      <c r="O94" s="85" t="s">
        <v>34</v>
      </c>
      <c r="P94" s="85" t="s">
        <v>35</v>
      </c>
      <c r="Q94" s="85" t="s">
        <v>36</v>
      </c>
      <c r="R94" s="85" t="s">
        <v>37</v>
      </c>
      <c r="S94" s="85" t="s">
        <v>38</v>
      </c>
    </row>
    <row r="95" spans="1:19" x14ac:dyDescent="0.25">
      <c r="B95" s="62">
        <v>3</v>
      </c>
      <c r="C95" s="64" t="s">
        <v>12</v>
      </c>
      <c r="D95" s="68"/>
      <c r="E95" s="68">
        <f>D73*R95</f>
        <v>0</v>
      </c>
      <c r="F95" s="63">
        <f>$F$4-$E$4</f>
        <v>1.4695080658937348E-2</v>
      </c>
      <c r="G95" s="65">
        <f>IFERROR(VLOOKUP(B95,EFA!$C$2:$D$7,2,0),EFA!$D$7)</f>
        <v>0.97750576770633035</v>
      </c>
      <c r="H95" s="69">
        <f>LGD!D3</f>
        <v>0</v>
      </c>
      <c r="I95" s="68">
        <f>E95*F95*G95*H95</f>
        <v>0</v>
      </c>
      <c r="J95" s="70">
        <f>1/((1+($O$16/12))^(M95-Q95))</f>
        <v>0.7168446333284122</v>
      </c>
      <c r="K95" s="87">
        <f>I95*J95</f>
        <v>0</v>
      </c>
      <c r="M95" s="64">
        <v>36</v>
      </c>
      <c r="N95" s="64">
        <v>1</v>
      </c>
      <c r="O95" s="63">
        <f>$O$16</f>
        <v>0.13390000000000002</v>
      </c>
      <c r="P95" s="87">
        <f t="shared" ref="P95:P103" si="65">PMT(O95/12,M95,-N95,0,0)</f>
        <v>3.3882107086276751E-2</v>
      </c>
      <c r="Q95" s="64">
        <f>M95-S95</f>
        <v>6</v>
      </c>
      <c r="R95" s="87">
        <f>PV(O95/12,Q95,-P95,0,0)</f>
        <v>0.19558365832475685</v>
      </c>
      <c r="S95" s="64">
        <v>30</v>
      </c>
    </row>
    <row r="96" spans="1:19" x14ac:dyDescent="0.25">
      <c r="B96" s="62">
        <v>3</v>
      </c>
      <c r="C96" s="64" t="s">
        <v>13</v>
      </c>
      <c r="D96" s="68"/>
      <c r="E96" s="68">
        <f t="shared" ref="E96:E103" si="66">D74*R96</f>
        <v>0</v>
      </c>
      <c r="F96" s="63">
        <f t="shared" ref="F96:F103" si="67">$F$4-$E$4</f>
        <v>1.4695080658937348E-2</v>
      </c>
      <c r="G96" s="65">
        <f>IFERROR(VLOOKUP(B96,EFA!$C$2:$D$7,2,0),EFA!$D$7)</f>
        <v>0.97750576770633035</v>
      </c>
      <c r="H96" s="69">
        <f>LGD!D4</f>
        <v>0.55000000000000004</v>
      </c>
      <c r="I96" s="68">
        <f t="shared" ref="I96:I103" si="68">E96*F96*G96*H96</f>
        <v>0</v>
      </c>
      <c r="J96" s="70">
        <f t="shared" ref="J96:J103" si="69">1/((1+($O$16/12))^(M96-Q96))</f>
        <v>0.7168446333284122</v>
      </c>
      <c r="K96" s="87">
        <f t="shared" ref="K96:K103" si="70">I96*J96</f>
        <v>0</v>
      </c>
      <c r="M96" s="64">
        <v>36</v>
      </c>
      <c r="N96" s="64">
        <v>1</v>
      </c>
      <c r="O96" s="63">
        <f t="shared" ref="O96:O103" si="71">$O$16</f>
        <v>0.13390000000000002</v>
      </c>
      <c r="P96" s="87">
        <f t="shared" si="65"/>
        <v>3.3882107086276751E-2</v>
      </c>
      <c r="Q96" s="64">
        <f t="shared" ref="Q96:Q103" si="72">M96-S96</f>
        <v>6</v>
      </c>
      <c r="R96" s="87">
        <f t="shared" ref="R96:R103" si="73">PV(O96/12,Q96,-P96,0,0)</f>
        <v>0.19558365832475685</v>
      </c>
      <c r="S96" s="64">
        <v>30</v>
      </c>
    </row>
    <row r="97" spans="1:19" x14ac:dyDescent="0.25">
      <c r="B97" s="62">
        <v>3</v>
      </c>
      <c r="C97" s="64" t="s">
        <v>14</v>
      </c>
      <c r="D97" s="68"/>
      <c r="E97" s="68">
        <f t="shared" si="66"/>
        <v>0</v>
      </c>
      <c r="F97" s="63">
        <f t="shared" si="67"/>
        <v>1.4695080658937348E-2</v>
      </c>
      <c r="G97" s="65">
        <f>IFERROR(VLOOKUP(B97,EFA!$C$2:$D$7,2,0),EFA!$D$7)</f>
        <v>0.97750576770633035</v>
      </c>
      <c r="H97" s="69">
        <f>LGD!D5</f>
        <v>0.14000000000000001</v>
      </c>
      <c r="I97" s="68">
        <f t="shared" si="68"/>
        <v>0</v>
      </c>
      <c r="J97" s="70">
        <f t="shared" si="69"/>
        <v>0.7168446333284122</v>
      </c>
      <c r="K97" s="87">
        <f t="shared" si="70"/>
        <v>0</v>
      </c>
      <c r="M97" s="64">
        <v>36</v>
      </c>
      <c r="N97" s="64">
        <v>1</v>
      </c>
      <c r="O97" s="63">
        <f t="shared" si="71"/>
        <v>0.13390000000000002</v>
      </c>
      <c r="P97" s="87">
        <f t="shared" si="65"/>
        <v>3.3882107086276751E-2</v>
      </c>
      <c r="Q97" s="64">
        <f t="shared" si="72"/>
        <v>6</v>
      </c>
      <c r="R97" s="87">
        <f t="shared" si="73"/>
        <v>0.19558365832475685</v>
      </c>
      <c r="S97" s="64">
        <v>30</v>
      </c>
    </row>
    <row r="98" spans="1:19" x14ac:dyDescent="0.25">
      <c r="B98" s="62">
        <v>3</v>
      </c>
      <c r="C98" s="64" t="s">
        <v>15</v>
      </c>
      <c r="D98" s="68"/>
      <c r="E98" s="68">
        <f t="shared" si="66"/>
        <v>0</v>
      </c>
      <c r="F98" s="63">
        <f t="shared" si="67"/>
        <v>1.4695080658937348E-2</v>
      </c>
      <c r="G98" s="65">
        <f>IFERROR(VLOOKUP(B98,EFA!$C$2:$D$7,2,0),EFA!$D$7)</f>
        <v>0.97750576770633035</v>
      </c>
      <c r="H98" s="69">
        <f>LGD!D6</f>
        <v>0.3</v>
      </c>
      <c r="I98" s="68">
        <f t="shared" si="68"/>
        <v>0</v>
      </c>
      <c r="J98" s="70">
        <f t="shared" si="69"/>
        <v>0.7168446333284122</v>
      </c>
      <c r="K98" s="87">
        <f t="shared" si="70"/>
        <v>0</v>
      </c>
      <c r="M98" s="64">
        <v>36</v>
      </c>
      <c r="N98" s="64">
        <v>1</v>
      </c>
      <c r="O98" s="63">
        <f t="shared" si="71"/>
        <v>0.13390000000000002</v>
      </c>
      <c r="P98" s="87">
        <f t="shared" si="65"/>
        <v>3.3882107086276751E-2</v>
      </c>
      <c r="Q98" s="64">
        <f t="shared" si="72"/>
        <v>6</v>
      </c>
      <c r="R98" s="87">
        <f t="shared" si="73"/>
        <v>0.19558365832475685</v>
      </c>
      <c r="S98" s="64">
        <v>30</v>
      </c>
    </row>
    <row r="99" spans="1:19" x14ac:dyDescent="0.25">
      <c r="B99" s="62">
        <v>3</v>
      </c>
      <c r="C99" s="64" t="s">
        <v>16</v>
      </c>
      <c r="D99" s="68"/>
      <c r="E99" s="68">
        <f t="shared" si="66"/>
        <v>247045.02419382604</v>
      </c>
      <c r="F99" s="63">
        <f t="shared" si="67"/>
        <v>1.4695080658937348E-2</v>
      </c>
      <c r="G99" s="65">
        <f>IFERROR(VLOOKUP(B99,EFA!$C$2:$D$7,2,0),EFA!$D$7)</f>
        <v>0.97750576770633035</v>
      </c>
      <c r="H99" s="69">
        <f>LGD!D7</f>
        <v>0.3</v>
      </c>
      <c r="I99" s="68">
        <f t="shared" si="68"/>
        <v>1064.6054094478736</v>
      </c>
      <c r="J99" s="70">
        <f t="shared" si="69"/>
        <v>0.7168446333284122</v>
      </c>
      <c r="K99" s="87">
        <f t="shared" si="70"/>
        <v>763.15667437510513</v>
      </c>
      <c r="M99" s="64">
        <v>36</v>
      </c>
      <c r="N99" s="64">
        <v>1</v>
      </c>
      <c r="O99" s="63">
        <f t="shared" si="71"/>
        <v>0.13390000000000002</v>
      </c>
      <c r="P99" s="87">
        <f t="shared" si="65"/>
        <v>3.3882107086276751E-2</v>
      </c>
      <c r="Q99" s="64">
        <f t="shared" si="72"/>
        <v>6</v>
      </c>
      <c r="R99" s="87">
        <f t="shared" si="73"/>
        <v>0.19558365832475685</v>
      </c>
      <c r="S99" s="64">
        <v>30</v>
      </c>
    </row>
    <row r="100" spans="1:19" x14ac:dyDescent="0.25">
      <c r="B100" s="62">
        <v>3</v>
      </c>
      <c r="C100" s="64" t="s">
        <v>17</v>
      </c>
      <c r="D100" s="68"/>
      <c r="E100" s="68">
        <f t="shared" si="66"/>
        <v>0</v>
      </c>
      <c r="F100" s="63">
        <f t="shared" si="67"/>
        <v>1.4695080658937348E-2</v>
      </c>
      <c r="G100" s="65">
        <f>IFERROR(VLOOKUP(B100,EFA!$C$2:$D$7,2,0),EFA!$D$7)</f>
        <v>0.97750576770633035</v>
      </c>
      <c r="H100" s="69">
        <f>LGD!D8</f>
        <v>4.6364209605119888E-2</v>
      </c>
      <c r="I100" s="68">
        <f t="shared" si="68"/>
        <v>0</v>
      </c>
      <c r="J100" s="70">
        <f t="shared" si="69"/>
        <v>0.7168446333284122</v>
      </c>
      <c r="K100" s="87">
        <f t="shared" si="70"/>
        <v>0</v>
      </c>
      <c r="M100" s="64">
        <v>36</v>
      </c>
      <c r="N100" s="64">
        <v>1</v>
      </c>
      <c r="O100" s="63">
        <f t="shared" si="71"/>
        <v>0.13390000000000002</v>
      </c>
      <c r="P100" s="87">
        <f t="shared" si="65"/>
        <v>3.3882107086276751E-2</v>
      </c>
      <c r="Q100" s="64">
        <f t="shared" si="72"/>
        <v>6</v>
      </c>
      <c r="R100" s="87">
        <f t="shared" si="73"/>
        <v>0.19558365832475685</v>
      </c>
      <c r="S100" s="64">
        <v>30</v>
      </c>
    </row>
    <row r="101" spans="1:19" x14ac:dyDescent="0.25">
      <c r="B101" s="62">
        <v>3</v>
      </c>
      <c r="C101" s="64" t="s">
        <v>18</v>
      </c>
      <c r="D101" s="68"/>
      <c r="E101" s="68">
        <f t="shared" si="66"/>
        <v>0</v>
      </c>
      <c r="F101" s="63">
        <f t="shared" si="67"/>
        <v>1.4695080658937348E-2</v>
      </c>
      <c r="G101" s="65">
        <f>IFERROR(VLOOKUP(B101,EFA!$C$2:$D$7,2,0),EFA!$D$7)</f>
        <v>0.97750576770633035</v>
      </c>
      <c r="H101" s="69">
        <f>LGD!D9</f>
        <v>0.25</v>
      </c>
      <c r="I101" s="68">
        <f t="shared" si="68"/>
        <v>0</v>
      </c>
      <c r="J101" s="70">
        <f t="shared" si="69"/>
        <v>0.7168446333284122</v>
      </c>
      <c r="K101" s="87">
        <f t="shared" si="70"/>
        <v>0</v>
      </c>
      <c r="M101" s="64">
        <v>36</v>
      </c>
      <c r="N101" s="64">
        <v>1</v>
      </c>
      <c r="O101" s="63">
        <f t="shared" si="71"/>
        <v>0.13390000000000002</v>
      </c>
      <c r="P101" s="87">
        <f t="shared" si="65"/>
        <v>3.3882107086276751E-2</v>
      </c>
      <c r="Q101" s="64">
        <f t="shared" si="72"/>
        <v>6</v>
      </c>
      <c r="R101" s="87">
        <f t="shared" si="73"/>
        <v>0.19558365832475685</v>
      </c>
      <c r="S101" s="64">
        <v>30</v>
      </c>
    </row>
    <row r="102" spans="1:19" x14ac:dyDescent="0.25">
      <c r="B102" s="62">
        <v>3</v>
      </c>
      <c r="C102" s="64" t="s">
        <v>19</v>
      </c>
      <c r="D102" s="68"/>
      <c r="E102" s="68">
        <f t="shared" si="66"/>
        <v>0</v>
      </c>
      <c r="F102" s="63">
        <f t="shared" si="67"/>
        <v>1.4695080658937348E-2</v>
      </c>
      <c r="G102" s="65">
        <f>IFERROR(VLOOKUP(B102,EFA!$C$2:$D$7,2,0),EFA!$D$7)</f>
        <v>0.97750576770633035</v>
      </c>
      <c r="H102" s="69">
        <f>LGD!D10</f>
        <v>0.35</v>
      </c>
      <c r="I102" s="68">
        <f t="shared" si="68"/>
        <v>0</v>
      </c>
      <c r="J102" s="70">
        <f t="shared" si="69"/>
        <v>0.7168446333284122</v>
      </c>
      <c r="K102" s="87">
        <f t="shared" si="70"/>
        <v>0</v>
      </c>
      <c r="M102" s="64">
        <v>36</v>
      </c>
      <c r="N102" s="64">
        <v>1</v>
      </c>
      <c r="O102" s="63">
        <f t="shared" si="71"/>
        <v>0.13390000000000002</v>
      </c>
      <c r="P102" s="87">
        <f t="shared" si="65"/>
        <v>3.3882107086276751E-2</v>
      </c>
      <c r="Q102" s="64">
        <f t="shared" si="72"/>
        <v>6</v>
      </c>
      <c r="R102" s="87">
        <f t="shared" si="73"/>
        <v>0.19558365832475685</v>
      </c>
      <c r="S102" s="64">
        <v>30</v>
      </c>
    </row>
    <row r="103" spans="1:19" x14ac:dyDescent="0.25">
      <c r="B103" s="62">
        <v>3</v>
      </c>
      <c r="C103" s="64" t="s">
        <v>20</v>
      </c>
      <c r="D103" s="68"/>
      <c r="E103" s="68">
        <f t="shared" si="66"/>
        <v>882266.01273075433</v>
      </c>
      <c r="F103" s="63">
        <f t="shared" si="67"/>
        <v>1.4695080658937348E-2</v>
      </c>
      <c r="G103" s="65">
        <f>IFERROR(VLOOKUP(B103,EFA!$C$2:$D$7,2,0),EFA!$D$7)</f>
        <v>0.97750576770633035</v>
      </c>
      <c r="H103" s="69">
        <f>LGD!D11</f>
        <v>0.55000000000000004</v>
      </c>
      <c r="I103" s="68">
        <f t="shared" si="68"/>
        <v>6970.3332423530564</v>
      </c>
      <c r="J103" s="70">
        <f t="shared" si="69"/>
        <v>0.7168446333284122</v>
      </c>
      <c r="K103" s="87">
        <f t="shared" si="70"/>
        <v>4996.6459772914195</v>
      </c>
      <c r="M103" s="64">
        <v>36</v>
      </c>
      <c r="N103" s="64">
        <v>1</v>
      </c>
      <c r="O103" s="63">
        <f t="shared" si="71"/>
        <v>0.13390000000000002</v>
      </c>
      <c r="P103" s="87">
        <f t="shared" si="65"/>
        <v>3.3882107086276751E-2</v>
      </c>
      <c r="Q103" s="64">
        <f t="shared" si="72"/>
        <v>6</v>
      </c>
      <c r="R103" s="87">
        <f t="shared" si="73"/>
        <v>0.19558365832475685</v>
      </c>
      <c r="S103" s="64">
        <v>30</v>
      </c>
    </row>
    <row r="104" spans="1:19" x14ac:dyDescent="0.25">
      <c r="K104" s="71"/>
    </row>
    <row r="105" spans="1:19" x14ac:dyDescent="0.25">
      <c r="A105" s="62">
        <v>4</v>
      </c>
      <c r="B105" s="62" t="s">
        <v>52</v>
      </c>
      <c r="C105" s="64" t="s">
        <v>9</v>
      </c>
      <c r="D105" s="64"/>
      <c r="E105" s="84" t="s">
        <v>26</v>
      </c>
      <c r="F105" s="84" t="s">
        <v>39</v>
      </c>
      <c r="G105" s="84" t="s">
        <v>27</v>
      </c>
      <c r="H105" s="84" t="s">
        <v>28</v>
      </c>
      <c r="I105" s="84" t="s">
        <v>29</v>
      </c>
      <c r="J105" s="84" t="s">
        <v>30</v>
      </c>
      <c r="K105" s="114" t="s">
        <v>31</v>
      </c>
      <c r="M105" s="85" t="s">
        <v>32</v>
      </c>
      <c r="N105" s="85" t="s">
        <v>33</v>
      </c>
      <c r="O105" s="85" t="s">
        <v>34</v>
      </c>
      <c r="P105" s="85" t="s">
        <v>35</v>
      </c>
      <c r="Q105" s="85" t="s">
        <v>36</v>
      </c>
      <c r="R105" s="85" t="s">
        <v>37</v>
      </c>
      <c r="S105" s="85" t="s">
        <v>38</v>
      </c>
    </row>
    <row r="106" spans="1:19" x14ac:dyDescent="0.25">
      <c r="B106" s="62">
        <v>1</v>
      </c>
      <c r="C106" s="64" t="s">
        <v>12</v>
      </c>
      <c r="D106" s="68">
        <f>'31-60 days'!C8</f>
        <v>0</v>
      </c>
      <c r="E106" s="68">
        <f>D106*R106</f>
        <v>0</v>
      </c>
      <c r="F106" s="63">
        <f>$D$4</f>
        <v>6.9392486816699517E-2</v>
      </c>
      <c r="G106" s="65">
        <f>IFERROR(VLOOKUP(B106,EFA!$C$2:$D$7,2,0),EFA!$D$7)</f>
        <v>1.0407772896135385</v>
      </c>
      <c r="H106" s="69">
        <f>LGD!D3</f>
        <v>0</v>
      </c>
      <c r="I106" s="68">
        <f>E106*F106*G106*H106</f>
        <v>0</v>
      </c>
      <c r="J106" s="70">
        <f>1/((1+($O$16/12))^(M106-Q106))</f>
        <v>0.93558878588680383</v>
      </c>
      <c r="K106" s="87">
        <f>I106*J106</f>
        <v>0</v>
      </c>
      <c r="M106" s="64">
        <v>48</v>
      </c>
      <c r="N106" s="64">
        <v>1</v>
      </c>
      <c r="O106" s="63">
        <f>$O$16</f>
        <v>0.13390000000000002</v>
      </c>
      <c r="P106" s="87">
        <f t="shared" ref="P106:P114" si="74">PMT(O106/12,M106,-N106,0,0)</f>
        <v>2.7021467062074686E-2</v>
      </c>
      <c r="Q106" s="64">
        <f>M106-S106</f>
        <v>42</v>
      </c>
      <c r="R106" s="87">
        <f>PV(O106/12,Q106,-P106,0,0)</f>
        <v>0.90212627169133575</v>
      </c>
      <c r="S106" s="64">
        <v>6</v>
      </c>
    </row>
    <row r="107" spans="1:19" x14ac:dyDescent="0.25">
      <c r="B107" s="62">
        <v>1</v>
      </c>
      <c r="C107" s="64" t="s">
        <v>13</v>
      </c>
      <c r="D107" s="68">
        <f>'31-60 days'!D8</f>
        <v>0</v>
      </c>
      <c r="E107" s="68">
        <f t="shared" ref="E107:E114" si="75">D107*R107</f>
        <v>0</v>
      </c>
      <c r="F107" s="63">
        <f t="shared" ref="F107:F114" si="76">$D$4</f>
        <v>6.9392486816699517E-2</v>
      </c>
      <c r="G107" s="65">
        <f>IFERROR(VLOOKUP(B107,EFA!$C$2:$D$7,2,0),EFA!$D$7)</f>
        <v>1.0407772896135385</v>
      </c>
      <c r="H107" s="69">
        <f>LGD!D4</f>
        <v>0.55000000000000004</v>
      </c>
      <c r="I107" s="68">
        <f t="shared" ref="I107:I114" si="77">E107*F107*G107*H107</f>
        <v>0</v>
      </c>
      <c r="J107" s="70">
        <f t="shared" ref="J107:J114" si="78">1/((1+($O$16/12))^(M107-Q107))</f>
        <v>0.93558878588680383</v>
      </c>
      <c r="K107" s="87">
        <f t="shared" ref="K107:K114" si="79">I107*J107</f>
        <v>0</v>
      </c>
      <c r="M107" s="64">
        <v>48</v>
      </c>
      <c r="N107" s="64">
        <v>1</v>
      </c>
      <c r="O107" s="63">
        <f t="shared" ref="O107:O114" si="80">$O$16</f>
        <v>0.13390000000000002</v>
      </c>
      <c r="P107" s="87">
        <f t="shared" si="74"/>
        <v>2.7021467062074686E-2</v>
      </c>
      <c r="Q107" s="64">
        <f t="shared" ref="Q107:Q114" si="81">M107-S107</f>
        <v>42</v>
      </c>
      <c r="R107" s="87">
        <f t="shared" ref="R107:R114" si="82">PV(O107/12,Q107,-P107,0,0)</f>
        <v>0.90212627169133575</v>
      </c>
      <c r="S107" s="64">
        <v>6</v>
      </c>
    </row>
    <row r="108" spans="1:19" x14ac:dyDescent="0.25">
      <c r="B108" s="62">
        <v>1</v>
      </c>
      <c r="C108" s="64" t="s">
        <v>14</v>
      </c>
      <c r="D108" s="68">
        <f>'31-60 days'!E8</f>
        <v>0</v>
      </c>
      <c r="E108" s="68">
        <f t="shared" si="75"/>
        <v>0</v>
      </c>
      <c r="F108" s="63">
        <f t="shared" si="76"/>
        <v>6.9392486816699517E-2</v>
      </c>
      <c r="G108" s="65">
        <f>IFERROR(VLOOKUP(B108,EFA!$C$2:$D$7,2,0),EFA!$D$7)</f>
        <v>1.0407772896135385</v>
      </c>
      <c r="H108" s="69">
        <f>LGD!D5</f>
        <v>0.14000000000000001</v>
      </c>
      <c r="I108" s="68">
        <f t="shared" si="77"/>
        <v>0</v>
      </c>
      <c r="J108" s="70">
        <f t="shared" si="78"/>
        <v>0.93558878588680383</v>
      </c>
      <c r="K108" s="87">
        <f t="shared" si="79"/>
        <v>0</v>
      </c>
      <c r="M108" s="64">
        <v>48</v>
      </c>
      <c r="N108" s="64">
        <v>1</v>
      </c>
      <c r="O108" s="63">
        <f t="shared" si="80"/>
        <v>0.13390000000000002</v>
      </c>
      <c r="P108" s="87">
        <f t="shared" si="74"/>
        <v>2.7021467062074686E-2</v>
      </c>
      <c r="Q108" s="64">
        <f t="shared" si="81"/>
        <v>42</v>
      </c>
      <c r="R108" s="87">
        <f t="shared" si="82"/>
        <v>0.90212627169133575</v>
      </c>
      <c r="S108" s="64">
        <v>6</v>
      </c>
    </row>
    <row r="109" spans="1:19" x14ac:dyDescent="0.25">
      <c r="B109" s="62">
        <v>1</v>
      </c>
      <c r="C109" s="64" t="s">
        <v>15</v>
      </c>
      <c r="D109" s="68">
        <f>'31-60 days'!F8</f>
        <v>0</v>
      </c>
      <c r="E109" s="68">
        <f t="shared" si="75"/>
        <v>0</v>
      </c>
      <c r="F109" s="63">
        <f t="shared" si="76"/>
        <v>6.9392486816699517E-2</v>
      </c>
      <c r="G109" s="65">
        <f>IFERROR(VLOOKUP(B109,EFA!$C$2:$D$7,2,0),EFA!$D$7)</f>
        <v>1.0407772896135385</v>
      </c>
      <c r="H109" s="69">
        <f>LGD!D6</f>
        <v>0.3</v>
      </c>
      <c r="I109" s="68">
        <f t="shared" si="77"/>
        <v>0</v>
      </c>
      <c r="J109" s="70">
        <f t="shared" si="78"/>
        <v>0.93558878588680383</v>
      </c>
      <c r="K109" s="87">
        <f t="shared" si="79"/>
        <v>0</v>
      </c>
      <c r="M109" s="64">
        <v>48</v>
      </c>
      <c r="N109" s="64">
        <v>1</v>
      </c>
      <c r="O109" s="63">
        <f t="shared" si="80"/>
        <v>0.13390000000000002</v>
      </c>
      <c r="P109" s="87">
        <f t="shared" si="74"/>
        <v>2.7021467062074686E-2</v>
      </c>
      <c r="Q109" s="64">
        <f t="shared" si="81"/>
        <v>42</v>
      </c>
      <c r="R109" s="87">
        <f t="shared" si="82"/>
        <v>0.90212627169133575</v>
      </c>
      <c r="S109" s="64">
        <v>6</v>
      </c>
    </row>
    <row r="110" spans="1:19" x14ac:dyDescent="0.25">
      <c r="B110" s="62">
        <v>1</v>
      </c>
      <c r="C110" s="64" t="s">
        <v>16</v>
      </c>
      <c r="D110" s="68">
        <f>'31-60 days'!G8</f>
        <v>1292739.19</v>
      </c>
      <c r="E110" s="68">
        <f t="shared" si="75"/>
        <v>1166213.9857439774</v>
      </c>
      <c r="F110" s="63">
        <f t="shared" si="76"/>
        <v>6.9392486816699517E-2</v>
      </c>
      <c r="G110" s="65">
        <f>IFERROR(VLOOKUP(B110,EFA!$C$2:$D$7,2,0),EFA!$D$7)</f>
        <v>1.0407772896135385</v>
      </c>
      <c r="H110" s="69">
        <f>LGD!D7</f>
        <v>0.3</v>
      </c>
      <c r="I110" s="68">
        <f t="shared" si="77"/>
        <v>25267.93544865309</v>
      </c>
      <c r="J110" s="70">
        <f t="shared" si="78"/>
        <v>0.93558878588680383</v>
      </c>
      <c r="K110" s="87">
        <f t="shared" si="79"/>
        <v>23640.397048271476</v>
      </c>
      <c r="M110" s="64">
        <v>48</v>
      </c>
      <c r="N110" s="64">
        <v>1</v>
      </c>
      <c r="O110" s="63">
        <f t="shared" si="80"/>
        <v>0.13390000000000002</v>
      </c>
      <c r="P110" s="87">
        <f t="shared" si="74"/>
        <v>2.7021467062074686E-2</v>
      </c>
      <c r="Q110" s="64">
        <f t="shared" si="81"/>
        <v>42</v>
      </c>
      <c r="R110" s="87">
        <f t="shared" si="82"/>
        <v>0.90212627169133575</v>
      </c>
      <c r="S110" s="64">
        <v>6</v>
      </c>
    </row>
    <row r="111" spans="1:19" x14ac:dyDescent="0.25">
      <c r="B111" s="62">
        <v>1</v>
      </c>
      <c r="C111" s="64" t="s">
        <v>17</v>
      </c>
      <c r="D111" s="68">
        <f>'31-60 days'!H8</f>
        <v>0</v>
      </c>
      <c r="E111" s="68">
        <f t="shared" si="75"/>
        <v>0</v>
      </c>
      <c r="F111" s="63">
        <f t="shared" si="76"/>
        <v>6.9392486816699517E-2</v>
      </c>
      <c r="G111" s="65">
        <f>IFERROR(VLOOKUP(B111,EFA!$C$2:$D$7,2,0),EFA!$D$7)</f>
        <v>1.0407772896135385</v>
      </c>
      <c r="H111" s="69">
        <f>LGD!D8</f>
        <v>4.6364209605119888E-2</v>
      </c>
      <c r="I111" s="68">
        <f t="shared" si="77"/>
        <v>0</v>
      </c>
      <c r="J111" s="70">
        <f t="shared" si="78"/>
        <v>0.93558878588680383</v>
      </c>
      <c r="K111" s="87">
        <f t="shared" si="79"/>
        <v>0</v>
      </c>
      <c r="M111" s="64">
        <v>48</v>
      </c>
      <c r="N111" s="64">
        <v>1</v>
      </c>
      <c r="O111" s="63">
        <f t="shared" si="80"/>
        <v>0.13390000000000002</v>
      </c>
      <c r="P111" s="87">
        <f t="shared" si="74"/>
        <v>2.7021467062074686E-2</v>
      </c>
      <c r="Q111" s="64">
        <f t="shared" si="81"/>
        <v>42</v>
      </c>
      <c r="R111" s="87">
        <f t="shared" si="82"/>
        <v>0.90212627169133575</v>
      </c>
      <c r="S111" s="64">
        <v>6</v>
      </c>
    </row>
    <row r="112" spans="1:19" x14ac:dyDescent="0.25">
      <c r="B112" s="62">
        <v>1</v>
      </c>
      <c r="C112" s="64" t="s">
        <v>18</v>
      </c>
      <c r="D112" s="68">
        <f>'31-60 days'!I8</f>
        <v>0</v>
      </c>
      <c r="E112" s="68">
        <f t="shared" si="75"/>
        <v>0</v>
      </c>
      <c r="F112" s="63">
        <f t="shared" si="76"/>
        <v>6.9392486816699517E-2</v>
      </c>
      <c r="G112" s="65">
        <f>IFERROR(VLOOKUP(B112,EFA!$C$2:$D$7,2,0),EFA!$D$7)</f>
        <v>1.0407772896135385</v>
      </c>
      <c r="H112" s="69">
        <f>LGD!D9</f>
        <v>0.25</v>
      </c>
      <c r="I112" s="68">
        <f t="shared" si="77"/>
        <v>0</v>
      </c>
      <c r="J112" s="70">
        <f t="shared" si="78"/>
        <v>0.93558878588680383</v>
      </c>
      <c r="K112" s="87">
        <f t="shared" si="79"/>
        <v>0</v>
      </c>
      <c r="M112" s="64">
        <v>48</v>
      </c>
      <c r="N112" s="64">
        <v>1</v>
      </c>
      <c r="O112" s="63">
        <f t="shared" si="80"/>
        <v>0.13390000000000002</v>
      </c>
      <c r="P112" s="87">
        <f t="shared" si="74"/>
        <v>2.7021467062074686E-2</v>
      </c>
      <c r="Q112" s="64">
        <f t="shared" si="81"/>
        <v>42</v>
      </c>
      <c r="R112" s="87">
        <f t="shared" si="82"/>
        <v>0.90212627169133575</v>
      </c>
      <c r="S112" s="64">
        <v>6</v>
      </c>
    </row>
    <row r="113" spans="1:19" x14ac:dyDescent="0.25">
      <c r="B113" s="62">
        <v>1</v>
      </c>
      <c r="C113" s="64" t="s">
        <v>19</v>
      </c>
      <c r="D113" s="68">
        <f>'31-60 days'!J8</f>
        <v>0</v>
      </c>
      <c r="E113" s="68">
        <f t="shared" si="75"/>
        <v>0</v>
      </c>
      <c r="F113" s="63">
        <f t="shared" si="76"/>
        <v>6.9392486816699517E-2</v>
      </c>
      <c r="G113" s="65">
        <f>IFERROR(VLOOKUP(B113,EFA!$C$2:$D$7,2,0),EFA!$D$7)</f>
        <v>1.0407772896135385</v>
      </c>
      <c r="H113" s="69">
        <f>LGD!D10</f>
        <v>0.35</v>
      </c>
      <c r="I113" s="68">
        <f t="shared" si="77"/>
        <v>0</v>
      </c>
      <c r="J113" s="70">
        <f t="shared" si="78"/>
        <v>0.93558878588680383</v>
      </c>
      <c r="K113" s="87">
        <f t="shared" si="79"/>
        <v>0</v>
      </c>
      <c r="M113" s="64">
        <v>48</v>
      </c>
      <c r="N113" s="64">
        <v>1</v>
      </c>
      <c r="O113" s="63">
        <f t="shared" si="80"/>
        <v>0.13390000000000002</v>
      </c>
      <c r="P113" s="87">
        <f t="shared" si="74"/>
        <v>2.7021467062074686E-2</v>
      </c>
      <c r="Q113" s="64">
        <f t="shared" si="81"/>
        <v>42</v>
      </c>
      <c r="R113" s="87">
        <f t="shared" si="82"/>
        <v>0.90212627169133575</v>
      </c>
      <c r="S113" s="64">
        <v>6</v>
      </c>
    </row>
    <row r="114" spans="1:19" x14ac:dyDescent="0.25">
      <c r="B114" s="62">
        <v>1</v>
      </c>
      <c r="C114" s="64" t="s">
        <v>20</v>
      </c>
      <c r="D114" s="68">
        <f>'31-60 days'!K8</f>
        <v>0</v>
      </c>
      <c r="E114" s="68">
        <f t="shared" si="75"/>
        <v>0</v>
      </c>
      <c r="F114" s="63">
        <f t="shared" si="76"/>
        <v>6.9392486816699517E-2</v>
      </c>
      <c r="G114" s="65">
        <f>IFERROR(VLOOKUP(B114,EFA!$C$2:$D$7,2,0),EFA!$D$7)</f>
        <v>1.0407772896135385</v>
      </c>
      <c r="H114" s="69">
        <f>LGD!D11</f>
        <v>0.55000000000000004</v>
      </c>
      <c r="I114" s="68">
        <f t="shared" si="77"/>
        <v>0</v>
      </c>
      <c r="J114" s="70">
        <f t="shared" si="78"/>
        <v>0.93558878588680383</v>
      </c>
      <c r="K114" s="87">
        <f t="shared" si="79"/>
        <v>0</v>
      </c>
      <c r="M114" s="64">
        <v>48</v>
      </c>
      <c r="N114" s="64">
        <v>1</v>
      </c>
      <c r="O114" s="63">
        <f t="shared" si="80"/>
        <v>0.13390000000000002</v>
      </c>
      <c r="P114" s="87">
        <f t="shared" si="74"/>
        <v>2.7021467062074686E-2</v>
      </c>
      <c r="Q114" s="64">
        <f t="shared" si="81"/>
        <v>42</v>
      </c>
      <c r="R114" s="87">
        <f t="shared" si="82"/>
        <v>0.90212627169133575</v>
      </c>
      <c r="S114" s="64">
        <v>6</v>
      </c>
    </row>
    <row r="115" spans="1:19" x14ac:dyDescent="0.25">
      <c r="K115" s="71"/>
    </row>
    <row r="116" spans="1:19" x14ac:dyDescent="0.25">
      <c r="A116" s="62">
        <v>4</v>
      </c>
      <c r="B116" s="62" t="s">
        <v>52</v>
      </c>
      <c r="C116" s="64" t="s">
        <v>9</v>
      </c>
      <c r="D116" s="64"/>
      <c r="E116" s="84" t="s">
        <v>26</v>
      </c>
      <c r="F116" s="84" t="s">
        <v>39</v>
      </c>
      <c r="G116" s="84" t="s">
        <v>27</v>
      </c>
      <c r="H116" s="84" t="s">
        <v>28</v>
      </c>
      <c r="I116" s="84" t="s">
        <v>29</v>
      </c>
      <c r="J116" s="84" t="s">
        <v>30</v>
      </c>
      <c r="K116" s="114" t="s">
        <v>31</v>
      </c>
      <c r="M116" s="85" t="s">
        <v>32</v>
      </c>
      <c r="N116" s="85" t="s">
        <v>33</v>
      </c>
      <c r="O116" s="85" t="s">
        <v>34</v>
      </c>
      <c r="P116" s="85" t="s">
        <v>35</v>
      </c>
      <c r="Q116" s="85" t="s">
        <v>36</v>
      </c>
      <c r="R116" s="85" t="s">
        <v>37</v>
      </c>
      <c r="S116" s="85" t="s">
        <v>38</v>
      </c>
    </row>
    <row r="117" spans="1:19" x14ac:dyDescent="0.25">
      <c r="B117" s="62">
        <v>2</v>
      </c>
      <c r="C117" s="64" t="s">
        <v>12</v>
      </c>
      <c r="D117" s="68"/>
      <c r="E117" s="68">
        <f>D106*R117</f>
        <v>0</v>
      </c>
      <c r="F117" s="63">
        <f>$E$4-$D$4</f>
        <v>1.1234008039333332E-2</v>
      </c>
      <c r="G117" s="65">
        <f>IFERROR(VLOOKUP(B117,EFA!$C$2:$D$7,2,0),EFA!$D$7)</f>
        <v>0.97341921930465047</v>
      </c>
      <c r="H117" s="69">
        <f>LGD!D3</f>
        <v>0</v>
      </c>
      <c r="I117" s="68">
        <f>E117*F117*G117*H117</f>
        <v>0</v>
      </c>
      <c r="J117" s="70">
        <f>1/((1+($O$16/12))^(M117-Q117))</f>
        <v>0.81894554163582844</v>
      </c>
      <c r="K117" s="87">
        <f>I117*J117</f>
        <v>0</v>
      </c>
      <c r="M117" s="64">
        <v>48</v>
      </c>
      <c r="N117" s="64">
        <v>1</v>
      </c>
      <c r="O117" s="63">
        <f>$O$16</f>
        <v>0.13390000000000002</v>
      </c>
      <c r="P117" s="87">
        <f t="shared" ref="P117:P125" si="83">PMT(O117/12,M117,-N117,0,0)</f>
        <v>2.7021467062074686E-2</v>
      </c>
      <c r="Q117" s="64">
        <f>M117-S117</f>
        <v>30</v>
      </c>
      <c r="R117" s="87">
        <f>PV(O117/12,Q117,-P117,0,0)</f>
        <v>0.68570038063922212</v>
      </c>
      <c r="S117" s="64">
        <f>12+6</f>
        <v>18</v>
      </c>
    </row>
    <row r="118" spans="1:19" x14ac:dyDescent="0.25">
      <c r="B118" s="62">
        <v>2</v>
      </c>
      <c r="C118" s="64" t="s">
        <v>13</v>
      </c>
      <c r="D118" s="68"/>
      <c r="E118" s="68">
        <f t="shared" ref="E118:E125" si="84">D107*R118</f>
        <v>0</v>
      </c>
      <c r="F118" s="63">
        <f t="shared" ref="F118:F125" si="85">$E$4-$D$4</f>
        <v>1.1234008039333332E-2</v>
      </c>
      <c r="G118" s="65">
        <f>IFERROR(VLOOKUP(B118,EFA!$C$2:$D$7,2,0),EFA!$D$7)</f>
        <v>0.97341921930465047</v>
      </c>
      <c r="H118" s="69">
        <f>LGD!D4</f>
        <v>0.55000000000000004</v>
      </c>
      <c r="I118" s="68">
        <f t="shared" ref="I118:I125" si="86">E118*F118*G118*H118</f>
        <v>0</v>
      </c>
      <c r="J118" s="70">
        <f t="shared" ref="J118:J125" si="87">1/((1+($O$16/12))^(M118-Q118))</f>
        <v>0.81894554163582844</v>
      </c>
      <c r="K118" s="87">
        <f t="shared" ref="K118:K125" si="88">I118*J118</f>
        <v>0</v>
      </c>
      <c r="M118" s="64">
        <v>48</v>
      </c>
      <c r="N118" s="64">
        <v>1</v>
      </c>
      <c r="O118" s="63">
        <f t="shared" ref="O118:O125" si="89">$O$16</f>
        <v>0.13390000000000002</v>
      </c>
      <c r="P118" s="87">
        <f t="shared" si="83"/>
        <v>2.7021467062074686E-2</v>
      </c>
      <c r="Q118" s="64">
        <f t="shared" ref="Q118:Q125" si="90">M118-S118</f>
        <v>30</v>
      </c>
      <c r="R118" s="87">
        <f t="shared" ref="R118:R125" si="91">PV(O118/12,Q118,-P118,0,0)</f>
        <v>0.68570038063922212</v>
      </c>
      <c r="S118" s="64">
        <f t="shared" ref="S118:S125" si="92">12+6</f>
        <v>18</v>
      </c>
    </row>
    <row r="119" spans="1:19" x14ac:dyDescent="0.25">
      <c r="B119" s="62">
        <v>2</v>
      </c>
      <c r="C119" s="64" t="s">
        <v>14</v>
      </c>
      <c r="D119" s="68"/>
      <c r="E119" s="68">
        <f t="shared" si="84"/>
        <v>0</v>
      </c>
      <c r="F119" s="63">
        <f t="shared" si="85"/>
        <v>1.1234008039333332E-2</v>
      </c>
      <c r="G119" s="65">
        <f>IFERROR(VLOOKUP(B119,EFA!$C$2:$D$7,2,0),EFA!$D$7)</f>
        <v>0.97341921930465047</v>
      </c>
      <c r="H119" s="69">
        <f>LGD!D5</f>
        <v>0.14000000000000001</v>
      </c>
      <c r="I119" s="68">
        <f t="shared" si="86"/>
        <v>0</v>
      </c>
      <c r="J119" s="70">
        <f t="shared" si="87"/>
        <v>0.81894554163582844</v>
      </c>
      <c r="K119" s="87">
        <f t="shared" si="88"/>
        <v>0</v>
      </c>
      <c r="M119" s="64">
        <v>48</v>
      </c>
      <c r="N119" s="64">
        <v>1</v>
      </c>
      <c r="O119" s="63">
        <f t="shared" si="89"/>
        <v>0.13390000000000002</v>
      </c>
      <c r="P119" s="87">
        <f t="shared" si="83"/>
        <v>2.7021467062074686E-2</v>
      </c>
      <c r="Q119" s="64">
        <f t="shared" si="90"/>
        <v>30</v>
      </c>
      <c r="R119" s="87">
        <f t="shared" si="91"/>
        <v>0.68570038063922212</v>
      </c>
      <c r="S119" s="64">
        <f t="shared" si="92"/>
        <v>18</v>
      </c>
    </row>
    <row r="120" spans="1:19" x14ac:dyDescent="0.25">
      <c r="B120" s="62">
        <v>2</v>
      </c>
      <c r="C120" s="64" t="s">
        <v>15</v>
      </c>
      <c r="D120" s="68"/>
      <c r="E120" s="68">
        <f t="shared" si="84"/>
        <v>0</v>
      </c>
      <c r="F120" s="63">
        <f t="shared" si="85"/>
        <v>1.1234008039333332E-2</v>
      </c>
      <c r="G120" s="65">
        <f>IFERROR(VLOOKUP(B120,EFA!$C$2:$D$7,2,0),EFA!$D$7)</f>
        <v>0.97341921930465047</v>
      </c>
      <c r="H120" s="69">
        <f>LGD!D6</f>
        <v>0.3</v>
      </c>
      <c r="I120" s="68">
        <f t="shared" si="86"/>
        <v>0</v>
      </c>
      <c r="J120" s="70">
        <f t="shared" si="87"/>
        <v>0.81894554163582844</v>
      </c>
      <c r="K120" s="87">
        <f t="shared" si="88"/>
        <v>0</v>
      </c>
      <c r="M120" s="64">
        <v>48</v>
      </c>
      <c r="N120" s="64">
        <v>1</v>
      </c>
      <c r="O120" s="63">
        <f t="shared" si="89"/>
        <v>0.13390000000000002</v>
      </c>
      <c r="P120" s="87">
        <f t="shared" si="83"/>
        <v>2.7021467062074686E-2</v>
      </c>
      <c r="Q120" s="64">
        <f t="shared" si="90"/>
        <v>30</v>
      </c>
      <c r="R120" s="87">
        <f t="shared" si="91"/>
        <v>0.68570038063922212</v>
      </c>
      <c r="S120" s="64">
        <f t="shared" si="92"/>
        <v>18</v>
      </c>
    </row>
    <row r="121" spans="1:19" x14ac:dyDescent="0.25">
      <c r="B121" s="62">
        <v>2</v>
      </c>
      <c r="C121" s="64" t="s">
        <v>16</v>
      </c>
      <c r="D121" s="68"/>
      <c r="E121" s="68">
        <f t="shared" si="84"/>
        <v>886431.7546502396</v>
      </c>
      <c r="F121" s="63">
        <f t="shared" si="85"/>
        <v>1.1234008039333332E-2</v>
      </c>
      <c r="G121" s="65">
        <f>IFERROR(VLOOKUP(B121,EFA!$C$2:$D$7,2,0),EFA!$D$7)</f>
        <v>0.97341921930465047</v>
      </c>
      <c r="H121" s="69">
        <f>LGD!D7</f>
        <v>0.3</v>
      </c>
      <c r="I121" s="68">
        <f t="shared" si="86"/>
        <v>2908.045566179977</v>
      </c>
      <c r="J121" s="70">
        <f t="shared" si="87"/>
        <v>0.81894554163582844</v>
      </c>
      <c r="K121" s="87">
        <f t="shared" si="88"/>
        <v>2381.5309512969307</v>
      </c>
      <c r="M121" s="64">
        <v>48</v>
      </c>
      <c r="N121" s="64">
        <v>1</v>
      </c>
      <c r="O121" s="63">
        <f t="shared" si="89"/>
        <v>0.13390000000000002</v>
      </c>
      <c r="P121" s="87">
        <f t="shared" si="83"/>
        <v>2.7021467062074686E-2</v>
      </c>
      <c r="Q121" s="64">
        <f t="shared" si="90"/>
        <v>30</v>
      </c>
      <c r="R121" s="87">
        <f t="shared" si="91"/>
        <v>0.68570038063922212</v>
      </c>
      <c r="S121" s="64">
        <f t="shared" si="92"/>
        <v>18</v>
      </c>
    </row>
    <row r="122" spans="1:19" x14ac:dyDescent="0.25">
      <c r="B122" s="62">
        <v>2</v>
      </c>
      <c r="C122" s="64" t="s">
        <v>17</v>
      </c>
      <c r="D122" s="68"/>
      <c r="E122" s="68">
        <f t="shared" si="84"/>
        <v>0</v>
      </c>
      <c r="F122" s="63">
        <f t="shared" si="85"/>
        <v>1.1234008039333332E-2</v>
      </c>
      <c r="G122" s="65">
        <f>IFERROR(VLOOKUP(B122,EFA!$C$2:$D$7,2,0),EFA!$D$7)</f>
        <v>0.97341921930465047</v>
      </c>
      <c r="H122" s="69">
        <f>LGD!D8</f>
        <v>4.6364209605119888E-2</v>
      </c>
      <c r="I122" s="68">
        <f t="shared" si="86"/>
        <v>0</v>
      </c>
      <c r="J122" s="70">
        <f t="shared" si="87"/>
        <v>0.81894554163582844</v>
      </c>
      <c r="K122" s="87">
        <f t="shared" si="88"/>
        <v>0</v>
      </c>
      <c r="M122" s="64">
        <v>48</v>
      </c>
      <c r="N122" s="64">
        <v>1</v>
      </c>
      <c r="O122" s="63">
        <f t="shared" si="89"/>
        <v>0.13390000000000002</v>
      </c>
      <c r="P122" s="87">
        <f t="shared" si="83"/>
        <v>2.7021467062074686E-2</v>
      </c>
      <c r="Q122" s="64">
        <f t="shared" si="90"/>
        <v>30</v>
      </c>
      <c r="R122" s="87">
        <f t="shared" si="91"/>
        <v>0.68570038063922212</v>
      </c>
      <c r="S122" s="64">
        <f t="shared" si="92"/>
        <v>18</v>
      </c>
    </row>
    <row r="123" spans="1:19" x14ac:dyDescent="0.25">
      <c r="B123" s="62">
        <v>2</v>
      </c>
      <c r="C123" s="64" t="s">
        <v>18</v>
      </c>
      <c r="D123" s="68"/>
      <c r="E123" s="68">
        <f t="shared" si="84"/>
        <v>0</v>
      </c>
      <c r="F123" s="63">
        <f t="shared" si="85"/>
        <v>1.1234008039333332E-2</v>
      </c>
      <c r="G123" s="65">
        <f>IFERROR(VLOOKUP(B123,EFA!$C$2:$D$7,2,0),EFA!$D$7)</f>
        <v>0.97341921930465047</v>
      </c>
      <c r="H123" s="69">
        <f>LGD!D9</f>
        <v>0.25</v>
      </c>
      <c r="I123" s="68">
        <f t="shared" si="86"/>
        <v>0</v>
      </c>
      <c r="J123" s="70">
        <f t="shared" si="87"/>
        <v>0.81894554163582844</v>
      </c>
      <c r="K123" s="87">
        <f t="shared" si="88"/>
        <v>0</v>
      </c>
      <c r="M123" s="64">
        <v>48</v>
      </c>
      <c r="N123" s="64">
        <v>1</v>
      </c>
      <c r="O123" s="63">
        <f t="shared" si="89"/>
        <v>0.13390000000000002</v>
      </c>
      <c r="P123" s="87">
        <f t="shared" si="83"/>
        <v>2.7021467062074686E-2</v>
      </c>
      <c r="Q123" s="64">
        <f t="shared" si="90"/>
        <v>30</v>
      </c>
      <c r="R123" s="87">
        <f t="shared" si="91"/>
        <v>0.68570038063922212</v>
      </c>
      <c r="S123" s="64">
        <f t="shared" si="92"/>
        <v>18</v>
      </c>
    </row>
    <row r="124" spans="1:19" x14ac:dyDescent="0.25">
      <c r="B124" s="62">
        <v>2</v>
      </c>
      <c r="C124" s="64" t="s">
        <v>19</v>
      </c>
      <c r="D124" s="68"/>
      <c r="E124" s="68">
        <f t="shared" si="84"/>
        <v>0</v>
      </c>
      <c r="F124" s="63">
        <f t="shared" si="85"/>
        <v>1.1234008039333332E-2</v>
      </c>
      <c r="G124" s="65">
        <f>IFERROR(VLOOKUP(B124,EFA!$C$2:$D$7,2,0),EFA!$D$7)</f>
        <v>0.97341921930465047</v>
      </c>
      <c r="H124" s="69">
        <f>LGD!D10</f>
        <v>0.35</v>
      </c>
      <c r="I124" s="68">
        <f t="shared" si="86"/>
        <v>0</v>
      </c>
      <c r="J124" s="70">
        <f t="shared" si="87"/>
        <v>0.81894554163582844</v>
      </c>
      <c r="K124" s="87">
        <f t="shared" si="88"/>
        <v>0</v>
      </c>
      <c r="M124" s="64">
        <v>48</v>
      </c>
      <c r="N124" s="64">
        <v>1</v>
      </c>
      <c r="O124" s="63">
        <f t="shared" si="89"/>
        <v>0.13390000000000002</v>
      </c>
      <c r="P124" s="87">
        <f t="shared" si="83"/>
        <v>2.7021467062074686E-2</v>
      </c>
      <c r="Q124" s="64">
        <f t="shared" si="90"/>
        <v>30</v>
      </c>
      <c r="R124" s="87">
        <f t="shared" si="91"/>
        <v>0.68570038063922212</v>
      </c>
      <c r="S124" s="64">
        <f t="shared" si="92"/>
        <v>18</v>
      </c>
    </row>
    <row r="125" spans="1:19" x14ac:dyDescent="0.25">
      <c r="B125" s="62">
        <v>2</v>
      </c>
      <c r="C125" s="64" t="s">
        <v>20</v>
      </c>
      <c r="D125" s="68"/>
      <c r="E125" s="68">
        <f t="shared" si="84"/>
        <v>0</v>
      </c>
      <c r="F125" s="63">
        <f t="shared" si="85"/>
        <v>1.1234008039333332E-2</v>
      </c>
      <c r="G125" s="65">
        <f>IFERROR(VLOOKUP(B125,EFA!$C$2:$D$7,2,0),EFA!$D$7)</f>
        <v>0.97341921930465047</v>
      </c>
      <c r="H125" s="69">
        <f>LGD!D11</f>
        <v>0.55000000000000004</v>
      </c>
      <c r="I125" s="68">
        <f t="shared" si="86"/>
        <v>0</v>
      </c>
      <c r="J125" s="70">
        <f t="shared" si="87"/>
        <v>0.81894554163582844</v>
      </c>
      <c r="K125" s="87">
        <f t="shared" si="88"/>
        <v>0</v>
      </c>
      <c r="M125" s="64">
        <v>48</v>
      </c>
      <c r="N125" s="64">
        <v>1</v>
      </c>
      <c r="O125" s="63">
        <f t="shared" si="89"/>
        <v>0.13390000000000002</v>
      </c>
      <c r="P125" s="87">
        <f t="shared" si="83"/>
        <v>2.7021467062074686E-2</v>
      </c>
      <c r="Q125" s="64">
        <f t="shared" si="90"/>
        <v>30</v>
      </c>
      <c r="R125" s="87">
        <f t="shared" si="91"/>
        <v>0.68570038063922212</v>
      </c>
      <c r="S125" s="64">
        <f t="shared" si="92"/>
        <v>18</v>
      </c>
    </row>
    <row r="126" spans="1:19" x14ac:dyDescent="0.25">
      <c r="K126" s="71"/>
    </row>
    <row r="127" spans="1:19" x14ac:dyDescent="0.25">
      <c r="A127" s="62">
        <v>4</v>
      </c>
      <c r="B127" s="62" t="s">
        <v>52</v>
      </c>
      <c r="C127" s="64" t="s">
        <v>9</v>
      </c>
      <c r="D127" s="64"/>
      <c r="E127" s="84" t="s">
        <v>26</v>
      </c>
      <c r="F127" s="84" t="s">
        <v>39</v>
      </c>
      <c r="G127" s="84" t="s">
        <v>27</v>
      </c>
      <c r="H127" s="84" t="s">
        <v>28</v>
      </c>
      <c r="I127" s="84" t="s">
        <v>29</v>
      </c>
      <c r="J127" s="84" t="s">
        <v>30</v>
      </c>
      <c r="K127" s="114" t="s">
        <v>31</v>
      </c>
      <c r="M127" s="85" t="s">
        <v>32</v>
      </c>
      <c r="N127" s="85" t="s">
        <v>33</v>
      </c>
      <c r="O127" s="85" t="s">
        <v>34</v>
      </c>
      <c r="P127" s="85" t="s">
        <v>35</v>
      </c>
      <c r="Q127" s="85" t="s">
        <v>36</v>
      </c>
      <c r="R127" s="85" t="s">
        <v>37</v>
      </c>
      <c r="S127" s="85" t="s">
        <v>38</v>
      </c>
    </row>
    <row r="128" spans="1:19" x14ac:dyDescent="0.25">
      <c r="B128" s="62">
        <v>3</v>
      </c>
      <c r="C128" s="64" t="s">
        <v>12</v>
      </c>
      <c r="D128" s="68"/>
      <c r="E128" s="68">
        <f>D106*R128</f>
        <v>0</v>
      </c>
      <c r="F128" s="63">
        <f>$F$4-$E$4</f>
        <v>1.4695080658937348E-2</v>
      </c>
      <c r="G128" s="65">
        <f>IFERROR(VLOOKUP(B128,EFA!$C$2:$D$7,2,0),EFA!$D$7)</f>
        <v>0.97750576770633035</v>
      </c>
      <c r="H128" s="69">
        <f>LGD!D3</f>
        <v>0</v>
      </c>
      <c r="I128" s="68">
        <f>E128*F128*G128*H128</f>
        <v>0</v>
      </c>
      <c r="J128" s="70">
        <f>1/((1+($O$16/12))^(M128-Q128))</f>
        <v>0.7168446333284122</v>
      </c>
      <c r="K128" s="87">
        <f>I128*J128</f>
        <v>0</v>
      </c>
      <c r="M128" s="64">
        <v>48</v>
      </c>
      <c r="N128" s="64">
        <v>1</v>
      </c>
      <c r="O128" s="63">
        <f>$O$16</f>
        <v>0.13390000000000002</v>
      </c>
      <c r="P128" s="87">
        <f t="shared" ref="P128:P136" si="93">PMT(O128/12,M128,-N128,0,0)</f>
        <v>2.7021467062074686E-2</v>
      </c>
      <c r="Q128" s="64">
        <f>M128-S128</f>
        <v>18</v>
      </c>
      <c r="R128" s="87">
        <f>PV(O128/12,Q128,-P128,0,0)</f>
        <v>0.43844873037752663</v>
      </c>
      <c r="S128" s="64">
        <f>12+12+6</f>
        <v>30</v>
      </c>
    </row>
    <row r="129" spans="1:19" x14ac:dyDescent="0.25">
      <c r="B129" s="62">
        <v>3</v>
      </c>
      <c r="C129" s="64" t="s">
        <v>13</v>
      </c>
      <c r="D129" s="68"/>
      <c r="E129" s="68">
        <f t="shared" ref="E129:E136" si="94">D107*R129</f>
        <v>0</v>
      </c>
      <c r="F129" s="63">
        <f t="shared" ref="F129:F136" si="95">$F$4-$E$4</f>
        <v>1.4695080658937348E-2</v>
      </c>
      <c r="G129" s="65">
        <f>IFERROR(VLOOKUP(B129,EFA!$C$2:$D$7,2,0),EFA!$D$7)</f>
        <v>0.97750576770633035</v>
      </c>
      <c r="H129" s="69">
        <f>LGD!D4</f>
        <v>0.55000000000000004</v>
      </c>
      <c r="I129" s="68">
        <f t="shared" ref="I129:I136" si="96">E129*F129*G129*H129</f>
        <v>0</v>
      </c>
      <c r="J129" s="70">
        <f t="shared" ref="J129:J136" si="97">1/((1+($O$16/12))^(M129-Q129))</f>
        <v>0.7168446333284122</v>
      </c>
      <c r="K129" s="87">
        <f t="shared" ref="K129:K136" si="98">I129*J129</f>
        <v>0</v>
      </c>
      <c r="M129" s="64">
        <v>48</v>
      </c>
      <c r="N129" s="64">
        <v>1</v>
      </c>
      <c r="O129" s="63">
        <f t="shared" ref="O129:O136" si="99">$O$16</f>
        <v>0.13390000000000002</v>
      </c>
      <c r="P129" s="87">
        <f t="shared" si="93"/>
        <v>2.7021467062074686E-2</v>
      </c>
      <c r="Q129" s="64">
        <f t="shared" ref="Q129:Q136" si="100">M129-S129</f>
        <v>18</v>
      </c>
      <c r="R129" s="87">
        <f t="shared" ref="R129:R136" si="101">PV(O129/12,Q129,-P129,0,0)</f>
        <v>0.43844873037752663</v>
      </c>
      <c r="S129" s="64">
        <f t="shared" ref="S129:S136" si="102">12+12+6</f>
        <v>30</v>
      </c>
    </row>
    <row r="130" spans="1:19" x14ac:dyDescent="0.25">
      <c r="B130" s="62">
        <v>3</v>
      </c>
      <c r="C130" s="64" t="s">
        <v>14</v>
      </c>
      <c r="D130" s="68"/>
      <c r="E130" s="68">
        <f t="shared" si="94"/>
        <v>0</v>
      </c>
      <c r="F130" s="63">
        <f t="shared" si="95"/>
        <v>1.4695080658937348E-2</v>
      </c>
      <c r="G130" s="65">
        <f>IFERROR(VLOOKUP(B130,EFA!$C$2:$D$7,2,0),EFA!$D$7)</f>
        <v>0.97750576770633035</v>
      </c>
      <c r="H130" s="69">
        <f>LGD!D5</f>
        <v>0.14000000000000001</v>
      </c>
      <c r="I130" s="68">
        <f t="shared" si="96"/>
        <v>0</v>
      </c>
      <c r="J130" s="70">
        <f t="shared" si="97"/>
        <v>0.7168446333284122</v>
      </c>
      <c r="K130" s="87">
        <f t="shared" si="98"/>
        <v>0</v>
      </c>
      <c r="M130" s="64">
        <v>48</v>
      </c>
      <c r="N130" s="64">
        <v>1</v>
      </c>
      <c r="O130" s="63">
        <f t="shared" si="99"/>
        <v>0.13390000000000002</v>
      </c>
      <c r="P130" s="87">
        <f t="shared" si="93"/>
        <v>2.7021467062074686E-2</v>
      </c>
      <c r="Q130" s="64">
        <f t="shared" si="100"/>
        <v>18</v>
      </c>
      <c r="R130" s="87">
        <f t="shared" si="101"/>
        <v>0.43844873037752663</v>
      </c>
      <c r="S130" s="64">
        <f t="shared" si="102"/>
        <v>30</v>
      </c>
    </row>
    <row r="131" spans="1:19" x14ac:dyDescent="0.25">
      <c r="B131" s="62">
        <v>3</v>
      </c>
      <c r="C131" s="64" t="s">
        <v>15</v>
      </c>
      <c r="D131" s="68"/>
      <c r="E131" s="68">
        <f t="shared" si="94"/>
        <v>0</v>
      </c>
      <c r="F131" s="63">
        <f t="shared" si="95"/>
        <v>1.4695080658937348E-2</v>
      </c>
      <c r="G131" s="65">
        <f>IFERROR(VLOOKUP(B131,EFA!$C$2:$D$7,2,0),EFA!$D$7)</f>
        <v>0.97750576770633035</v>
      </c>
      <c r="H131" s="69">
        <f>LGD!D6</f>
        <v>0.3</v>
      </c>
      <c r="I131" s="68">
        <f t="shared" si="96"/>
        <v>0</v>
      </c>
      <c r="J131" s="70">
        <f t="shared" si="97"/>
        <v>0.7168446333284122</v>
      </c>
      <c r="K131" s="87">
        <f t="shared" si="98"/>
        <v>0</v>
      </c>
      <c r="M131" s="64">
        <v>48</v>
      </c>
      <c r="N131" s="64">
        <v>1</v>
      </c>
      <c r="O131" s="63">
        <f t="shared" si="99"/>
        <v>0.13390000000000002</v>
      </c>
      <c r="P131" s="87">
        <f t="shared" si="93"/>
        <v>2.7021467062074686E-2</v>
      </c>
      <c r="Q131" s="64">
        <f t="shared" si="100"/>
        <v>18</v>
      </c>
      <c r="R131" s="87">
        <f t="shared" si="101"/>
        <v>0.43844873037752663</v>
      </c>
      <c r="S131" s="64">
        <f t="shared" si="102"/>
        <v>30</v>
      </c>
    </row>
    <row r="132" spans="1:19" x14ac:dyDescent="0.25">
      <c r="B132" s="62">
        <v>3</v>
      </c>
      <c r="C132" s="64" t="s">
        <v>16</v>
      </c>
      <c r="D132" s="68"/>
      <c r="E132" s="68">
        <f t="shared" si="94"/>
        <v>566799.8565647722</v>
      </c>
      <c r="F132" s="63">
        <f t="shared" si="95"/>
        <v>1.4695080658937348E-2</v>
      </c>
      <c r="G132" s="65">
        <f>IFERROR(VLOOKUP(B132,EFA!$C$2:$D$7,2,0),EFA!$D$7)</f>
        <v>0.97750576770633035</v>
      </c>
      <c r="H132" s="69">
        <f>LGD!D7</f>
        <v>0.3</v>
      </c>
      <c r="I132" s="68">
        <f t="shared" si="96"/>
        <v>2442.5434001038884</v>
      </c>
      <c r="J132" s="70">
        <f t="shared" si="97"/>
        <v>0.7168446333284122</v>
      </c>
      <c r="K132" s="87">
        <f t="shared" si="98"/>
        <v>1750.924128036205</v>
      </c>
      <c r="M132" s="64">
        <v>48</v>
      </c>
      <c r="N132" s="64">
        <v>1</v>
      </c>
      <c r="O132" s="63">
        <f t="shared" si="99"/>
        <v>0.13390000000000002</v>
      </c>
      <c r="P132" s="87">
        <f t="shared" si="93"/>
        <v>2.7021467062074686E-2</v>
      </c>
      <c r="Q132" s="64">
        <f t="shared" si="100"/>
        <v>18</v>
      </c>
      <c r="R132" s="87">
        <f t="shared" si="101"/>
        <v>0.43844873037752663</v>
      </c>
      <c r="S132" s="64">
        <f t="shared" si="102"/>
        <v>30</v>
      </c>
    </row>
    <row r="133" spans="1:19" x14ac:dyDescent="0.25">
      <c r="B133" s="62">
        <v>3</v>
      </c>
      <c r="C133" s="64" t="s">
        <v>17</v>
      </c>
      <c r="D133" s="68"/>
      <c r="E133" s="68">
        <f t="shared" si="94"/>
        <v>0</v>
      </c>
      <c r="F133" s="63">
        <f t="shared" si="95"/>
        <v>1.4695080658937348E-2</v>
      </c>
      <c r="G133" s="65">
        <f>IFERROR(VLOOKUP(B133,EFA!$C$2:$D$7,2,0),EFA!$D$7)</f>
        <v>0.97750576770633035</v>
      </c>
      <c r="H133" s="69">
        <f>LGD!D8</f>
        <v>4.6364209605119888E-2</v>
      </c>
      <c r="I133" s="68">
        <f t="shared" si="96"/>
        <v>0</v>
      </c>
      <c r="J133" s="70">
        <f t="shared" si="97"/>
        <v>0.7168446333284122</v>
      </c>
      <c r="K133" s="87">
        <f t="shared" si="98"/>
        <v>0</v>
      </c>
      <c r="M133" s="64">
        <v>48</v>
      </c>
      <c r="N133" s="64">
        <v>1</v>
      </c>
      <c r="O133" s="63">
        <f t="shared" si="99"/>
        <v>0.13390000000000002</v>
      </c>
      <c r="P133" s="87">
        <f t="shared" si="93"/>
        <v>2.7021467062074686E-2</v>
      </c>
      <c r="Q133" s="64">
        <f t="shared" si="100"/>
        <v>18</v>
      </c>
      <c r="R133" s="87">
        <f t="shared" si="101"/>
        <v>0.43844873037752663</v>
      </c>
      <c r="S133" s="64">
        <f t="shared" si="102"/>
        <v>30</v>
      </c>
    </row>
    <row r="134" spans="1:19" x14ac:dyDescent="0.25">
      <c r="B134" s="62">
        <v>3</v>
      </c>
      <c r="C134" s="64" t="s">
        <v>18</v>
      </c>
      <c r="D134" s="68"/>
      <c r="E134" s="68">
        <f t="shared" si="94"/>
        <v>0</v>
      </c>
      <c r="F134" s="63">
        <f t="shared" si="95"/>
        <v>1.4695080658937348E-2</v>
      </c>
      <c r="G134" s="65">
        <f>IFERROR(VLOOKUP(B134,EFA!$C$2:$D$7,2,0),EFA!$D$7)</f>
        <v>0.97750576770633035</v>
      </c>
      <c r="H134" s="69">
        <f>LGD!D9</f>
        <v>0.25</v>
      </c>
      <c r="I134" s="68">
        <f t="shared" si="96"/>
        <v>0</v>
      </c>
      <c r="J134" s="70">
        <f t="shared" si="97"/>
        <v>0.7168446333284122</v>
      </c>
      <c r="K134" s="87">
        <f t="shared" si="98"/>
        <v>0</v>
      </c>
      <c r="M134" s="64">
        <v>48</v>
      </c>
      <c r="N134" s="64">
        <v>1</v>
      </c>
      <c r="O134" s="63">
        <f t="shared" si="99"/>
        <v>0.13390000000000002</v>
      </c>
      <c r="P134" s="87">
        <f t="shared" si="93"/>
        <v>2.7021467062074686E-2</v>
      </c>
      <c r="Q134" s="64">
        <f t="shared" si="100"/>
        <v>18</v>
      </c>
      <c r="R134" s="87">
        <f t="shared" si="101"/>
        <v>0.43844873037752663</v>
      </c>
      <c r="S134" s="64">
        <f t="shared" si="102"/>
        <v>30</v>
      </c>
    </row>
    <row r="135" spans="1:19" x14ac:dyDescent="0.25">
      <c r="B135" s="62">
        <v>3</v>
      </c>
      <c r="C135" s="64" t="s">
        <v>19</v>
      </c>
      <c r="D135" s="68"/>
      <c r="E135" s="68">
        <f t="shared" si="94"/>
        <v>0</v>
      </c>
      <c r="F135" s="63">
        <f t="shared" si="95"/>
        <v>1.4695080658937348E-2</v>
      </c>
      <c r="G135" s="65">
        <f>IFERROR(VLOOKUP(B135,EFA!$C$2:$D$7,2,0),EFA!$D$7)</f>
        <v>0.97750576770633035</v>
      </c>
      <c r="H135" s="69">
        <f>LGD!D10</f>
        <v>0.35</v>
      </c>
      <c r="I135" s="68">
        <f t="shared" si="96"/>
        <v>0</v>
      </c>
      <c r="J135" s="70">
        <f t="shared" si="97"/>
        <v>0.7168446333284122</v>
      </c>
      <c r="K135" s="87">
        <f t="shared" si="98"/>
        <v>0</v>
      </c>
      <c r="M135" s="64">
        <v>48</v>
      </c>
      <c r="N135" s="64">
        <v>1</v>
      </c>
      <c r="O135" s="63">
        <f t="shared" si="99"/>
        <v>0.13390000000000002</v>
      </c>
      <c r="P135" s="87">
        <f t="shared" si="93"/>
        <v>2.7021467062074686E-2</v>
      </c>
      <c r="Q135" s="64">
        <f t="shared" si="100"/>
        <v>18</v>
      </c>
      <c r="R135" s="87">
        <f t="shared" si="101"/>
        <v>0.43844873037752663</v>
      </c>
      <c r="S135" s="64">
        <f t="shared" si="102"/>
        <v>30</v>
      </c>
    </row>
    <row r="136" spans="1:19" x14ac:dyDescent="0.25">
      <c r="B136" s="62">
        <v>3</v>
      </c>
      <c r="C136" s="64" t="s">
        <v>20</v>
      </c>
      <c r="D136" s="68"/>
      <c r="E136" s="68">
        <f t="shared" si="94"/>
        <v>0</v>
      </c>
      <c r="F136" s="63">
        <f t="shared" si="95"/>
        <v>1.4695080658937348E-2</v>
      </c>
      <c r="G136" s="65">
        <f>IFERROR(VLOOKUP(B136,EFA!$C$2:$D$7,2,0),EFA!$D$7)</f>
        <v>0.97750576770633035</v>
      </c>
      <c r="H136" s="69">
        <f>LGD!D11</f>
        <v>0.55000000000000004</v>
      </c>
      <c r="I136" s="68">
        <f t="shared" si="96"/>
        <v>0</v>
      </c>
      <c r="J136" s="70">
        <f t="shared" si="97"/>
        <v>0.7168446333284122</v>
      </c>
      <c r="K136" s="87">
        <f t="shared" si="98"/>
        <v>0</v>
      </c>
      <c r="M136" s="64">
        <v>48</v>
      </c>
      <c r="N136" s="64">
        <v>1</v>
      </c>
      <c r="O136" s="63">
        <f t="shared" si="99"/>
        <v>0.13390000000000002</v>
      </c>
      <c r="P136" s="87">
        <f t="shared" si="93"/>
        <v>2.7021467062074686E-2</v>
      </c>
      <c r="Q136" s="64">
        <f t="shared" si="100"/>
        <v>18</v>
      </c>
      <c r="R136" s="87">
        <f t="shared" si="101"/>
        <v>0.43844873037752663</v>
      </c>
      <c r="S136" s="64">
        <f t="shared" si="102"/>
        <v>30</v>
      </c>
    </row>
    <row r="137" spans="1:19" x14ac:dyDescent="0.25">
      <c r="K137" s="71"/>
    </row>
    <row r="138" spans="1:19" x14ac:dyDescent="0.25">
      <c r="A138" s="62">
        <v>4</v>
      </c>
      <c r="B138" s="62" t="s">
        <v>52</v>
      </c>
      <c r="C138" s="64" t="s">
        <v>9</v>
      </c>
      <c r="D138" s="64"/>
      <c r="E138" s="84" t="s">
        <v>26</v>
      </c>
      <c r="F138" s="84" t="s">
        <v>39</v>
      </c>
      <c r="G138" s="84" t="s">
        <v>27</v>
      </c>
      <c r="H138" s="84" t="s">
        <v>28</v>
      </c>
      <c r="I138" s="84" t="s">
        <v>29</v>
      </c>
      <c r="J138" s="84" t="s">
        <v>30</v>
      </c>
      <c r="K138" s="114" t="s">
        <v>31</v>
      </c>
      <c r="M138" s="85" t="s">
        <v>32</v>
      </c>
      <c r="N138" s="85" t="s">
        <v>33</v>
      </c>
      <c r="O138" s="85" t="s">
        <v>34</v>
      </c>
      <c r="P138" s="85" t="s">
        <v>35</v>
      </c>
      <c r="Q138" s="85" t="s">
        <v>36</v>
      </c>
      <c r="R138" s="85" t="s">
        <v>37</v>
      </c>
      <c r="S138" s="85" t="s">
        <v>38</v>
      </c>
    </row>
    <row r="139" spans="1:19" x14ac:dyDescent="0.25">
      <c r="B139" s="62">
        <v>4</v>
      </c>
      <c r="C139" s="64" t="s">
        <v>12</v>
      </c>
      <c r="D139" s="68"/>
      <c r="E139" s="68">
        <f>D106*R139</f>
        <v>0</v>
      </c>
      <c r="F139" s="63">
        <f>$G$4-$F$4</f>
        <v>6.7767815941499332E-3</v>
      </c>
      <c r="G139" s="65">
        <f>IFERROR(VLOOKUP(B139,EFA!$C$2:$D$7,2,0),EFA!$D$7)</f>
        <v>0.98975941333993145</v>
      </c>
      <c r="H139" s="69">
        <f>LGD!D3</f>
        <v>0</v>
      </c>
      <c r="I139" s="68">
        <f>E139*F139*G139*H139</f>
        <v>0</v>
      </c>
      <c r="J139" s="70">
        <f>1/((1+($O$16/12))^(M139-Q139))</f>
        <v>0.62747301524507682</v>
      </c>
      <c r="K139" s="87">
        <f>I139*J139</f>
        <v>0</v>
      </c>
      <c r="M139" s="64">
        <v>48</v>
      </c>
      <c r="N139" s="64">
        <v>1</v>
      </c>
      <c r="O139" s="63">
        <f>$O$16</f>
        <v>0.13390000000000002</v>
      </c>
      <c r="P139" s="87">
        <f t="shared" ref="P139:P147" si="103">PMT(O139/12,M139,-N139,0,0)</f>
        <v>2.7021467062074686E-2</v>
      </c>
      <c r="Q139" s="64">
        <f>M139-S139</f>
        <v>6</v>
      </c>
      <c r="R139" s="87">
        <f>PV(O139/12,Q139,-P139,0,0)</f>
        <v>0.15598077675172245</v>
      </c>
      <c r="S139" s="64">
        <f>12+12+12+6</f>
        <v>42</v>
      </c>
    </row>
    <row r="140" spans="1:19" x14ac:dyDescent="0.25">
      <c r="B140" s="62">
        <v>4</v>
      </c>
      <c r="C140" s="64" t="s">
        <v>13</v>
      </c>
      <c r="D140" s="68"/>
      <c r="E140" s="68">
        <f t="shared" ref="E140:E147" si="104">D107*R140</f>
        <v>0</v>
      </c>
      <c r="F140" s="63">
        <f t="shared" ref="F140:F147" si="105">$G$4-$F$4</f>
        <v>6.7767815941499332E-3</v>
      </c>
      <c r="G140" s="65">
        <f>IFERROR(VLOOKUP(B140,EFA!$C$2:$D$7,2,0),EFA!$D$7)</f>
        <v>0.98975941333993145</v>
      </c>
      <c r="H140" s="69">
        <f>LGD!D4</f>
        <v>0.55000000000000004</v>
      </c>
      <c r="I140" s="68">
        <f t="shared" ref="I140:I147" si="106">E140*F140*G140*H140</f>
        <v>0</v>
      </c>
      <c r="J140" s="70">
        <f t="shared" ref="J140:J147" si="107">1/((1+($O$16/12))^(M140-Q140))</f>
        <v>0.62747301524507682</v>
      </c>
      <c r="K140" s="87">
        <f t="shared" ref="K140:K147" si="108">I140*J140</f>
        <v>0</v>
      </c>
      <c r="M140" s="64">
        <v>48</v>
      </c>
      <c r="N140" s="64">
        <v>1</v>
      </c>
      <c r="O140" s="63">
        <f t="shared" ref="O140:O147" si="109">$O$16</f>
        <v>0.13390000000000002</v>
      </c>
      <c r="P140" s="87">
        <f t="shared" si="103"/>
        <v>2.7021467062074686E-2</v>
      </c>
      <c r="Q140" s="64">
        <f t="shared" ref="Q140:Q147" si="110">M140-S140</f>
        <v>6</v>
      </c>
      <c r="R140" s="87">
        <f t="shared" ref="R140:R147" si="111">PV(O140/12,Q140,-P140,0,0)</f>
        <v>0.15598077675172245</v>
      </c>
      <c r="S140" s="64">
        <f t="shared" ref="S140:S147" si="112">12+12+12+6</f>
        <v>42</v>
      </c>
    </row>
    <row r="141" spans="1:19" x14ac:dyDescent="0.25">
      <c r="B141" s="62">
        <v>4</v>
      </c>
      <c r="C141" s="64" t="s">
        <v>14</v>
      </c>
      <c r="D141" s="68"/>
      <c r="E141" s="68">
        <f t="shared" si="104"/>
        <v>0</v>
      </c>
      <c r="F141" s="63">
        <f t="shared" si="105"/>
        <v>6.7767815941499332E-3</v>
      </c>
      <c r="G141" s="65">
        <f>IFERROR(VLOOKUP(B141,EFA!$C$2:$D$7,2,0),EFA!$D$7)</f>
        <v>0.98975941333993145</v>
      </c>
      <c r="H141" s="69">
        <f>LGD!D5</f>
        <v>0.14000000000000001</v>
      </c>
      <c r="I141" s="68">
        <f t="shared" si="106"/>
        <v>0</v>
      </c>
      <c r="J141" s="70">
        <f t="shared" si="107"/>
        <v>0.62747301524507682</v>
      </c>
      <c r="K141" s="87">
        <f t="shared" si="108"/>
        <v>0</v>
      </c>
      <c r="M141" s="64">
        <v>48</v>
      </c>
      <c r="N141" s="64">
        <v>1</v>
      </c>
      <c r="O141" s="63">
        <f t="shared" si="109"/>
        <v>0.13390000000000002</v>
      </c>
      <c r="P141" s="87">
        <f t="shared" si="103"/>
        <v>2.7021467062074686E-2</v>
      </c>
      <c r="Q141" s="64">
        <f t="shared" si="110"/>
        <v>6</v>
      </c>
      <c r="R141" s="87">
        <f t="shared" si="111"/>
        <v>0.15598077675172245</v>
      </c>
      <c r="S141" s="64">
        <f t="shared" si="112"/>
        <v>42</v>
      </c>
    </row>
    <row r="142" spans="1:19" x14ac:dyDescent="0.25">
      <c r="B142" s="62">
        <v>4</v>
      </c>
      <c r="C142" s="64" t="s">
        <v>15</v>
      </c>
      <c r="D142" s="68"/>
      <c r="E142" s="68">
        <f t="shared" si="104"/>
        <v>0</v>
      </c>
      <c r="F142" s="63">
        <f t="shared" si="105"/>
        <v>6.7767815941499332E-3</v>
      </c>
      <c r="G142" s="65">
        <f>IFERROR(VLOOKUP(B142,EFA!$C$2:$D$7,2,0),EFA!$D$7)</f>
        <v>0.98975941333993145</v>
      </c>
      <c r="H142" s="69">
        <f>LGD!D6</f>
        <v>0.3</v>
      </c>
      <c r="I142" s="68">
        <f t="shared" si="106"/>
        <v>0</v>
      </c>
      <c r="J142" s="70">
        <f t="shared" si="107"/>
        <v>0.62747301524507682</v>
      </c>
      <c r="K142" s="87">
        <f t="shared" si="108"/>
        <v>0</v>
      </c>
      <c r="M142" s="64">
        <v>48</v>
      </c>
      <c r="N142" s="64">
        <v>1</v>
      </c>
      <c r="O142" s="63">
        <f t="shared" si="109"/>
        <v>0.13390000000000002</v>
      </c>
      <c r="P142" s="87">
        <f t="shared" si="103"/>
        <v>2.7021467062074686E-2</v>
      </c>
      <c r="Q142" s="64">
        <f t="shared" si="110"/>
        <v>6</v>
      </c>
      <c r="R142" s="87">
        <f t="shared" si="111"/>
        <v>0.15598077675172245</v>
      </c>
      <c r="S142" s="64">
        <f t="shared" si="112"/>
        <v>42</v>
      </c>
    </row>
    <row r="143" spans="1:19" x14ac:dyDescent="0.25">
      <c r="B143" s="62">
        <v>4</v>
      </c>
      <c r="C143" s="64" t="s">
        <v>16</v>
      </c>
      <c r="D143" s="68"/>
      <c r="E143" s="68">
        <f t="shared" si="104"/>
        <v>201642.46299359249</v>
      </c>
      <c r="F143" s="63">
        <f t="shared" si="105"/>
        <v>6.7767815941499332E-3</v>
      </c>
      <c r="G143" s="65">
        <f>IFERROR(VLOOKUP(B143,EFA!$C$2:$D$7,2,0),EFA!$D$7)</f>
        <v>0.98975941333993145</v>
      </c>
      <c r="H143" s="69">
        <f>LGD!D7</f>
        <v>0.3</v>
      </c>
      <c r="I143" s="68">
        <f t="shared" si="106"/>
        <v>405.74799119068314</v>
      </c>
      <c r="J143" s="70">
        <f t="shared" si="107"/>
        <v>0.62747301524507682</v>
      </c>
      <c r="K143" s="87">
        <f t="shared" si="108"/>
        <v>254.59591546205081</v>
      </c>
      <c r="M143" s="64">
        <v>48</v>
      </c>
      <c r="N143" s="64">
        <v>1</v>
      </c>
      <c r="O143" s="63">
        <f t="shared" si="109"/>
        <v>0.13390000000000002</v>
      </c>
      <c r="P143" s="87">
        <f t="shared" si="103"/>
        <v>2.7021467062074686E-2</v>
      </c>
      <c r="Q143" s="64">
        <f t="shared" si="110"/>
        <v>6</v>
      </c>
      <c r="R143" s="87">
        <f t="shared" si="111"/>
        <v>0.15598077675172245</v>
      </c>
      <c r="S143" s="64">
        <f t="shared" si="112"/>
        <v>42</v>
      </c>
    </row>
    <row r="144" spans="1:19" x14ac:dyDescent="0.25">
      <c r="B144" s="62">
        <v>4</v>
      </c>
      <c r="C144" s="64" t="s">
        <v>17</v>
      </c>
      <c r="D144" s="68"/>
      <c r="E144" s="68">
        <f t="shared" si="104"/>
        <v>0</v>
      </c>
      <c r="F144" s="63">
        <f t="shared" si="105"/>
        <v>6.7767815941499332E-3</v>
      </c>
      <c r="G144" s="65">
        <f>IFERROR(VLOOKUP(B144,EFA!$C$2:$D$7,2,0),EFA!$D$7)</f>
        <v>0.98975941333993145</v>
      </c>
      <c r="H144" s="69">
        <f>LGD!D8</f>
        <v>4.6364209605119888E-2</v>
      </c>
      <c r="I144" s="68">
        <f t="shared" si="106"/>
        <v>0</v>
      </c>
      <c r="J144" s="70">
        <f t="shared" si="107"/>
        <v>0.62747301524507682</v>
      </c>
      <c r="K144" s="87">
        <f t="shared" si="108"/>
        <v>0</v>
      </c>
      <c r="M144" s="64">
        <v>48</v>
      </c>
      <c r="N144" s="64">
        <v>1</v>
      </c>
      <c r="O144" s="63">
        <f t="shared" si="109"/>
        <v>0.13390000000000002</v>
      </c>
      <c r="P144" s="87">
        <f t="shared" si="103"/>
        <v>2.7021467062074686E-2</v>
      </c>
      <c r="Q144" s="64">
        <f t="shared" si="110"/>
        <v>6</v>
      </c>
      <c r="R144" s="87">
        <f t="shared" si="111"/>
        <v>0.15598077675172245</v>
      </c>
      <c r="S144" s="64">
        <f t="shared" si="112"/>
        <v>42</v>
      </c>
    </row>
    <row r="145" spans="1:19" x14ac:dyDescent="0.25">
      <c r="B145" s="62">
        <v>4</v>
      </c>
      <c r="C145" s="64" t="s">
        <v>18</v>
      </c>
      <c r="D145" s="68"/>
      <c r="E145" s="68">
        <f t="shared" si="104"/>
        <v>0</v>
      </c>
      <c r="F145" s="63">
        <f t="shared" si="105"/>
        <v>6.7767815941499332E-3</v>
      </c>
      <c r="G145" s="65">
        <f>IFERROR(VLOOKUP(B145,EFA!$C$2:$D$7,2,0),EFA!$D$7)</f>
        <v>0.98975941333993145</v>
      </c>
      <c r="H145" s="69">
        <f>LGD!D9</f>
        <v>0.25</v>
      </c>
      <c r="I145" s="68">
        <f t="shared" si="106"/>
        <v>0</v>
      </c>
      <c r="J145" s="70">
        <f t="shared" si="107"/>
        <v>0.62747301524507682</v>
      </c>
      <c r="K145" s="87">
        <f t="shared" si="108"/>
        <v>0</v>
      </c>
      <c r="M145" s="64">
        <v>48</v>
      </c>
      <c r="N145" s="64">
        <v>1</v>
      </c>
      <c r="O145" s="63">
        <f t="shared" si="109"/>
        <v>0.13390000000000002</v>
      </c>
      <c r="P145" s="87">
        <f t="shared" si="103"/>
        <v>2.7021467062074686E-2</v>
      </c>
      <c r="Q145" s="64">
        <f t="shared" si="110"/>
        <v>6</v>
      </c>
      <c r="R145" s="87">
        <f t="shared" si="111"/>
        <v>0.15598077675172245</v>
      </c>
      <c r="S145" s="64">
        <f t="shared" si="112"/>
        <v>42</v>
      </c>
    </row>
    <row r="146" spans="1:19" x14ac:dyDescent="0.25">
      <c r="B146" s="62">
        <v>4</v>
      </c>
      <c r="C146" s="64" t="s">
        <v>19</v>
      </c>
      <c r="D146" s="68"/>
      <c r="E146" s="68">
        <f t="shared" si="104"/>
        <v>0</v>
      </c>
      <c r="F146" s="63">
        <f t="shared" si="105"/>
        <v>6.7767815941499332E-3</v>
      </c>
      <c r="G146" s="65">
        <f>IFERROR(VLOOKUP(B146,EFA!$C$2:$D$7,2,0),EFA!$D$7)</f>
        <v>0.98975941333993145</v>
      </c>
      <c r="H146" s="69">
        <f>LGD!D10</f>
        <v>0.35</v>
      </c>
      <c r="I146" s="68">
        <f t="shared" si="106"/>
        <v>0</v>
      </c>
      <c r="J146" s="70">
        <f t="shared" si="107"/>
        <v>0.62747301524507682</v>
      </c>
      <c r="K146" s="87">
        <f t="shared" si="108"/>
        <v>0</v>
      </c>
      <c r="M146" s="64">
        <v>48</v>
      </c>
      <c r="N146" s="64">
        <v>1</v>
      </c>
      <c r="O146" s="63">
        <f t="shared" si="109"/>
        <v>0.13390000000000002</v>
      </c>
      <c r="P146" s="87">
        <f t="shared" si="103"/>
        <v>2.7021467062074686E-2</v>
      </c>
      <c r="Q146" s="64">
        <f t="shared" si="110"/>
        <v>6</v>
      </c>
      <c r="R146" s="87">
        <f t="shared" si="111"/>
        <v>0.15598077675172245</v>
      </c>
      <c r="S146" s="64">
        <f t="shared" si="112"/>
        <v>42</v>
      </c>
    </row>
    <row r="147" spans="1:19" x14ac:dyDescent="0.25">
      <c r="B147" s="62">
        <v>4</v>
      </c>
      <c r="C147" s="64" t="s">
        <v>20</v>
      </c>
      <c r="D147" s="68"/>
      <c r="E147" s="68">
        <f t="shared" si="104"/>
        <v>0</v>
      </c>
      <c r="F147" s="63">
        <f t="shared" si="105"/>
        <v>6.7767815941499332E-3</v>
      </c>
      <c r="G147" s="65">
        <f>IFERROR(VLOOKUP(B147,EFA!$C$2:$D$7,2,0),EFA!$D$7)</f>
        <v>0.98975941333993145</v>
      </c>
      <c r="H147" s="69">
        <f>LGD!D11</f>
        <v>0.55000000000000004</v>
      </c>
      <c r="I147" s="68">
        <f t="shared" si="106"/>
        <v>0</v>
      </c>
      <c r="J147" s="70">
        <f t="shared" si="107"/>
        <v>0.62747301524507682</v>
      </c>
      <c r="K147" s="87">
        <f t="shared" si="108"/>
        <v>0</v>
      </c>
      <c r="M147" s="64">
        <v>48</v>
      </c>
      <c r="N147" s="64">
        <v>1</v>
      </c>
      <c r="O147" s="63">
        <f t="shared" si="109"/>
        <v>0.13390000000000002</v>
      </c>
      <c r="P147" s="87">
        <f t="shared" si="103"/>
        <v>2.7021467062074686E-2</v>
      </c>
      <c r="Q147" s="64">
        <f t="shared" si="110"/>
        <v>6</v>
      </c>
      <c r="R147" s="87">
        <f t="shared" si="111"/>
        <v>0.15598077675172245</v>
      </c>
      <c r="S147" s="64">
        <f t="shared" si="112"/>
        <v>42</v>
      </c>
    </row>
    <row r="148" spans="1:19" x14ac:dyDescent="0.25">
      <c r="K148" s="71"/>
    </row>
    <row r="149" spans="1:19" x14ac:dyDescent="0.25">
      <c r="A149" s="62">
        <v>5</v>
      </c>
      <c r="B149" s="62" t="s">
        <v>52</v>
      </c>
      <c r="C149" s="64" t="s">
        <v>9</v>
      </c>
      <c r="D149" s="64"/>
      <c r="E149" s="84" t="s">
        <v>26</v>
      </c>
      <c r="F149" s="84" t="s">
        <v>39</v>
      </c>
      <c r="G149" s="84" t="s">
        <v>27</v>
      </c>
      <c r="H149" s="84" t="s">
        <v>28</v>
      </c>
      <c r="I149" s="84" t="s">
        <v>29</v>
      </c>
      <c r="J149" s="84" t="s">
        <v>30</v>
      </c>
      <c r="K149" s="114" t="s">
        <v>31</v>
      </c>
      <c r="M149" s="85" t="s">
        <v>32</v>
      </c>
      <c r="N149" s="85" t="s">
        <v>33</v>
      </c>
      <c r="O149" s="85" t="s">
        <v>34</v>
      </c>
      <c r="P149" s="85" t="s">
        <v>35</v>
      </c>
      <c r="Q149" s="85" t="s">
        <v>36</v>
      </c>
      <c r="R149" s="85" t="s">
        <v>37</v>
      </c>
      <c r="S149" s="85" t="s">
        <v>38</v>
      </c>
    </row>
    <row r="150" spans="1:19" x14ac:dyDescent="0.25">
      <c r="B150" s="62">
        <v>1</v>
      </c>
      <c r="C150" s="64" t="s">
        <v>12</v>
      </c>
      <c r="D150" s="68">
        <f>'31-60 days'!C9</f>
        <v>0</v>
      </c>
      <c r="E150" s="68">
        <f>D150*R150</f>
        <v>0</v>
      </c>
      <c r="F150" s="63">
        <f>$D$4</f>
        <v>6.9392486816699517E-2</v>
      </c>
      <c r="G150" s="65">
        <f>IFERROR(VLOOKUP(B150,EFA!$C$2:$D$7,2,0),EFA!$D$7)</f>
        <v>1.0407772896135385</v>
      </c>
      <c r="H150" s="69">
        <f>LGD!D3</f>
        <v>0</v>
      </c>
      <c r="I150" s="68">
        <f>E150*F150*G150*H150</f>
        <v>0</v>
      </c>
      <c r="J150" s="70">
        <f>1/((1+($O$16/12))^(M150-Q150))</f>
        <v>0.93558878588680383</v>
      </c>
      <c r="K150" s="87">
        <f>I150*J150</f>
        <v>0</v>
      </c>
      <c r="M150" s="64">
        <v>60</v>
      </c>
      <c r="N150" s="64">
        <v>1</v>
      </c>
      <c r="O150" s="63">
        <f>$O$16</f>
        <v>0.13390000000000002</v>
      </c>
      <c r="P150" s="87">
        <f t="shared" ref="P150:P158" si="113">PMT(O150/12,M150,-N150,0,0)</f>
        <v>2.29532157271066E-2</v>
      </c>
      <c r="Q150" s="64">
        <f>M150-S150</f>
        <v>54</v>
      </c>
      <c r="R150" s="87">
        <f>PV(O150/12,Q150,-P150,0,0)</f>
        <v>0.92722691905766452</v>
      </c>
      <c r="S150" s="64">
        <f>6</f>
        <v>6</v>
      </c>
    </row>
    <row r="151" spans="1:19" x14ac:dyDescent="0.25">
      <c r="B151" s="62">
        <v>1</v>
      </c>
      <c r="C151" s="64" t="s">
        <v>13</v>
      </c>
      <c r="D151" s="68">
        <f>'31-60 days'!D9</f>
        <v>0</v>
      </c>
      <c r="E151" s="68">
        <f t="shared" ref="E151:E158" si="114">D151*R151</f>
        <v>0</v>
      </c>
      <c r="F151" s="63">
        <f t="shared" ref="F151:F158" si="115">$D$4</f>
        <v>6.9392486816699517E-2</v>
      </c>
      <c r="G151" s="65">
        <f>IFERROR(VLOOKUP(B151,EFA!$C$2:$D$7,2,0),EFA!$D$7)</f>
        <v>1.0407772896135385</v>
      </c>
      <c r="H151" s="69">
        <f>LGD!D4</f>
        <v>0.55000000000000004</v>
      </c>
      <c r="I151" s="68">
        <f t="shared" ref="I151:I158" si="116">E151*F151*G151*H151</f>
        <v>0</v>
      </c>
      <c r="J151" s="70">
        <f t="shared" ref="J151:J158" si="117">1/((1+($O$16/12))^(M151-Q151))</f>
        <v>0.93558878588680383</v>
      </c>
      <c r="K151" s="87">
        <f t="shared" ref="K151:K158" si="118">I151*J151</f>
        <v>0</v>
      </c>
      <c r="M151" s="64">
        <v>60</v>
      </c>
      <c r="N151" s="64">
        <v>1</v>
      </c>
      <c r="O151" s="63">
        <f t="shared" ref="O151:O158" si="119">$O$16</f>
        <v>0.13390000000000002</v>
      </c>
      <c r="P151" s="87">
        <f t="shared" si="113"/>
        <v>2.29532157271066E-2</v>
      </c>
      <c r="Q151" s="64">
        <f t="shared" ref="Q151:Q158" si="120">M151-S151</f>
        <v>54</v>
      </c>
      <c r="R151" s="87">
        <f t="shared" ref="R151:R158" si="121">PV(O151/12,Q151,-P151,0,0)</f>
        <v>0.92722691905766452</v>
      </c>
      <c r="S151" s="64">
        <f>6</f>
        <v>6</v>
      </c>
    </row>
    <row r="152" spans="1:19" x14ac:dyDescent="0.25">
      <c r="B152" s="62">
        <v>1</v>
      </c>
      <c r="C152" s="64" t="s">
        <v>14</v>
      </c>
      <c r="D152" s="68">
        <f>'31-60 days'!E9</f>
        <v>0</v>
      </c>
      <c r="E152" s="68">
        <f t="shared" si="114"/>
        <v>0</v>
      </c>
      <c r="F152" s="63">
        <f t="shared" si="115"/>
        <v>6.9392486816699517E-2</v>
      </c>
      <c r="G152" s="65">
        <f>IFERROR(VLOOKUP(B152,EFA!$C$2:$D$7,2,0),EFA!$D$7)</f>
        <v>1.0407772896135385</v>
      </c>
      <c r="H152" s="69">
        <f>LGD!D5</f>
        <v>0.14000000000000001</v>
      </c>
      <c r="I152" s="68">
        <f t="shared" si="116"/>
        <v>0</v>
      </c>
      <c r="J152" s="70">
        <f t="shared" si="117"/>
        <v>0.93558878588680383</v>
      </c>
      <c r="K152" s="87">
        <f t="shared" si="118"/>
        <v>0</v>
      </c>
      <c r="M152" s="64">
        <v>60</v>
      </c>
      <c r="N152" s="64">
        <v>1</v>
      </c>
      <c r="O152" s="63">
        <f t="shared" si="119"/>
        <v>0.13390000000000002</v>
      </c>
      <c r="P152" s="87">
        <f t="shared" si="113"/>
        <v>2.29532157271066E-2</v>
      </c>
      <c r="Q152" s="64">
        <f t="shared" si="120"/>
        <v>54</v>
      </c>
      <c r="R152" s="87">
        <f t="shared" si="121"/>
        <v>0.92722691905766452</v>
      </c>
      <c r="S152" s="64">
        <f>6</f>
        <v>6</v>
      </c>
    </row>
    <row r="153" spans="1:19" x14ac:dyDescent="0.25">
      <c r="B153" s="62">
        <v>1</v>
      </c>
      <c r="C153" s="64" t="s">
        <v>15</v>
      </c>
      <c r="D153" s="68">
        <f>'31-60 days'!F9</f>
        <v>0</v>
      </c>
      <c r="E153" s="68">
        <f t="shared" si="114"/>
        <v>0</v>
      </c>
      <c r="F153" s="63">
        <f t="shared" si="115"/>
        <v>6.9392486816699517E-2</v>
      </c>
      <c r="G153" s="65">
        <f>IFERROR(VLOOKUP(B153,EFA!$C$2:$D$7,2,0),EFA!$D$7)</f>
        <v>1.0407772896135385</v>
      </c>
      <c r="H153" s="69">
        <f>LGD!D6</f>
        <v>0.3</v>
      </c>
      <c r="I153" s="68">
        <f t="shared" si="116"/>
        <v>0</v>
      </c>
      <c r="J153" s="70">
        <f t="shared" si="117"/>
        <v>0.93558878588680383</v>
      </c>
      <c r="K153" s="87">
        <f t="shared" si="118"/>
        <v>0</v>
      </c>
      <c r="M153" s="64">
        <v>60</v>
      </c>
      <c r="N153" s="64">
        <v>1</v>
      </c>
      <c r="O153" s="63">
        <f t="shared" si="119"/>
        <v>0.13390000000000002</v>
      </c>
      <c r="P153" s="87">
        <f t="shared" si="113"/>
        <v>2.29532157271066E-2</v>
      </c>
      <c r="Q153" s="64">
        <f t="shared" si="120"/>
        <v>54</v>
      </c>
      <c r="R153" s="87">
        <f t="shared" si="121"/>
        <v>0.92722691905766452</v>
      </c>
      <c r="S153" s="64">
        <f>6</f>
        <v>6</v>
      </c>
    </row>
    <row r="154" spans="1:19" x14ac:dyDescent="0.25">
      <c r="B154" s="62">
        <v>1</v>
      </c>
      <c r="C154" s="64" t="s">
        <v>16</v>
      </c>
      <c r="D154" s="68">
        <f>'31-60 days'!G9</f>
        <v>1345717.6</v>
      </c>
      <c r="E154" s="68">
        <f t="shared" si="114"/>
        <v>1247785.5841696747</v>
      </c>
      <c r="F154" s="63">
        <f t="shared" si="115"/>
        <v>6.9392486816699517E-2</v>
      </c>
      <c r="G154" s="65">
        <f>IFERROR(VLOOKUP(B154,EFA!$C$2:$D$7,2,0),EFA!$D$7)</f>
        <v>1.0407772896135385</v>
      </c>
      <c r="H154" s="69">
        <f>LGD!D7</f>
        <v>0.3</v>
      </c>
      <c r="I154" s="68">
        <f t="shared" si="116"/>
        <v>27035.317686098198</v>
      </c>
      <c r="J154" s="70">
        <f t="shared" si="117"/>
        <v>0.93558878588680383</v>
      </c>
      <c r="K154" s="87">
        <f t="shared" si="118"/>
        <v>25293.940050000649</v>
      </c>
      <c r="M154" s="64">
        <v>60</v>
      </c>
      <c r="N154" s="64">
        <v>1</v>
      </c>
      <c r="O154" s="63">
        <f t="shared" si="119"/>
        <v>0.13390000000000002</v>
      </c>
      <c r="P154" s="87">
        <f t="shared" si="113"/>
        <v>2.29532157271066E-2</v>
      </c>
      <c r="Q154" s="64">
        <f t="shared" si="120"/>
        <v>54</v>
      </c>
      <c r="R154" s="87">
        <f t="shared" si="121"/>
        <v>0.92722691905766452</v>
      </c>
      <c r="S154" s="64">
        <f>6</f>
        <v>6</v>
      </c>
    </row>
    <row r="155" spans="1:19" x14ac:dyDescent="0.25">
      <c r="B155" s="62">
        <v>1</v>
      </c>
      <c r="C155" s="64" t="s">
        <v>17</v>
      </c>
      <c r="D155" s="68">
        <f>'31-60 days'!H9</f>
        <v>0</v>
      </c>
      <c r="E155" s="68">
        <f t="shared" si="114"/>
        <v>0</v>
      </c>
      <c r="F155" s="63">
        <f t="shared" si="115"/>
        <v>6.9392486816699517E-2</v>
      </c>
      <c r="G155" s="65">
        <f>IFERROR(VLOOKUP(B155,EFA!$C$2:$D$7,2,0),EFA!$D$7)</f>
        <v>1.0407772896135385</v>
      </c>
      <c r="H155" s="69">
        <f>LGD!D8</f>
        <v>4.6364209605119888E-2</v>
      </c>
      <c r="I155" s="68">
        <f t="shared" si="116"/>
        <v>0</v>
      </c>
      <c r="J155" s="70">
        <f t="shared" si="117"/>
        <v>0.93558878588680383</v>
      </c>
      <c r="K155" s="87">
        <f t="shared" si="118"/>
        <v>0</v>
      </c>
      <c r="M155" s="64">
        <v>60</v>
      </c>
      <c r="N155" s="64">
        <v>1</v>
      </c>
      <c r="O155" s="63">
        <f t="shared" si="119"/>
        <v>0.13390000000000002</v>
      </c>
      <c r="P155" s="87">
        <f t="shared" si="113"/>
        <v>2.29532157271066E-2</v>
      </c>
      <c r="Q155" s="64">
        <f t="shared" si="120"/>
        <v>54</v>
      </c>
      <c r="R155" s="87">
        <f t="shared" si="121"/>
        <v>0.92722691905766452</v>
      </c>
      <c r="S155" s="64">
        <f>6</f>
        <v>6</v>
      </c>
    </row>
    <row r="156" spans="1:19" x14ac:dyDescent="0.25">
      <c r="B156" s="62">
        <v>1</v>
      </c>
      <c r="C156" s="64" t="s">
        <v>18</v>
      </c>
      <c r="D156" s="68">
        <f>'31-60 days'!I9</f>
        <v>0</v>
      </c>
      <c r="E156" s="68">
        <f t="shared" si="114"/>
        <v>0</v>
      </c>
      <c r="F156" s="63">
        <f t="shared" si="115"/>
        <v>6.9392486816699517E-2</v>
      </c>
      <c r="G156" s="65">
        <f>IFERROR(VLOOKUP(B156,EFA!$C$2:$D$7,2,0),EFA!$D$7)</f>
        <v>1.0407772896135385</v>
      </c>
      <c r="H156" s="69">
        <f>LGD!D9</f>
        <v>0.25</v>
      </c>
      <c r="I156" s="68">
        <f t="shared" si="116"/>
        <v>0</v>
      </c>
      <c r="J156" s="70">
        <f t="shared" si="117"/>
        <v>0.93558878588680383</v>
      </c>
      <c r="K156" s="87">
        <f t="shared" si="118"/>
        <v>0</v>
      </c>
      <c r="M156" s="64">
        <v>60</v>
      </c>
      <c r="N156" s="64">
        <v>1</v>
      </c>
      <c r="O156" s="63">
        <f t="shared" si="119"/>
        <v>0.13390000000000002</v>
      </c>
      <c r="P156" s="87">
        <f t="shared" si="113"/>
        <v>2.29532157271066E-2</v>
      </c>
      <c r="Q156" s="64">
        <f t="shared" si="120"/>
        <v>54</v>
      </c>
      <c r="R156" s="87">
        <f t="shared" si="121"/>
        <v>0.92722691905766452</v>
      </c>
      <c r="S156" s="64">
        <f>6</f>
        <v>6</v>
      </c>
    </row>
    <row r="157" spans="1:19" x14ac:dyDescent="0.25">
      <c r="B157" s="62">
        <v>1</v>
      </c>
      <c r="C157" s="64" t="s">
        <v>19</v>
      </c>
      <c r="D157" s="68">
        <f>'31-60 days'!J9</f>
        <v>0</v>
      </c>
      <c r="E157" s="68">
        <f t="shared" si="114"/>
        <v>0</v>
      </c>
      <c r="F157" s="63">
        <f t="shared" si="115"/>
        <v>6.9392486816699517E-2</v>
      </c>
      <c r="G157" s="65">
        <f>IFERROR(VLOOKUP(B157,EFA!$C$2:$D$7,2,0),EFA!$D$7)</f>
        <v>1.0407772896135385</v>
      </c>
      <c r="H157" s="69">
        <f>LGD!D10</f>
        <v>0.35</v>
      </c>
      <c r="I157" s="68">
        <f t="shared" si="116"/>
        <v>0</v>
      </c>
      <c r="J157" s="70">
        <f t="shared" si="117"/>
        <v>0.93558878588680383</v>
      </c>
      <c r="K157" s="87">
        <f t="shared" si="118"/>
        <v>0</v>
      </c>
      <c r="M157" s="64">
        <v>60</v>
      </c>
      <c r="N157" s="64">
        <v>1</v>
      </c>
      <c r="O157" s="63">
        <f t="shared" si="119"/>
        <v>0.13390000000000002</v>
      </c>
      <c r="P157" s="87">
        <f t="shared" si="113"/>
        <v>2.29532157271066E-2</v>
      </c>
      <c r="Q157" s="64">
        <f t="shared" si="120"/>
        <v>54</v>
      </c>
      <c r="R157" s="87">
        <f t="shared" si="121"/>
        <v>0.92722691905766452</v>
      </c>
      <c r="S157" s="64">
        <f>6</f>
        <v>6</v>
      </c>
    </row>
    <row r="158" spans="1:19" x14ac:dyDescent="0.25">
      <c r="B158" s="62">
        <v>1</v>
      </c>
      <c r="C158" s="64" t="s">
        <v>20</v>
      </c>
      <c r="D158" s="68">
        <f>'31-60 days'!K9</f>
        <v>0</v>
      </c>
      <c r="E158" s="68">
        <f t="shared" si="114"/>
        <v>0</v>
      </c>
      <c r="F158" s="63">
        <f t="shared" si="115"/>
        <v>6.9392486816699517E-2</v>
      </c>
      <c r="G158" s="65">
        <f>IFERROR(VLOOKUP(B158,EFA!$C$2:$D$7,2,0),EFA!$D$7)</f>
        <v>1.0407772896135385</v>
      </c>
      <c r="H158" s="69">
        <f>LGD!D11</f>
        <v>0.55000000000000004</v>
      </c>
      <c r="I158" s="68">
        <f t="shared" si="116"/>
        <v>0</v>
      </c>
      <c r="J158" s="70">
        <f t="shared" si="117"/>
        <v>0.93558878588680383</v>
      </c>
      <c r="K158" s="87">
        <f t="shared" si="118"/>
        <v>0</v>
      </c>
      <c r="M158" s="64">
        <v>60</v>
      </c>
      <c r="N158" s="64">
        <v>1</v>
      </c>
      <c r="O158" s="63">
        <f t="shared" si="119"/>
        <v>0.13390000000000002</v>
      </c>
      <c r="P158" s="87">
        <f t="shared" si="113"/>
        <v>2.29532157271066E-2</v>
      </c>
      <c r="Q158" s="64">
        <f t="shared" si="120"/>
        <v>54</v>
      </c>
      <c r="R158" s="87">
        <f t="shared" si="121"/>
        <v>0.92722691905766452</v>
      </c>
      <c r="S158" s="64">
        <f>6</f>
        <v>6</v>
      </c>
    </row>
    <row r="159" spans="1:19" x14ac:dyDescent="0.25">
      <c r="K159" s="71"/>
    </row>
    <row r="160" spans="1:19" x14ac:dyDescent="0.25">
      <c r="A160" s="62">
        <v>5</v>
      </c>
      <c r="B160" s="62" t="s">
        <v>52</v>
      </c>
      <c r="C160" s="64" t="s">
        <v>9</v>
      </c>
      <c r="D160" s="64"/>
      <c r="E160" s="84" t="s">
        <v>26</v>
      </c>
      <c r="F160" s="84" t="s">
        <v>39</v>
      </c>
      <c r="G160" s="84" t="s">
        <v>27</v>
      </c>
      <c r="H160" s="84" t="s">
        <v>28</v>
      </c>
      <c r="I160" s="84" t="s">
        <v>29</v>
      </c>
      <c r="J160" s="84" t="s">
        <v>30</v>
      </c>
      <c r="K160" s="114" t="s">
        <v>31</v>
      </c>
      <c r="M160" s="85" t="s">
        <v>32</v>
      </c>
      <c r="N160" s="85" t="s">
        <v>33</v>
      </c>
      <c r="O160" s="85" t="s">
        <v>34</v>
      </c>
      <c r="P160" s="85" t="s">
        <v>35</v>
      </c>
      <c r="Q160" s="85" t="s">
        <v>36</v>
      </c>
      <c r="R160" s="85" t="s">
        <v>37</v>
      </c>
      <c r="S160" s="85" t="s">
        <v>38</v>
      </c>
    </row>
    <row r="161" spans="1:19" x14ac:dyDescent="0.25">
      <c r="B161" s="62">
        <v>2</v>
      </c>
      <c r="C161" s="64" t="s">
        <v>12</v>
      </c>
      <c r="D161" s="68"/>
      <c r="E161" s="68">
        <f>D150*R161</f>
        <v>0</v>
      </c>
      <c r="F161" s="63">
        <f>$E$4-$D$4</f>
        <v>1.1234008039333332E-2</v>
      </c>
      <c r="G161" s="65">
        <f>IFERROR(VLOOKUP(B161,EFA!$C$2:$D$7,2,0),EFA!$D$7)</f>
        <v>0.97341921930465047</v>
      </c>
      <c r="H161" s="69">
        <f>LGD!D3</f>
        <v>0</v>
      </c>
      <c r="I161" s="68">
        <f>E161*F161*G161*H161</f>
        <v>0</v>
      </c>
      <c r="J161" s="70">
        <f>1/((1+($O$16/12))^(M161-Q161))</f>
        <v>0.81894554163582844</v>
      </c>
      <c r="K161" s="87">
        <f>I161*J161</f>
        <v>0</v>
      </c>
      <c r="M161" s="64">
        <v>60</v>
      </c>
      <c r="N161" s="64">
        <v>1</v>
      </c>
      <c r="O161" s="63">
        <f>$O$16</f>
        <v>0.13390000000000002</v>
      </c>
      <c r="P161" s="87">
        <f t="shared" ref="P161:P169" si="122">PMT(O161/12,M161,-N161,0,0)</f>
        <v>2.29532157271066E-2</v>
      </c>
      <c r="Q161" s="64">
        <f>M161-S161</f>
        <v>42</v>
      </c>
      <c r="R161" s="87">
        <f>PV(O161/12,Q161,-P161,0,0)</f>
        <v>0.76630550368170003</v>
      </c>
      <c r="S161" s="64">
        <f>12+6</f>
        <v>18</v>
      </c>
    </row>
    <row r="162" spans="1:19" x14ac:dyDescent="0.25">
      <c r="B162" s="62">
        <v>2</v>
      </c>
      <c r="C162" s="64" t="s">
        <v>13</v>
      </c>
      <c r="D162" s="68"/>
      <c r="E162" s="68">
        <f t="shared" ref="E162:E169" si="123">D151*R162</f>
        <v>0</v>
      </c>
      <c r="F162" s="63">
        <f t="shared" ref="F162:F169" si="124">$E$4-$D$4</f>
        <v>1.1234008039333332E-2</v>
      </c>
      <c r="G162" s="65">
        <f>IFERROR(VLOOKUP(B162,EFA!$C$2:$D$7,2,0),EFA!$D$7)</f>
        <v>0.97341921930465047</v>
      </c>
      <c r="H162" s="69">
        <f>LGD!D4</f>
        <v>0.55000000000000004</v>
      </c>
      <c r="I162" s="68">
        <f t="shared" ref="I162:I169" si="125">E162*F162*G162*H162</f>
        <v>0</v>
      </c>
      <c r="J162" s="70">
        <f t="shared" ref="J162:J169" si="126">1/((1+($O$16/12))^(M162-Q162))</f>
        <v>0.81894554163582844</v>
      </c>
      <c r="K162" s="87">
        <f t="shared" ref="K162:K169" si="127">I162*J162</f>
        <v>0</v>
      </c>
      <c r="M162" s="64">
        <v>60</v>
      </c>
      <c r="N162" s="64">
        <v>1</v>
      </c>
      <c r="O162" s="63">
        <f t="shared" ref="O162:O169" si="128">$O$16</f>
        <v>0.13390000000000002</v>
      </c>
      <c r="P162" s="87">
        <f t="shared" si="122"/>
        <v>2.29532157271066E-2</v>
      </c>
      <c r="Q162" s="64">
        <f t="shared" ref="Q162:Q169" si="129">M162-S162</f>
        <v>42</v>
      </c>
      <c r="R162" s="87">
        <f t="shared" ref="R162:R169" si="130">PV(O162/12,Q162,-P162,0,0)</f>
        <v>0.76630550368170003</v>
      </c>
      <c r="S162" s="64">
        <f t="shared" ref="S162:S169" si="131">12+6</f>
        <v>18</v>
      </c>
    </row>
    <row r="163" spans="1:19" x14ac:dyDescent="0.25">
      <c r="B163" s="62">
        <v>2</v>
      </c>
      <c r="C163" s="64" t="s">
        <v>14</v>
      </c>
      <c r="D163" s="68"/>
      <c r="E163" s="68">
        <f t="shared" si="123"/>
        <v>0</v>
      </c>
      <c r="F163" s="63">
        <f t="shared" si="124"/>
        <v>1.1234008039333332E-2</v>
      </c>
      <c r="G163" s="65">
        <f>IFERROR(VLOOKUP(B163,EFA!$C$2:$D$7,2,0),EFA!$D$7)</f>
        <v>0.97341921930465047</v>
      </c>
      <c r="H163" s="69">
        <f>LGD!D5</f>
        <v>0.14000000000000001</v>
      </c>
      <c r="I163" s="68">
        <f t="shared" si="125"/>
        <v>0</v>
      </c>
      <c r="J163" s="70">
        <f t="shared" si="126"/>
        <v>0.81894554163582844</v>
      </c>
      <c r="K163" s="87">
        <f t="shared" si="127"/>
        <v>0</v>
      </c>
      <c r="M163" s="64">
        <v>60</v>
      </c>
      <c r="N163" s="64">
        <v>1</v>
      </c>
      <c r="O163" s="63">
        <f t="shared" si="128"/>
        <v>0.13390000000000002</v>
      </c>
      <c r="P163" s="87">
        <f t="shared" si="122"/>
        <v>2.29532157271066E-2</v>
      </c>
      <c r="Q163" s="64">
        <f t="shared" si="129"/>
        <v>42</v>
      </c>
      <c r="R163" s="87">
        <f t="shared" si="130"/>
        <v>0.76630550368170003</v>
      </c>
      <c r="S163" s="64">
        <f t="shared" si="131"/>
        <v>18</v>
      </c>
    </row>
    <row r="164" spans="1:19" x14ac:dyDescent="0.25">
      <c r="B164" s="62">
        <v>2</v>
      </c>
      <c r="C164" s="64" t="s">
        <v>15</v>
      </c>
      <c r="D164" s="68"/>
      <c r="E164" s="68">
        <f t="shared" si="123"/>
        <v>0</v>
      </c>
      <c r="F164" s="63">
        <f t="shared" si="124"/>
        <v>1.1234008039333332E-2</v>
      </c>
      <c r="G164" s="65">
        <f>IFERROR(VLOOKUP(B164,EFA!$C$2:$D$7,2,0),EFA!$D$7)</f>
        <v>0.97341921930465047</v>
      </c>
      <c r="H164" s="69">
        <f>LGD!D6</f>
        <v>0.3</v>
      </c>
      <c r="I164" s="68">
        <f t="shared" si="125"/>
        <v>0</v>
      </c>
      <c r="J164" s="70">
        <f t="shared" si="126"/>
        <v>0.81894554163582844</v>
      </c>
      <c r="K164" s="87">
        <f t="shared" si="127"/>
        <v>0</v>
      </c>
      <c r="M164" s="64">
        <v>60</v>
      </c>
      <c r="N164" s="64">
        <v>1</v>
      </c>
      <c r="O164" s="63">
        <f t="shared" si="128"/>
        <v>0.13390000000000002</v>
      </c>
      <c r="P164" s="87">
        <f t="shared" si="122"/>
        <v>2.29532157271066E-2</v>
      </c>
      <c r="Q164" s="64">
        <f t="shared" si="129"/>
        <v>42</v>
      </c>
      <c r="R164" s="87">
        <f t="shared" si="130"/>
        <v>0.76630550368170003</v>
      </c>
      <c r="S164" s="64">
        <f t="shared" si="131"/>
        <v>18</v>
      </c>
    </row>
    <row r="165" spans="1:19" x14ac:dyDescent="0.25">
      <c r="B165" s="62">
        <v>2</v>
      </c>
      <c r="C165" s="64" t="s">
        <v>16</v>
      </c>
      <c r="D165" s="68"/>
      <c r="E165" s="68">
        <f t="shared" si="123"/>
        <v>1031230.8032813286</v>
      </c>
      <c r="F165" s="63">
        <f t="shared" si="124"/>
        <v>1.1234008039333332E-2</v>
      </c>
      <c r="G165" s="65">
        <f>IFERROR(VLOOKUP(B165,EFA!$C$2:$D$7,2,0),EFA!$D$7)</f>
        <v>0.97341921930465047</v>
      </c>
      <c r="H165" s="69">
        <f>LGD!D7</f>
        <v>0.3</v>
      </c>
      <c r="I165" s="68">
        <f t="shared" si="125"/>
        <v>3383.0761922261577</v>
      </c>
      <c r="J165" s="70">
        <f t="shared" si="126"/>
        <v>0.81894554163582844</v>
      </c>
      <c r="K165" s="87">
        <f t="shared" si="127"/>
        <v>2770.5551646379267</v>
      </c>
      <c r="M165" s="64">
        <v>60</v>
      </c>
      <c r="N165" s="64">
        <v>1</v>
      </c>
      <c r="O165" s="63">
        <f t="shared" si="128"/>
        <v>0.13390000000000002</v>
      </c>
      <c r="P165" s="87">
        <f t="shared" si="122"/>
        <v>2.29532157271066E-2</v>
      </c>
      <c r="Q165" s="64">
        <f t="shared" si="129"/>
        <v>42</v>
      </c>
      <c r="R165" s="87">
        <f t="shared" si="130"/>
        <v>0.76630550368170003</v>
      </c>
      <c r="S165" s="64">
        <f t="shared" si="131"/>
        <v>18</v>
      </c>
    </row>
    <row r="166" spans="1:19" x14ac:dyDescent="0.25">
      <c r="B166" s="62">
        <v>2</v>
      </c>
      <c r="C166" s="64" t="s">
        <v>17</v>
      </c>
      <c r="D166" s="68"/>
      <c r="E166" s="68">
        <f t="shared" si="123"/>
        <v>0</v>
      </c>
      <c r="F166" s="63">
        <f t="shared" si="124"/>
        <v>1.1234008039333332E-2</v>
      </c>
      <c r="G166" s="65">
        <f>IFERROR(VLOOKUP(B166,EFA!$C$2:$D$7,2,0),EFA!$D$7)</f>
        <v>0.97341921930465047</v>
      </c>
      <c r="H166" s="69">
        <f>LGD!D8</f>
        <v>4.6364209605119888E-2</v>
      </c>
      <c r="I166" s="68">
        <f t="shared" si="125"/>
        <v>0</v>
      </c>
      <c r="J166" s="70">
        <f t="shared" si="126"/>
        <v>0.81894554163582844</v>
      </c>
      <c r="K166" s="87">
        <f t="shared" si="127"/>
        <v>0</v>
      </c>
      <c r="M166" s="64">
        <v>60</v>
      </c>
      <c r="N166" s="64">
        <v>1</v>
      </c>
      <c r="O166" s="63">
        <f t="shared" si="128"/>
        <v>0.13390000000000002</v>
      </c>
      <c r="P166" s="87">
        <f t="shared" si="122"/>
        <v>2.29532157271066E-2</v>
      </c>
      <c r="Q166" s="64">
        <f t="shared" si="129"/>
        <v>42</v>
      </c>
      <c r="R166" s="87">
        <f t="shared" si="130"/>
        <v>0.76630550368170003</v>
      </c>
      <c r="S166" s="64">
        <f t="shared" si="131"/>
        <v>18</v>
      </c>
    </row>
    <row r="167" spans="1:19" x14ac:dyDescent="0.25">
      <c r="B167" s="62">
        <v>2</v>
      </c>
      <c r="C167" s="64" t="s">
        <v>18</v>
      </c>
      <c r="D167" s="68"/>
      <c r="E167" s="68">
        <f t="shared" si="123"/>
        <v>0</v>
      </c>
      <c r="F167" s="63">
        <f t="shared" si="124"/>
        <v>1.1234008039333332E-2</v>
      </c>
      <c r="G167" s="65">
        <f>IFERROR(VLOOKUP(B167,EFA!$C$2:$D$7,2,0),EFA!$D$7)</f>
        <v>0.97341921930465047</v>
      </c>
      <c r="H167" s="69">
        <f>LGD!D9</f>
        <v>0.25</v>
      </c>
      <c r="I167" s="68">
        <f t="shared" si="125"/>
        <v>0</v>
      </c>
      <c r="J167" s="70">
        <f t="shared" si="126"/>
        <v>0.81894554163582844</v>
      </c>
      <c r="K167" s="87">
        <f t="shared" si="127"/>
        <v>0</v>
      </c>
      <c r="M167" s="64">
        <v>60</v>
      </c>
      <c r="N167" s="64">
        <v>1</v>
      </c>
      <c r="O167" s="63">
        <f t="shared" si="128"/>
        <v>0.13390000000000002</v>
      </c>
      <c r="P167" s="87">
        <f t="shared" si="122"/>
        <v>2.29532157271066E-2</v>
      </c>
      <c r="Q167" s="64">
        <f t="shared" si="129"/>
        <v>42</v>
      </c>
      <c r="R167" s="87">
        <f t="shared" si="130"/>
        <v>0.76630550368170003</v>
      </c>
      <c r="S167" s="64">
        <f t="shared" si="131"/>
        <v>18</v>
      </c>
    </row>
    <row r="168" spans="1:19" x14ac:dyDescent="0.25">
      <c r="B168" s="62">
        <v>2</v>
      </c>
      <c r="C168" s="64" t="s">
        <v>19</v>
      </c>
      <c r="D168" s="68"/>
      <c r="E168" s="68">
        <f t="shared" si="123"/>
        <v>0</v>
      </c>
      <c r="F168" s="63">
        <f t="shared" si="124"/>
        <v>1.1234008039333332E-2</v>
      </c>
      <c r="G168" s="65">
        <f>IFERROR(VLOOKUP(B168,EFA!$C$2:$D$7,2,0),EFA!$D$7)</f>
        <v>0.97341921930465047</v>
      </c>
      <c r="H168" s="69">
        <f>LGD!D10</f>
        <v>0.35</v>
      </c>
      <c r="I168" s="68">
        <f t="shared" si="125"/>
        <v>0</v>
      </c>
      <c r="J168" s="70">
        <f t="shared" si="126"/>
        <v>0.81894554163582844</v>
      </c>
      <c r="K168" s="87">
        <f t="shared" si="127"/>
        <v>0</v>
      </c>
      <c r="M168" s="64">
        <v>60</v>
      </c>
      <c r="N168" s="64">
        <v>1</v>
      </c>
      <c r="O168" s="63">
        <f t="shared" si="128"/>
        <v>0.13390000000000002</v>
      </c>
      <c r="P168" s="87">
        <f t="shared" si="122"/>
        <v>2.29532157271066E-2</v>
      </c>
      <c r="Q168" s="64">
        <f t="shared" si="129"/>
        <v>42</v>
      </c>
      <c r="R168" s="87">
        <f t="shared" si="130"/>
        <v>0.76630550368170003</v>
      </c>
      <c r="S168" s="64">
        <f t="shared" si="131"/>
        <v>18</v>
      </c>
    </row>
    <row r="169" spans="1:19" x14ac:dyDescent="0.25">
      <c r="B169" s="62">
        <v>2</v>
      </c>
      <c r="C169" s="64" t="s">
        <v>20</v>
      </c>
      <c r="D169" s="68"/>
      <c r="E169" s="68">
        <f t="shared" si="123"/>
        <v>0</v>
      </c>
      <c r="F169" s="63">
        <f t="shared" si="124"/>
        <v>1.1234008039333332E-2</v>
      </c>
      <c r="G169" s="65">
        <f>IFERROR(VLOOKUP(B169,EFA!$C$2:$D$7,2,0),EFA!$D$7)</f>
        <v>0.97341921930465047</v>
      </c>
      <c r="H169" s="69">
        <f>LGD!D11</f>
        <v>0.55000000000000004</v>
      </c>
      <c r="I169" s="68">
        <f t="shared" si="125"/>
        <v>0</v>
      </c>
      <c r="J169" s="70">
        <f t="shared" si="126"/>
        <v>0.81894554163582844</v>
      </c>
      <c r="K169" s="87">
        <f t="shared" si="127"/>
        <v>0</v>
      </c>
      <c r="M169" s="64">
        <v>60</v>
      </c>
      <c r="N169" s="64">
        <v>1</v>
      </c>
      <c r="O169" s="63">
        <f t="shared" si="128"/>
        <v>0.13390000000000002</v>
      </c>
      <c r="P169" s="87">
        <f t="shared" si="122"/>
        <v>2.29532157271066E-2</v>
      </c>
      <c r="Q169" s="64">
        <f t="shared" si="129"/>
        <v>42</v>
      </c>
      <c r="R169" s="87">
        <f t="shared" si="130"/>
        <v>0.76630550368170003</v>
      </c>
      <c r="S169" s="64">
        <f t="shared" si="131"/>
        <v>18</v>
      </c>
    </row>
    <row r="170" spans="1:19" x14ac:dyDescent="0.25">
      <c r="K170" s="71"/>
    </row>
    <row r="171" spans="1:19" x14ac:dyDescent="0.25">
      <c r="A171" s="62">
        <v>5</v>
      </c>
      <c r="B171" s="62" t="s">
        <v>52</v>
      </c>
      <c r="C171" s="64" t="s">
        <v>9</v>
      </c>
      <c r="D171" s="64"/>
      <c r="E171" s="84" t="s">
        <v>26</v>
      </c>
      <c r="F171" s="84" t="s">
        <v>39</v>
      </c>
      <c r="G171" s="84" t="s">
        <v>27</v>
      </c>
      <c r="H171" s="84" t="s">
        <v>28</v>
      </c>
      <c r="I171" s="84" t="s">
        <v>29</v>
      </c>
      <c r="J171" s="84" t="s">
        <v>30</v>
      </c>
      <c r="K171" s="114" t="s">
        <v>31</v>
      </c>
      <c r="M171" s="85" t="s">
        <v>32</v>
      </c>
      <c r="N171" s="85" t="s">
        <v>33</v>
      </c>
      <c r="O171" s="85" t="s">
        <v>34</v>
      </c>
      <c r="P171" s="85" t="s">
        <v>35</v>
      </c>
      <c r="Q171" s="85" t="s">
        <v>36</v>
      </c>
      <c r="R171" s="85" t="s">
        <v>37</v>
      </c>
      <c r="S171" s="85" t="s">
        <v>38</v>
      </c>
    </row>
    <row r="172" spans="1:19" x14ac:dyDescent="0.25">
      <c r="B172" s="62">
        <v>3</v>
      </c>
      <c r="C172" s="64" t="s">
        <v>12</v>
      </c>
      <c r="D172" s="68"/>
      <c r="E172" s="68">
        <f>D150*R172</f>
        <v>0</v>
      </c>
      <c r="F172" s="63">
        <f>$F$4-$E$4</f>
        <v>1.4695080658937348E-2</v>
      </c>
      <c r="G172" s="65">
        <f>IFERROR(VLOOKUP(B172,EFA!$C$2:$D$7,2,0),EFA!$D$7)</f>
        <v>0.97750576770633035</v>
      </c>
      <c r="H172" s="69">
        <f>LGD!D3</f>
        <v>0</v>
      </c>
      <c r="I172" s="68">
        <f>E172*F172*G172*H172</f>
        <v>0</v>
      </c>
      <c r="J172" s="70">
        <f>1/((1+($O$16/12))^(M172-Q172))</f>
        <v>0.7168446333284122</v>
      </c>
      <c r="K172" s="87">
        <f>I172*J172</f>
        <v>0</v>
      </c>
      <c r="M172" s="64">
        <v>60</v>
      </c>
      <c r="N172" s="64">
        <v>1</v>
      </c>
      <c r="O172" s="63">
        <f>$O$16</f>
        <v>0.13390000000000002</v>
      </c>
      <c r="P172" s="87">
        <f t="shared" ref="P172:P180" si="132">PMT(O172/12,M172,-N172,0,0)</f>
        <v>2.29532157271066E-2</v>
      </c>
      <c r="Q172" s="64">
        <f>M172-S172</f>
        <v>30</v>
      </c>
      <c r="R172" s="87">
        <f>PV(O172/12,Q172,-P172,0,0)</f>
        <v>0.58246388787162862</v>
      </c>
      <c r="S172" s="64">
        <f>12+12+6</f>
        <v>30</v>
      </c>
    </row>
    <row r="173" spans="1:19" x14ac:dyDescent="0.25">
      <c r="B173" s="62">
        <v>3</v>
      </c>
      <c r="C173" s="64" t="s">
        <v>13</v>
      </c>
      <c r="D173" s="68"/>
      <c r="E173" s="68">
        <f t="shared" ref="E173:E180" si="133">D151*R173</f>
        <v>0</v>
      </c>
      <c r="F173" s="63">
        <f t="shared" ref="F173:F180" si="134">$F$4-$E$4</f>
        <v>1.4695080658937348E-2</v>
      </c>
      <c r="G173" s="65">
        <f>IFERROR(VLOOKUP(B173,EFA!$C$2:$D$7,2,0),EFA!$D$7)</f>
        <v>0.97750576770633035</v>
      </c>
      <c r="H173" s="69">
        <f>LGD!D4</f>
        <v>0.55000000000000004</v>
      </c>
      <c r="I173" s="68">
        <f t="shared" ref="I173:I180" si="135">E173*F173*G173*H173</f>
        <v>0</v>
      </c>
      <c r="J173" s="70">
        <f t="shared" ref="J173:J180" si="136">1/((1+($O$16/12))^(M173-Q173))</f>
        <v>0.7168446333284122</v>
      </c>
      <c r="K173" s="87">
        <f t="shared" ref="K173:K180" si="137">I173*J173</f>
        <v>0</v>
      </c>
      <c r="M173" s="64">
        <v>60</v>
      </c>
      <c r="N173" s="64">
        <v>1</v>
      </c>
      <c r="O173" s="63">
        <f t="shared" ref="O173:O180" si="138">$O$16</f>
        <v>0.13390000000000002</v>
      </c>
      <c r="P173" s="87">
        <f t="shared" si="132"/>
        <v>2.29532157271066E-2</v>
      </c>
      <c r="Q173" s="64">
        <f t="shared" ref="Q173:Q180" si="139">M173-S173</f>
        <v>30</v>
      </c>
      <c r="R173" s="87">
        <f t="shared" ref="R173:R180" si="140">PV(O173/12,Q173,-P173,0,0)</f>
        <v>0.58246388787162862</v>
      </c>
      <c r="S173" s="64">
        <f t="shared" ref="S173:S180" si="141">12+12+6</f>
        <v>30</v>
      </c>
    </row>
    <row r="174" spans="1:19" x14ac:dyDescent="0.25">
      <c r="B174" s="62">
        <v>3</v>
      </c>
      <c r="C174" s="64" t="s">
        <v>14</v>
      </c>
      <c r="D174" s="68"/>
      <c r="E174" s="68">
        <f t="shared" si="133"/>
        <v>0</v>
      </c>
      <c r="F174" s="63">
        <f t="shared" si="134"/>
        <v>1.4695080658937348E-2</v>
      </c>
      <c r="G174" s="65">
        <f>IFERROR(VLOOKUP(B174,EFA!$C$2:$D$7,2,0),EFA!$D$7)</f>
        <v>0.97750576770633035</v>
      </c>
      <c r="H174" s="69">
        <f>LGD!D5</f>
        <v>0.14000000000000001</v>
      </c>
      <c r="I174" s="68">
        <f t="shared" si="135"/>
        <v>0</v>
      </c>
      <c r="J174" s="70">
        <f t="shared" si="136"/>
        <v>0.7168446333284122</v>
      </c>
      <c r="K174" s="87">
        <f t="shared" si="137"/>
        <v>0</v>
      </c>
      <c r="M174" s="64">
        <v>60</v>
      </c>
      <c r="N174" s="64">
        <v>1</v>
      </c>
      <c r="O174" s="63">
        <f t="shared" si="138"/>
        <v>0.13390000000000002</v>
      </c>
      <c r="P174" s="87">
        <f t="shared" si="132"/>
        <v>2.29532157271066E-2</v>
      </c>
      <c r="Q174" s="64">
        <f t="shared" si="139"/>
        <v>30</v>
      </c>
      <c r="R174" s="87">
        <f t="shared" si="140"/>
        <v>0.58246388787162862</v>
      </c>
      <c r="S174" s="64">
        <f t="shared" si="141"/>
        <v>30</v>
      </c>
    </row>
    <row r="175" spans="1:19" x14ac:dyDescent="0.25">
      <c r="B175" s="62">
        <v>3</v>
      </c>
      <c r="C175" s="64" t="s">
        <v>15</v>
      </c>
      <c r="D175" s="68"/>
      <c r="E175" s="68">
        <f t="shared" si="133"/>
        <v>0</v>
      </c>
      <c r="F175" s="63">
        <f t="shared" si="134"/>
        <v>1.4695080658937348E-2</v>
      </c>
      <c r="G175" s="65">
        <f>IFERROR(VLOOKUP(B175,EFA!$C$2:$D$7,2,0),EFA!$D$7)</f>
        <v>0.97750576770633035</v>
      </c>
      <c r="H175" s="69">
        <f>LGD!D6</f>
        <v>0.3</v>
      </c>
      <c r="I175" s="68">
        <f t="shared" si="135"/>
        <v>0</v>
      </c>
      <c r="J175" s="70">
        <f t="shared" si="136"/>
        <v>0.7168446333284122</v>
      </c>
      <c r="K175" s="87">
        <f t="shared" si="137"/>
        <v>0</v>
      </c>
      <c r="M175" s="64">
        <v>60</v>
      </c>
      <c r="N175" s="64">
        <v>1</v>
      </c>
      <c r="O175" s="63">
        <f t="shared" si="138"/>
        <v>0.13390000000000002</v>
      </c>
      <c r="P175" s="87">
        <f t="shared" si="132"/>
        <v>2.29532157271066E-2</v>
      </c>
      <c r="Q175" s="64">
        <f t="shared" si="139"/>
        <v>30</v>
      </c>
      <c r="R175" s="87">
        <f t="shared" si="140"/>
        <v>0.58246388787162862</v>
      </c>
      <c r="S175" s="64">
        <f t="shared" si="141"/>
        <v>30</v>
      </c>
    </row>
    <row r="176" spans="1:19" x14ac:dyDescent="0.25">
      <c r="B176" s="62">
        <v>3</v>
      </c>
      <c r="C176" s="64" t="s">
        <v>16</v>
      </c>
      <c r="D176" s="68"/>
      <c r="E176" s="68">
        <f t="shared" si="133"/>
        <v>783831.9052732772</v>
      </c>
      <c r="F176" s="63">
        <f t="shared" si="134"/>
        <v>1.4695080658937348E-2</v>
      </c>
      <c r="G176" s="65">
        <f>IFERROR(VLOOKUP(B176,EFA!$C$2:$D$7,2,0),EFA!$D$7)</f>
        <v>0.97750576770633035</v>
      </c>
      <c r="H176" s="69">
        <f>LGD!D7</f>
        <v>0.3</v>
      </c>
      <c r="I176" s="68">
        <f t="shared" si="135"/>
        <v>3377.8121586333027</v>
      </c>
      <c r="J176" s="70">
        <f t="shared" si="136"/>
        <v>0.7168446333284122</v>
      </c>
      <c r="K176" s="87">
        <f t="shared" si="137"/>
        <v>2421.3665183077424</v>
      </c>
      <c r="M176" s="64">
        <v>60</v>
      </c>
      <c r="N176" s="64">
        <v>1</v>
      </c>
      <c r="O176" s="63">
        <f t="shared" si="138"/>
        <v>0.13390000000000002</v>
      </c>
      <c r="P176" s="87">
        <f t="shared" si="132"/>
        <v>2.29532157271066E-2</v>
      </c>
      <c r="Q176" s="64">
        <f t="shared" si="139"/>
        <v>30</v>
      </c>
      <c r="R176" s="87">
        <f t="shared" si="140"/>
        <v>0.58246388787162862</v>
      </c>
      <c r="S176" s="64">
        <f t="shared" si="141"/>
        <v>30</v>
      </c>
    </row>
    <row r="177" spans="1:19" x14ac:dyDescent="0.25">
      <c r="B177" s="62">
        <v>3</v>
      </c>
      <c r="C177" s="64" t="s">
        <v>17</v>
      </c>
      <c r="D177" s="68"/>
      <c r="E177" s="68">
        <f t="shared" si="133"/>
        <v>0</v>
      </c>
      <c r="F177" s="63">
        <f t="shared" si="134"/>
        <v>1.4695080658937348E-2</v>
      </c>
      <c r="G177" s="65">
        <f>IFERROR(VLOOKUP(B177,EFA!$C$2:$D$7,2,0),EFA!$D$7)</f>
        <v>0.97750576770633035</v>
      </c>
      <c r="H177" s="69">
        <f>LGD!D8</f>
        <v>4.6364209605119888E-2</v>
      </c>
      <c r="I177" s="68">
        <f t="shared" si="135"/>
        <v>0</v>
      </c>
      <c r="J177" s="70">
        <f t="shared" si="136"/>
        <v>0.7168446333284122</v>
      </c>
      <c r="K177" s="87">
        <f t="shared" si="137"/>
        <v>0</v>
      </c>
      <c r="M177" s="64">
        <v>60</v>
      </c>
      <c r="N177" s="64">
        <v>1</v>
      </c>
      <c r="O177" s="63">
        <f t="shared" si="138"/>
        <v>0.13390000000000002</v>
      </c>
      <c r="P177" s="87">
        <f t="shared" si="132"/>
        <v>2.29532157271066E-2</v>
      </c>
      <c r="Q177" s="64">
        <f t="shared" si="139"/>
        <v>30</v>
      </c>
      <c r="R177" s="87">
        <f t="shared" si="140"/>
        <v>0.58246388787162862</v>
      </c>
      <c r="S177" s="64">
        <f t="shared" si="141"/>
        <v>30</v>
      </c>
    </row>
    <row r="178" spans="1:19" x14ac:dyDescent="0.25">
      <c r="B178" s="62">
        <v>3</v>
      </c>
      <c r="C178" s="64" t="s">
        <v>18</v>
      </c>
      <c r="D178" s="68"/>
      <c r="E178" s="68">
        <f t="shared" si="133"/>
        <v>0</v>
      </c>
      <c r="F178" s="63">
        <f t="shared" si="134"/>
        <v>1.4695080658937348E-2</v>
      </c>
      <c r="G178" s="65">
        <f>IFERROR(VLOOKUP(B178,EFA!$C$2:$D$7,2,0),EFA!$D$7)</f>
        <v>0.97750576770633035</v>
      </c>
      <c r="H178" s="69">
        <f>LGD!D9</f>
        <v>0.25</v>
      </c>
      <c r="I178" s="68">
        <f t="shared" si="135"/>
        <v>0</v>
      </c>
      <c r="J178" s="70">
        <f t="shared" si="136"/>
        <v>0.7168446333284122</v>
      </c>
      <c r="K178" s="87">
        <f t="shared" si="137"/>
        <v>0</v>
      </c>
      <c r="M178" s="64">
        <v>60</v>
      </c>
      <c r="N178" s="64">
        <v>1</v>
      </c>
      <c r="O178" s="63">
        <f t="shared" si="138"/>
        <v>0.13390000000000002</v>
      </c>
      <c r="P178" s="87">
        <f t="shared" si="132"/>
        <v>2.29532157271066E-2</v>
      </c>
      <c r="Q178" s="64">
        <f t="shared" si="139"/>
        <v>30</v>
      </c>
      <c r="R178" s="87">
        <f t="shared" si="140"/>
        <v>0.58246388787162862</v>
      </c>
      <c r="S178" s="64">
        <f t="shared" si="141"/>
        <v>30</v>
      </c>
    </row>
    <row r="179" spans="1:19" x14ac:dyDescent="0.25">
      <c r="B179" s="62">
        <v>3</v>
      </c>
      <c r="C179" s="64" t="s">
        <v>19</v>
      </c>
      <c r="D179" s="68"/>
      <c r="E179" s="68">
        <f t="shared" si="133"/>
        <v>0</v>
      </c>
      <c r="F179" s="63">
        <f t="shared" si="134"/>
        <v>1.4695080658937348E-2</v>
      </c>
      <c r="G179" s="65">
        <f>IFERROR(VLOOKUP(B179,EFA!$C$2:$D$7,2,0),EFA!$D$7)</f>
        <v>0.97750576770633035</v>
      </c>
      <c r="H179" s="69">
        <f>LGD!D10</f>
        <v>0.35</v>
      </c>
      <c r="I179" s="68">
        <f t="shared" si="135"/>
        <v>0</v>
      </c>
      <c r="J179" s="70">
        <f t="shared" si="136"/>
        <v>0.7168446333284122</v>
      </c>
      <c r="K179" s="87">
        <f t="shared" si="137"/>
        <v>0</v>
      </c>
      <c r="M179" s="64">
        <v>60</v>
      </c>
      <c r="N179" s="64">
        <v>1</v>
      </c>
      <c r="O179" s="63">
        <f t="shared" si="138"/>
        <v>0.13390000000000002</v>
      </c>
      <c r="P179" s="87">
        <f t="shared" si="132"/>
        <v>2.29532157271066E-2</v>
      </c>
      <c r="Q179" s="64">
        <f t="shared" si="139"/>
        <v>30</v>
      </c>
      <c r="R179" s="87">
        <f t="shared" si="140"/>
        <v>0.58246388787162862</v>
      </c>
      <c r="S179" s="64">
        <f t="shared" si="141"/>
        <v>30</v>
      </c>
    </row>
    <row r="180" spans="1:19" x14ac:dyDescent="0.25">
      <c r="B180" s="62">
        <v>3</v>
      </c>
      <c r="C180" s="64" t="s">
        <v>20</v>
      </c>
      <c r="D180" s="68"/>
      <c r="E180" s="68">
        <f t="shared" si="133"/>
        <v>0</v>
      </c>
      <c r="F180" s="63">
        <f t="shared" si="134"/>
        <v>1.4695080658937348E-2</v>
      </c>
      <c r="G180" s="65">
        <f>IFERROR(VLOOKUP(B180,EFA!$C$2:$D$7,2,0),EFA!$D$7)</f>
        <v>0.97750576770633035</v>
      </c>
      <c r="H180" s="69">
        <f>LGD!D11</f>
        <v>0.55000000000000004</v>
      </c>
      <c r="I180" s="68">
        <f t="shared" si="135"/>
        <v>0</v>
      </c>
      <c r="J180" s="70">
        <f t="shared" si="136"/>
        <v>0.7168446333284122</v>
      </c>
      <c r="K180" s="87">
        <f t="shared" si="137"/>
        <v>0</v>
      </c>
      <c r="M180" s="64">
        <v>60</v>
      </c>
      <c r="N180" s="64">
        <v>1</v>
      </c>
      <c r="O180" s="63">
        <f t="shared" si="138"/>
        <v>0.13390000000000002</v>
      </c>
      <c r="P180" s="87">
        <f t="shared" si="132"/>
        <v>2.29532157271066E-2</v>
      </c>
      <c r="Q180" s="64">
        <f t="shared" si="139"/>
        <v>30</v>
      </c>
      <c r="R180" s="87">
        <f t="shared" si="140"/>
        <v>0.58246388787162862</v>
      </c>
      <c r="S180" s="64">
        <f t="shared" si="141"/>
        <v>30</v>
      </c>
    </row>
    <row r="181" spans="1:19" x14ac:dyDescent="0.25">
      <c r="K181" s="71"/>
    </row>
    <row r="182" spans="1:19" x14ac:dyDescent="0.25">
      <c r="A182" s="62">
        <v>5</v>
      </c>
      <c r="B182" s="62" t="s">
        <v>52</v>
      </c>
      <c r="C182" s="64" t="s">
        <v>9</v>
      </c>
      <c r="D182" s="64"/>
      <c r="E182" s="84" t="s">
        <v>26</v>
      </c>
      <c r="F182" s="84" t="s">
        <v>39</v>
      </c>
      <c r="G182" s="84" t="s">
        <v>27</v>
      </c>
      <c r="H182" s="84" t="s">
        <v>28</v>
      </c>
      <c r="I182" s="84" t="s">
        <v>29</v>
      </c>
      <c r="J182" s="84" t="s">
        <v>30</v>
      </c>
      <c r="K182" s="114" t="s">
        <v>31</v>
      </c>
      <c r="M182" s="85" t="s">
        <v>32</v>
      </c>
      <c r="N182" s="85" t="s">
        <v>33</v>
      </c>
      <c r="O182" s="85" t="s">
        <v>34</v>
      </c>
      <c r="P182" s="85" t="s">
        <v>35</v>
      </c>
      <c r="Q182" s="85" t="s">
        <v>36</v>
      </c>
      <c r="R182" s="85" t="s">
        <v>37</v>
      </c>
      <c r="S182" s="85" t="s">
        <v>38</v>
      </c>
    </row>
    <row r="183" spans="1:19" x14ac:dyDescent="0.25">
      <c r="B183" s="62">
        <v>4</v>
      </c>
      <c r="C183" s="64" t="s">
        <v>12</v>
      </c>
      <c r="D183" s="68"/>
      <c r="E183" s="68">
        <f>D150*R183</f>
        <v>0</v>
      </c>
      <c r="F183" s="63">
        <f>$G$4-$F$4</f>
        <v>6.7767815941499332E-3</v>
      </c>
      <c r="G183" s="65">
        <f>IFERROR(VLOOKUP(B183,EFA!$C$2:$D$7,2,0),EFA!$D$7)</f>
        <v>0.98975941333993145</v>
      </c>
      <c r="H183" s="69">
        <f>LGD!D3</f>
        <v>0</v>
      </c>
      <c r="I183" s="68">
        <f>E183*F183*G183*H183</f>
        <v>0</v>
      </c>
      <c r="J183" s="70">
        <f>1/((1+($O$16/12))^(M183-Q183))</f>
        <v>0.62747301524507682</v>
      </c>
      <c r="K183" s="87">
        <f>I183*J183</f>
        <v>0</v>
      </c>
      <c r="M183" s="64">
        <v>60</v>
      </c>
      <c r="N183" s="64">
        <v>1</v>
      </c>
      <c r="O183" s="63">
        <f>$O$16</f>
        <v>0.13390000000000002</v>
      </c>
      <c r="P183" s="87">
        <f t="shared" ref="P183:P191" si="142">PMT(O183/12,M183,-N183,0,0)</f>
        <v>2.29532157271066E-2</v>
      </c>
      <c r="Q183" s="64">
        <f>M183-S183</f>
        <v>18</v>
      </c>
      <c r="R183" s="87">
        <f>PV(O183/12,Q183,-P183,0,0)</f>
        <v>0.37243752422888154</v>
      </c>
      <c r="S183" s="64">
        <f>12+12+12+6</f>
        <v>42</v>
      </c>
    </row>
    <row r="184" spans="1:19" x14ac:dyDescent="0.25">
      <c r="B184" s="62">
        <v>4</v>
      </c>
      <c r="C184" s="64" t="s">
        <v>13</v>
      </c>
      <c r="D184" s="68"/>
      <c r="E184" s="68">
        <f t="shared" ref="E184:E191" si="143">D151*R184</f>
        <v>0</v>
      </c>
      <c r="F184" s="63">
        <f t="shared" ref="F184:F191" si="144">$G$4-$F$4</f>
        <v>6.7767815941499332E-3</v>
      </c>
      <c r="G184" s="65">
        <f>IFERROR(VLOOKUP(B184,EFA!$C$2:$D$7,2,0),EFA!$D$7)</f>
        <v>0.98975941333993145</v>
      </c>
      <c r="H184" s="69">
        <f>LGD!D4</f>
        <v>0.55000000000000004</v>
      </c>
      <c r="I184" s="68">
        <f t="shared" ref="I184:I191" si="145">E184*F184*G184*H184</f>
        <v>0</v>
      </c>
      <c r="J184" s="70">
        <f t="shared" ref="J184:J191" si="146">1/((1+($O$16/12))^(M184-Q184))</f>
        <v>0.62747301524507682</v>
      </c>
      <c r="K184" s="87">
        <f t="shared" ref="K184:K191" si="147">I184*J184</f>
        <v>0</v>
      </c>
      <c r="M184" s="64">
        <v>60</v>
      </c>
      <c r="N184" s="64">
        <v>1</v>
      </c>
      <c r="O184" s="63">
        <f t="shared" ref="O184:O191" si="148">$O$16</f>
        <v>0.13390000000000002</v>
      </c>
      <c r="P184" s="87">
        <f t="shared" si="142"/>
        <v>2.29532157271066E-2</v>
      </c>
      <c r="Q184" s="64">
        <f t="shared" ref="Q184:Q191" si="149">M184-S184</f>
        <v>18</v>
      </c>
      <c r="R184" s="87">
        <f t="shared" ref="R184:R191" si="150">PV(O184/12,Q184,-P184,0,0)</f>
        <v>0.37243752422888154</v>
      </c>
      <c r="S184" s="64">
        <f t="shared" ref="S184:S191" si="151">12+12+12+6</f>
        <v>42</v>
      </c>
    </row>
    <row r="185" spans="1:19" x14ac:dyDescent="0.25">
      <c r="B185" s="62">
        <v>4</v>
      </c>
      <c r="C185" s="64" t="s">
        <v>14</v>
      </c>
      <c r="D185" s="68"/>
      <c r="E185" s="68">
        <f t="shared" si="143"/>
        <v>0</v>
      </c>
      <c r="F185" s="63">
        <f t="shared" si="144"/>
        <v>6.7767815941499332E-3</v>
      </c>
      <c r="G185" s="65">
        <f>IFERROR(VLOOKUP(B185,EFA!$C$2:$D$7,2,0),EFA!$D$7)</f>
        <v>0.98975941333993145</v>
      </c>
      <c r="H185" s="69">
        <f>LGD!D5</f>
        <v>0.14000000000000001</v>
      </c>
      <c r="I185" s="68">
        <f t="shared" si="145"/>
        <v>0</v>
      </c>
      <c r="J185" s="70">
        <f t="shared" si="146"/>
        <v>0.62747301524507682</v>
      </c>
      <c r="K185" s="87">
        <f t="shared" si="147"/>
        <v>0</v>
      </c>
      <c r="M185" s="64">
        <v>60</v>
      </c>
      <c r="N185" s="64">
        <v>1</v>
      </c>
      <c r="O185" s="63">
        <f t="shared" si="148"/>
        <v>0.13390000000000002</v>
      </c>
      <c r="P185" s="87">
        <f t="shared" si="142"/>
        <v>2.29532157271066E-2</v>
      </c>
      <c r="Q185" s="64">
        <f t="shared" si="149"/>
        <v>18</v>
      </c>
      <c r="R185" s="87">
        <f t="shared" si="150"/>
        <v>0.37243752422888154</v>
      </c>
      <c r="S185" s="64">
        <f t="shared" si="151"/>
        <v>42</v>
      </c>
    </row>
    <row r="186" spans="1:19" x14ac:dyDescent="0.25">
      <c r="B186" s="62">
        <v>4</v>
      </c>
      <c r="C186" s="64" t="s">
        <v>15</v>
      </c>
      <c r="D186" s="68"/>
      <c r="E186" s="68">
        <f t="shared" si="143"/>
        <v>0</v>
      </c>
      <c r="F186" s="63">
        <f t="shared" si="144"/>
        <v>6.7767815941499332E-3</v>
      </c>
      <c r="G186" s="65">
        <f>IFERROR(VLOOKUP(B186,EFA!$C$2:$D$7,2,0),EFA!$D$7)</f>
        <v>0.98975941333993145</v>
      </c>
      <c r="H186" s="69">
        <f>LGD!D6</f>
        <v>0.3</v>
      </c>
      <c r="I186" s="68">
        <f t="shared" si="145"/>
        <v>0</v>
      </c>
      <c r="J186" s="70">
        <f t="shared" si="146"/>
        <v>0.62747301524507682</v>
      </c>
      <c r="K186" s="87">
        <f t="shared" si="147"/>
        <v>0</v>
      </c>
      <c r="M186" s="64">
        <v>60</v>
      </c>
      <c r="N186" s="64">
        <v>1</v>
      </c>
      <c r="O186" s="63">
        <f t="shared" si="148"/>
        <v>0.13390000000000002</v>
      </c>
      <c r="P186" s="87">
        <f t="shared" si="142"/>
        <v>2.29532157271066E-2</v>
      </c>
      <c r="Q186" s="64">
        <f t="shared" si="149"/>
        <v>18</v>
      </c>
      <c r="R186" s="87">
        <f t="shared" si="150"/>
        <v>0.37243752422888154</v>
      </c>
      <c r="S186" s="64">
        <f t="shared" si="151"/>
        <v>42</v>
      </c>
    </row>
    <row r="187" spans="1:19" x14ac:dyDescent="0.25">
      <c r="B187" s="62">
        <v>4</v>
      </c>
      <c r="C187" s="64" t="s">
        <v>16</v>
      </c>
      <c r="D187" s="68"/>
      <c r="E187" s="68">
        <f t="shared" si="143"/>
        <v>501195.73125523236</v>
      </c>
      <c r="F187" s="63">
        <f t="shared" si="144"/>
        <v>6.7767815941499332E-3</v>
      </c>
      <c r="G187" s="65">
        <f>IFERROR(VLOOKUP(B187,EFA!$C$2:$D$7,2,0),EFA!$D$7)</f>
        <v>0.98975941333993145</v>
      </c>
      <c r="H187" s="69">
        <f>LGD!D7</f>
        <v>0.3</v>
      </c>
      <c r="I187" s="68">
        <f t="shared" si="145"/>
        <v>1008.5135746264816</v>
      </c>
      <c r="J187" s="70">
        <f t="shared" si="146"/>
        <v>0.62747301524507682</v>
      </c>
      <c r="K187" s="87">
        <f t="shared" si="147"/>
        <v>632.81505358646916</v>
      </c>
      <c r="M187" s="64">
        <v>60</v>
      </c>
      <c r="N187" s="64">
        <v>1</v>
      </c>
      <c r="O187" s="63">
        <f t="shared" si="148"/>
        <v>0.13390000000000002</v>
      </c>
      <c r="P187" s="87">
        <f t="shared" si="142"/>
        <v>2.29532157271066E-2</v>
      </c>
      <c r="Q187" s="64">
        <f t="shared" si="149"/>
        <v>18</v>
      </c>
      <c r="R187" s="87">
        <f t="shared" si="150"/>
        <v>0.37243752422888154</v>
      </c>
      <c r="S187" s="64">
        <f t="shared" si="151"/>
        <v>42</v>
      </c>
    </row>
    <row r="188" spans="1:19" x14ac:dyDescent="0.25">
      <c r="B188" s="62">
        <v>4</v>
      </c>
      <c r="C188" s="64" t="s">
        <v>17</v>
      </c>
      <c r="D188" s="68"/>
      <c r="E188" s="68">
        <f t="shared" si="143"/>
        <v>0</v>
      </c>
      <c r="F188" s="63">
        <f t="shared" si="144"/>
        <v>6.7767815941499332E-3</v>
      </c>
      <c r="G188" s="65">
        <f>IFERROR(VLOOKUP(B188,EFA!$C$2:$D$7,2,0),EFA!$D$7)</f>
        <v>0.98975941333993145</v>
      </c>
      <c r="H188" s="69">
        <f>LGD!D8</f>
        <v>4.6364209605119888E-2</v>
      </c>
      <c r="I188" s="68">
        <f t="shared" si="145"/>
        <v>0</v>
      </c>
      <c r="J188" s="70">
        <f t="shared" si="146"/>
        <v>0.62747301524507682</v>
      </c>
      <c r="K188" s="87">
        <f t="shared" si="147"/>
        <v>0</v>
      </c>
      <c r="M188" s="64">
        <v>60</v>
      </c>
      <c r="N188" s="64">
        <v>1</v>
      </c>
      <c r="O188" s="63">
        <f t="shared" si="148"/>
        <v>0.13390000000000002</v>
      </c>
      <c r="P188" s="87">
        <f t="shared" si="142"/>
        <v>2.29532157271066E-2</v>
      </c>
      <c r="Q188" s="64">
        <f t="shared" si="149"/>
        <v>18</v>
      </c>
      <c r="R188" s="87">
        <f t="shared" si="150"/>
        <v>0.37243752422888154</v>
      </c>
      <c r="S188" s="64">
        <f t="shared" si="151"/>
        <v>42</v>
      </c>
    </row>
    <row r="189" spans="1:19" x14ac:dyDescent="0.25">
      <c r="B189" s="62">
        <v>4</v>
      </c>
      <c r="C189" s="64" t="s">
        <v>18</v>
      </c>
      <c r="D189" s="68"/>
      <c r="E189" s="68">
        <f t="shared" si="143"/>
        <v>0</v>
      </c>
      <c r="F189" s="63">
        <f t="shared" si="144"/>
        <v>6.7767815941499332E-3</v>
      </c>
      <c r="G189" s="65">
        <f>IFERROR(VLOOKUP(B189,EFA!$C$2:$D$7,2,0),EFA!$D$7)</f>
        <v>0.98975941333993145</v>
      </c>
      <c r="H189" s="69">
        <f>LGD!D9</f>
        <v>0.25</v>
      </c>
      <c r="I189" s="68">
        <f t="shared" si="145"/>
        <v>0</v>
      </c>
      <c r="J189" s="70">
        <f t="shared" si="146"/>
        <v>0.62747301524507682</v>
      </c>
      <c r="K189" s="87">
        <f t="shared" si="147"/>
        <v>0</v>
      </c>
      <c r="M189" s="64">
        <v>60</v>
      </c>
      <c r="N189" s="64">
        <v>1</v>
      </c>
      <c r="O189" s="63">
        <f t="shared" si="148"/>
        <v>0.13390000000000002</v>
      </c>
      <c r="P189" s="87">
        <f t="shared" si="142"/>
        <v>2.29532157271066E-2</v>
      </c>
      <c r="Q189" s="64">
        <f t="shared" si="149"/>
        <v>18</v>
      </c>
      <c r="R189" s="87">
        <f t="shared" si="150"/>
        <v>0.37243752422888154</v>
      </c>
      <c r="S189" s="64">
        <f t="shared" si="151"/>
        <v>42</v>
      </c>
    </row>
    <row r="190" spans="1:19" x14ac:dyDescent="0.25">
      <c r="B190" s="62">
        <v>4</v>
      </c>
      <c r="C190" s="64" t="s">
        <v>19</v>
      </c>
      <c r="D190" s="68"/>
      <c r="E190" s="68">
        <f t="shared" si="143"/>
        <v>0</v>
      </c>
      <c r="F190" s="63">
        <f t="shared" si="144"/>
        <v>6.7767815941499332E-3</v>
      </c>
      <c r="G190" s="65">
        <f>IFERROR(VLOOKUP(B190,EFA!$C$2:$D$7,2,0),EFA!$D$7)</f>
        <v>0.98975941333993145</v>
      </c>
      <c r="H190" s="69">
        <f>LGD!D10</f>
        <v>0.35</v>
      </c>
      <c r="I190" s="68">
        <f t="shared" si="145"/>
        <v>0</v>
      </c>
      <c r="J190" s="70">
        <f t="shared" si="146"/>
        <v>0.62747301524507682</v>
      </c>
      <c r="K190" s="87">
        <f t="shared" si="147"/>
        <v>0</v>
      </c>
      <c r="M190" s="64">
        <v>60</v>
      </c>
      <c r="N190" s="64">
        <v>1</v>
      </c>
      <c r="O190" s="63">
        <f t="shared" si="148"/>
        <v>0.13390000000000002</v>
      </c>
      <c r="P190" s="87">
        <f t="shared" si="142"/>
        <v>2.29532157271066E-2</v>
      </c>
      <c r="Q190" s="64">
        <f t="shared" si="149"/>
        <v>18</v>
      </c>
      <c r="R190" s="87">
        <f t="shared" si="150"/>
        <v>0.37243752422888154</v>
      </c>
      <c r="S190" s="64">
        <f t="shared" si="151"/>
        <v>42</v>
      </c>
    </row>
    <row r="191" spans="1:19" x14ac:dyDescent="0.25">
      <c r="B191" s="62">
        <v>4</v>
      </c>
      <c r="C191" s="64" t="s">
        <v>20</v>
      </c>
      <c r="D191" s="68"/>
      <c r="E191" s="68">
        <f t="shared" si="143"/>
        <v>0</v>
      </c>
      <c r="F191" s="63">
        <f t="shared" si="144"/>
        <v>6.7767815941499332E-3</v>
      </c>
      <c r="G191" s="65">
        <f>IFERROR(VLOOKUP(B191,EFA!$C$2:$D$7,2,0),EFA!$D$7)</f>
        <v>0.98975941333993145</v>
      </c>
      <c r="H191" s="69">
        <f>LGD!D11</f>
        <v>0.55000000000000004</v>
      </c>
      <c r="I191" s="68">
        <f t="shared" si="145"/>
        <v>0</v>
      </c>
      <c r="J191" s="70">
        <f t="shared" si="146"/>
        <v>0.62747301524507682</v>
      </c>
      <c r="K191" s="87">
        <f t="shared" si="147"/>
        <v>0</v>
      </c>
      <c r="M191" s="64">
        <v>60</v>
      </c>
      <c r="N191" s="64">
        <v>1</v>
      </c>
      <c r="O191" s="63">
        <f t="shared" si="148"/>
        <v>0.13390000000000002</v>
      </c>
      <c r="P191" s="87">
        <f t="shared" si="142"/>
        <v>2.29532157271066E-2</v>
      </c>
      <c r="Q191" s="64">
        <f t="shared" si="149"/>
        <v>18</v>
      </c>
      <c r="R191" s="87">
        <f t="shared" si="150"/>
        <v>0.37243752422888154</v>
      </c>
      <c r="S191" s="64">
        <f t="shared" si="151"/>
        <v>42</v>
      </c>
    </row>
    <row r="192" spans="1:19" ht="17.25" customHeight="1" x14ac:dyDescent="0.25">
      <c r="K192" s="71"/>
    </row>
    <row r="193" spans="1:19" x14ac:dyDescent="0.25">
      <c r="A193" s="62">
        <v>5</v>
      </c>
      <c r="B193" s="62" t="s">
        <v>52</v>
      </c>
      <c r="C193" s="64" t="s">
        <v>9</v>
      </c>
      <c r="D193" s="64"/>
      <c r="E193" s="84" t="s">
        <v>26</v>
      </c>
      <c r="F193" s="84" t="s">
        <v>39</v>
      </c>
      <c r="G193" s="84" t="s">
        <v>27</v>
      </c>
      <c r="H193" s="84" t="s">
        <v>28</v>
      </c>
      <c r="I193" s="84" t="s">
        <v>29</v>
      </c>
      <c r="J193" s="84" t="s">
        <v>30</v>
      </c>
      <c r="K193" s="114" t="s">
        <v>31</v>
      </c>
      <c r="M193" s="85" t="s">
        <v>32</v>
      </c>
      <c r="N193" s="85" t="s">
        <v>33</v>
      </c>
      <c r="O193" s="85" t="s">
        <v>34</v>
      </c>
      <c r="P193" s="85" t="s">
        <v>35</v>
      </c>
      <c r="Q193" s="85" t="s">
        <v>36</v>
      </c>
      <c r="R193" s="85" t="s">
        <v>37</v>
      </c>
      <c r="S193" s="85" t="s">
        <v>38</v>
      </c>
    </row>
    <row r="194" spans="1:19" x14ac:dyDescent="0.25">
      <c r="B194" s="62">
        <v>5</v>
      </c>
      <c r="C194" s="64" t="s">
        <v>12</v>
      </c>
      <c r="D194" s="68"/>
      <c r="E194" s="68">
        <f>D150*R194</f>
        <v>0</v>
      </c>
      <c r="F194" s="63">
        <f>$H$4-$G$4</f>
        <v>2.7833144704882407E-3</v>
      </c>
      <c r="G194" s="65">
        <f>IFERROR(VLOOKUP(B194,EFA!$C$2:$D$7,2,0),EFA!$D$7)</f>
        <v>1.0058360487805551</v>
      </c>
      <c r="H194" s="69">
        <f>LGD!D3</f>
        <v>0</v>
      </c>
      <c r="I194" s="68">
        <f>E194*F194*G194*H194</f>
        <v>0</v>
      </c>
      <c r="J194" s="70">
        <f>1/((1+($O$16/12))^(M194-Q194))</f>
        <v>0.54924368064616602</v>
      </c>
      <c r="K194" s="87">
        <f>I194*J194</f>
        <v>0</v>
      </c>
      <c r="M194" s="64">
        <v>60</v>
      </c>
      <c r="N194" s="64">
        <v>1</v>
      </c>
      <c r="O194" s="63">
        <f>$O$16</f>
        <v>0.13390000000000002</v>
      </c>
      <c r="P194" s="87">
        <f t="shared" ref="P194:P202" si="152">PMT(O194/12,M194,-N194,0,0)</f>
        <v>2.29532157271066E-2</v>
      </c>
      <c r="Q194" s="64">
        <f>M194-S194</f>
        <v>6</v>
      </c>
      <c r="R194" s="87">
        <f>PV(O194/12,Q194,-P194,0,0)</f>
        <v>0.1324968925572855</v>
      </c>
      <c r="S194" s="64">
        <f>12+12+12+12+6</f>
        <v>54</v>
      </c>
    </row>
    <row r="195" spans="1:19" x14ac:dyDescent="0.25">
      <c r="B195" s="62">
        <v>5</v>
      </c>
      <c r="C195" s="64" t="s">
        <v>13</v>
      </c>
      <c r="D195" s="68"/>
      <c r="E195" s="68">
        <f t="shared" ref="E195:E202" si="153">D151*R195</f>
        <v>0</v>
      </c>
      <c r="F195" s="63">
        <f t="shared" ref="F195:F202" si="154">$H$4-$G$4</f>
        <v>2.7833144704882407E-3</v>
      </c>
      <c r="G195" s="65">
        <f>IFERROR(VLOOKUP(B195,EFA!$C$2:$D$7,2,0),EFA!$D$7)</f>
        <v>1.0058360487805551</v>
      </c>
      <c r="H195" s="69">
        <f>LGD!D4</f>
        <v>0.55000000000000004</v>
      </c>
      <c r="I195" s="68">
        <f t="shared" ref="I195:I202" si="155">E195*F195*G195*H195</f>
        <v>0</v>
      </c>
      <c r="J195" s="70">
        <f t="shared" ref="J195:J202" si="156">1/((1+($O$16/12))^(M195-Q195))</f>
        <v>0.54924368064616602</v>
      </c>
      <c r="K195" s="87">
        <f t="shared" ref="K195:K202" si="157">I195*J195</f>
        <v>0</v>
      </c>
      <c r="M195" s="64">
        <v>60</v>
      </c>
      <c r="N195" s="64">
        <v>1</v>
      </c>
      <c r="O195" s="63">
        <f t="shared" ref="O195:O202" si="158">$O$16</f>
        <v>0.13390000000000002</v>
      </c>
      <c r="P195" s="87">
        <f t="shared" si="152"/>
        <v>2.29532157271066E-2</v>
      </c>
      <c r="Q195" s="64">
        <f t="shared" ref="Q195:Q202" si="159">M195-S195</f>
        <v>6</v>
      </c>
      <c r="R195" s="87">
        <f t="shared" ref="R195:R202" si="160">PV(O195/12,Q195,-P195,0,0)</f>
        <v>0.1324968925572855</v>
      </c>
      <c r="S195" s="64">
        <f t="shared" ref="S195:S202" si="161">12+12+12+12+6</f>
        <v>54</v>
      </c>
    </row>
    <row r="196" spans="1:19" x14ac:dyDescent="0.25">
      <c r="B196" s="62">
        <v>5</v>
      </c>
      <c r="C196" s="64" t="s">
        <v>14</v>
      </c>
      <c r="D196" s="68"/>
      <c r="E196" s="68">
        <f t="shared" si="153"/>
        <v>0</v>
      </c>
      <c r="F196" s="63">
        <f t="shared" si="154"/>
        <v>2.7833144704882407E-3</v>
      </c>
      <c r="G196" s="65">
        <f>IFERROR(VLOOKUP(B196,EFA!$C$2:$D$7,2,0),EFA!$D$7)</f>
        <v>1.0058360487805551</v>
      </c>
      <c r="H196" s="69">
        <f>LGD!D5</f>
        <v>0.14000000000000001</v>
      </c>
      <c r="I196" s="68">
        <f t="shared" si="155"/>
        <v>0</v>
      </c>
      <c r="J196" s="70">
        <f t="shared" si="156"/>
        <v>0.54924368064616602</v>
      </c>
      <c r="K196" s="87">
        <f t="shared" si="157"/>
        <v>0</v>
      </c>
      <c r="M196" s="64">
        <v>60</v>
      </c>
      <c r="N196" s="64">
        <v>1</v>
      </c>
      <c r="O196" s="63">
        <f t="shared" si="158"/>
        <v>0.13390000000000002</v>
      </c>
      <c r="P196" s="87">
        <f t="shared" si="152"/>
        <v>2.29532157271066E-2</v>
      </c>
      <c r="Q196" s="64">
        <f t="shared" si="159"/>
        <v>6</v>
      </c>
      <c r="R196" s="87">
        <f t="shared" si="160"/>
        <v>0.1324968925572855</v>
      </c>
      <c r="S196" s="64">
        <f t="shared" si="161"/>
        <v>54</v>
      </c>
    </row>
    <row r="197" spans="1:19" x14ac:dyDescent="0.25">
      <c r="B197" s="62">
        <v>5</v>
      </c>
      <c r="C197" s="64" t="s">
        <v>15</v>
      </c>
      <c r="D197" s="68"/>
      <c r="E197" s="68">
        <f t="shared" si="153"/>
        <v>0</v>
      </c>
      <c r="F197" s="63">
        <f t="shared" si="154"/>
        <v>2.7833144704882407E-3</v>
      </c>
      <c r="G197" s="65">
        <f>IFERROR(VLOOKUP(B197,EFA!$C$2:$D$7,2,0),EFA!$D$7)</f>
        <v>1.0058360487805551</v>
      </c>
      <c r="H197" s="69">
        <f>LGD!D6</f>
        <v>0.3</v>
      </c>
      <c r="I197" s="68">
        <f t="shared" si="155"/>
        <v>0</v>
      </c>
      <c r="J197" s="70">
        <f t="shared" si="156"/>
        <v>0.54924368064616602</v>
      </c>
      <c r="K197" s="87">
        <f t="shared" si="157"/>
        <v>0</v>
      </c>
      <c r="M197" s="64">
        <v>60</v>
      </c>
      <c r="N197" s="64">
        <v>1</v>
      </c>
      <c r="O197" s="63">
        <f t="shared" si="158"/>
        <v>0.13390000000000002</v>
      </c>
      <c r="P197" s="87">
        <f t="shared" si="152"/>
        <v>2.29532157271066E-2</v>
      </c>
      <c r="Q197" s="64">
        <f t="shared" si="159"/>
        <v>6</v>
      </c>
      <c r="R197" s="87">
        <f t="shared" si="160"/>
        <v>0.1324968925572855</v>
      </c>
      <c r="S197" s="64">
        <f t="shared" si="161"/>
        <v>54</v>
      </c>
    </row>
    <row r="198" spans="1:19" x14ac:dyDescent="0.25">
      <c r="B198" s="62">
        <v>5</v>
      </c>
      <c r="C198" s="64" t="s">
        <v>16</v>
      </c>
      <c r="D198" s="68"/>
      <c r="E198" s="68">
        <f t="shared" si="153"/>
        <v>178303.40025964813</v>
      </c>
      <c r="F198" s="63">
        <f t="shared" si="154"/>
        <v>2.7833144704882407E-3</v>
      </c>
      <c r="G198" s="65">
        <f>IFERROR(VLOOKUP(B198,EFA!$C$2:$D$7,2,0),EFA!$D$7)</f>
        <v>1.0058360487805551</v>
      </c>
      <c r="H198" s="69">
        <f>LGD!D7</f>
        <v>0.3</v>
      </c>
      <c r="I198" s="68">
        <f t="shared" si="155"/>
        <v>149.75121476573045</v>
      </c>
      <c r="J198" s="70">
        <f t="shared" si="156"/>
        <v>0.54924368064616602</v>
      </c>
      <c r="K198" s="87">
        <f t="shared" si="157"/>
        <v>82.249908379164282</v>
      </c>
      <c r="M198" s="64">
        <v>60</v>
      </c>
      <c r="N198" s="64">
        <v>1</v>
      </c>
      <c r="O198" s="63">
        <f t="shared" si="158"/>
        <v>0.13390000000000002</v>
      </c>
      <c r="P198" s="87">
        <f t="shared" si="152"/>
        <v>2.29532157271066E-2</v>
      </c>
      <c r="Q198" s="64">
        <f t="shared" si="159"/>
        <v>6</v>
      </c>
      <c r="R198" s="87">
        <f t="shared" si="160"/>
        <v>0.1324968925572855</v>
      </c>
      <c r="S198" s="64">
        <f t="shared" si="161"/>
        <v>54</v>
      </c>
    </row>
    <row r="199" spans="1:19" x14ac:dyDescent="0.25">
      <c r="B199" s="62">
        <v>5</v>
      </c>
      <c r="C199" s="64" t="s">
        <v>17</v>
      </c>
      <c r="D199" s="68"/>
      <c r="E199" s="68">
        <f t="shared" si="153"/>
        <v>0</v>
      </c>
      <c r="F199" s="63">
        <f t="shared" si="154"/>
        <v>2.7833144704882407E-3</v>
      </c>
      <c r="G199" s="65">
        <f>IFERROR(VLOOKUP(B199,EFA!$C$2:$D$7,2,0),EFA!$D$7)</f>
        <v>1.0058360487805551</v>
      </c>
      <c r="H199" s="69">
        <f>LGD!D8</f>
        <v>4.6364209605119888E-2</v>
      </c>
      <c r="I199" s="68">
        <f t="shared" si="155"/>
        <v>0</v>
      </c>
      <c r="J199" s="70">
        <f t="shared" si="156"/>
        <v>0.54924368064616602</v>
      </c>
      <c r="K199" s="87">
        <f t="shared" si="157"/>
        <v>0</v>
      </c>
      <c r="M199" s="64">
        <v>60</v>
      </c>
      <c r="N199" s="64">
        <v>1</v>
      </c>
      <c r="O199" s="63">
        <f t="shared" si="158"/>
        <v>0.13390000000000002</v>
      </c>
      <c r="P199" s="87">
        <f t="shared" si="152"/>
        <v>2.29532157271066E-2</v>
      </c>
      <c r="Q199" s="64">
        <f t="shared" si="159"/>
        <v>6</v>
      </c>
      <c r="R199" s="87">
        <f t="shared" si="160"/>
        <v>0.1324968925572855</v>
      </c>
      <c r="S199" s="64">
        <f t="shared" si="161"/>
        <v>54</v>
      </c>
    </row>
    <row r="200" spans="1:19" x14ac:dyDescent="0.25">
      <c r="B200" s="62">
        <v>5</v>
      </c>
      <c r="C200" s="64" t="s">
        <v>18</v>
      </c>
      <c r="D200" s="68"/>
      <c r="E200" s="68">
        <f t="shared" si="153"/>
        <v>0</v>
      </c>
      <c r="F200" s="63">
        <f t="shared" si="154"/>
        <v>2.7833144704882407E-3</v>
      </c>
      <c r="G200" s="65">
        <f>IFERROR(VLOOKUP(B200,EFA!$C$2:$D$7,2,0),EFA!$D$7)</f>
        <v>1.0058360487805551</v>
      </c>
      <c r="H200" s="69">
        <f>LGD!D9</f>
        <v>0.25</v>
      </c>
      <c r="I200" s="68">
        <f t="shared" si="155"/>
        <v>0</v>
      </c>
      <c r="J200" s="70">
        <f t="shared" si="156"/>
        <v>0.54924368064616602</v>
      </c>
      <c r="K200" s="87">
        <f t="shared" si="157"/>
        <v>0</v>
      </c>
      <c r="M200" s="64">
        <v>60</v>
      </c>
      <c r="N200" s="64">
        <v>1</v>
      </c>
      <c r="O200" s="63">
        <f t="shared" si="158"/>
        <v>0.13390000000000002</v>
      </c>
      <c r="P200" s="87">
        <f t="shared" si="152"/>
        <v>2.29532157271066E-2</v>
      </c>
      <c r="Q200" s="64">
        <f t="shared" si="159"/>
        <v>6</v>
      </c>
      <c r="R200" s="87">
        <f t="shared" si="160"/>
        <v>0.1324968925572855</v>
      </c>
      <c r="S200" s="64">
        <f t="shared" si="161"/>
        <v>54</v>
      </c>
    </row>
    <row r="201" spans="1:19" x14ac:dyDescent="0.25">
      <c r="B201" s="62">
        <v>5</v>
      </c>
      <c r="C201" s="64" t="s">
        <v>19</v>
      </c>
      <c r="D201" s="68"/>
      <c r="E201" s="68">
        <f t="shared" si="153"/>
        <v>0</v>
      </c>
      <c r="F201" s="63">
        <f t="shared" si="154"/>
        <v>2.7833144704882407E-3</v>
      </c>
      <c r="G201" s="65">
        <f>IFERROR(VLOOKUP(B201,EFA!$C$2:$D$7,2,0),EFA!$D$7)</f>
        <v>1.0058360487805551</v>
      </c>
      <c r="H201" s="69">
        <f>LGD!D10</f>
        <v>0.35</v>
      </c>
      <c r="I201" s="68">
        <f t="shared" si="155"/>
        <v>0</v>
      </c>
      <c r="J201" s="70">
        <f t="shared" si="156"/>
        <v>0.54924368064616602</v>
      </c>
      <c r="K201" s="87">
        <f t="shared" si="157"/>
        <v>0</v>
      </c>
      <c r="M201" s="64">
        <v>60</v>
      </c>
      <c r="N201" s="64">
        <v>1</v>
      </c>
      <c r="O201" s="63">
        <f t="shared" si="158"/>
        <v>0.13390000000000002</v>
      </c>
      <c r="P201" s="87">
        <f t="shared" si="152"/>
        <v>2.29532157271066E-2</v>
      </c>
      <c r="Q201" s="64">
        <f t="shared" si="159"/>
        <v>6</v>
      </c>
      <c r="R201" s="87">
        <f t="shared" si="160"/>
        <v>0.1324968925572855</v>
      </c>
      <c r="S201" s="64">
        <f t="shared" si="161"/>
        <v>54</v>
      </c>
    </row>
    <row r="202" spans="1:19" x14ac:dyDescent="0.25">
      <c r="B202" s="62">
        <v>5</v>
      </c>
      <c r="C202" s="64" t="s">
        <v>20</v>
      </c>
      <c r="D202" s="68"/>
      <c r="E202" s="68">
        <f t="shared" si="153"/>
        <v>0</v>
      </c>
      <c r="F202" s="63">
        <f t="shared" si="154"/>
        <v>2.7833144704882407E-3</v>
      </c>
      <c r="G202" s="65">
        <f>IFERROR(VLOOKUP(B202,EFA!$C$2:$D$7,2,0),EFA!$D$7)</f>
        <v>1.0058360487805551</v>
      </c>
      <c r="H202" s="69">
        <f>LGD!D11</f>
        <v>0.55000000000000004</v>
      </c>
      <c r="I202" s="68">
        <f t="shared" si="155"/>
        <v>0</v>
      </c>
      <c r="J202" s="70">
        <f t="shared" si="156"/>
        <v>0.54924368064616602</v>
      </c>
      <c r="K202" s="87">
        <f t="shared" si="157"/>
        <v>0</v>
      </c>
      <c r="M202" s="64">
        <v>60</v>
      </c>
      <c r="N202" s="64">
        <v>1</v>
      </c>
      <c r="O202" s="63">
        <f t="shared" si="158"/>
        <v>0.13390000000000002</v>
      </c>
      <c r="P202" s="87">
        <f t="shared" si="152"/>
        <v>2.29532157271066E-2</v>
      </c>
      <c r="Q202" s="64">
        <f t="shared" si="159"/>
        <v>6</v>
      </c>
      <c r="R202" s="87">
        <f t="shared" si="160"/>
        <v>0.1324968925572855</v>
      </c>
      <c r="S202" s="64">
        <f t="shared" si="161"/>
        <v>54</v>
      </c>
    </row>
    <row r="203" spans="1:19" x14ac:dyDescent="0.25">
      <c r="C203" s="88"/>
      <c r="D203" s="89"/>
      <c r="E203" s="89"/>
      <c r="F203" s="90"/>
      <c r="G203" s="91"/>
      <c r="H203" s="92"/>
      <c r="I203" s="89"/>
      <c r="J203" s="93"/>
      <c r="K203" s="115"/>
      <c r="M203" s="94"/>
      <c r="N203" s="94"/>
      <c r="O203" s="95"/>
      <c r="P203" s="96"/>
      <c r="Q203" s="94"/>
      <c r="R203" s="96"/>
      <c r="S203" s="94"/>
    </row>
    <row r="204" spans="1:19" x14ac:dyDescent="0.25">
      <c r="A204" s="62">
        <v>6</v>
      </c>
      <c r="B204" s="62" t="s">
        <v>52</v>
      </c>
      <c r="C204" s="64" t="s">
        <v>9</v>
      </c>
      <c r="D204" s="64"/>
      <c r="E204" s="84" t="s">
        <v>26</v>
      </c>
      <c r="F204" s="84" t="s">
        <v>39</v>
      </c>
      <c r="G204" s="84" t="s">
        <v>27</v>
      </c>
      <c r="H204" s="84" t="s">
        <v>28</v>
      </c>
      <c r="I204" s="84" t="s">
        <v>29</v>
      </c>
      <c r="J204" s="84" t="s">
        <v>30</v>
      </c>
      <c r="K204" s="114" t="s">
        <v>31</v>
      </c>
      <c r="M204" s="85" t="s">
        <v>32</v>
      </c>
      <c r="N204" s="85" t="s">
        <v>33</v>
      </c>
      <c r="O204" s="85" t="s">
        <v>34</v>
      </c>
      <c r="P204" s="85" t="s">
        <v>35</v>
      </c>
      <c r="Q204" s="85" t="s">
        <v>36</v>
      </c>
      <c r="R204" s="85" t="s">
        <v>37</v>
      </c>
      <c r="S204" s="85" t="s">
        <v>38</v>
      </c>
    </row>
    <row r="205" spans="1:19" x14ac:dyDescent="0.25">
      <c r="B205" s="62">
        <v>1</v>
      </c>
      <c r="C205" s="64" t="s">
        <v>12</v>
      </c>
      <c r="D205" s="68">
        <f>'31-60 days'!C10</f>
        <v>0</v>
      </c>
      <c r="E205" s="68">
        <f>D205*R205</f>
        <v>0</v>
      </c>
      <c r="F205" s="63">
        <f>$D$4</f>
        <v>6.9392486816699517E-2</v>
      </c>
      <c r="G205" s="65">
        <f>IFERROR(VLOOKUP(B205,EFA!$C$2:$D$7,2,0),EFA!$D$7)</f>
        <v>1.0407772896135385</v>
      </c>
      <c r="H205" s="69">
        <f>LGD!D3</f>
        <v>0</v>
      </c>
      <c r="I205" s="68">
        <f>E205*F205*G205*H205</f>
        <v>0</v>
      </c>
      <c r="J205" s="70">
        <f>1/((1+($O$16/12))^(M205-Q205))</f>
        <v>0.93558878588680383</v>
      </c>
      <c r="K205" s="116">
        <f>I205*J205</f>
        <v>0</v>
      </c>
      <c r="M205" s="64">
        <v>72</v>
      </c>
      <c r="N205" s="64">
        <v>1</v>
      </c>
      <c r="O205" s="63">
        <f>$O$16</f>
        <v>0.13390000000000002</v>
      </c>
      <c r="P205" s="87">
        <f t="shared" ref="P205:P213" si="162">PMT(O205/12,M205,-N205,0,0)</f>
        <v>2.0280528517286487E-2</v>
      </c>
      <c r="Q205" s="64">
        <f>M205-S205</f>
        <v>66</v>
      </c>
      <c r="R205" s="87">
        <f>PV(O205/12,Q205,-P205,0,0)</f>
        <v>0.94371709472541687</v>
      </c>
      <c r="S205" s="64">
        <v>6</v>
      </c>
    </row>
    <row r="206" spans="1:19" x14ac:dyDescent="0.25">
      <c r="B206" s="62">
        <v>1</v>
      </c>
      <c r="C206" s="64" t="s">
        <v>13</v>
      </c>
      <c r="D206" s="68">
        <f>'31-60 days'!D10</f>
        <v>0</v>
      </c>
      <c r="E206" s="68">
        <f t="shared" ref="E206:E213" si="163">D206*R206</f>
        <v>0</v>
      </c>
      <c r="F206" s="63">
        <f t="shared" ref="F206:F213" si="164">$D$4</f>
        <v>6.9392486816699517E-2</v>
      </c>
      <c r="G206" s="65">
        <f>IFERROR(VLOOKUP(B206,EFA!$C$2:$D$7,2,0),EFA!$D$7)</f>
        <v>1.0407772896135385</v>
      </c>
      <c r="H206" s="69">
        <f>LGD!D4</f>
        <v>0.55000000000000004</v>
      </c>
      <c r="I206" s="68">
        <f t="shared" ref="I206:I213" si="165">E206*F206*G206*H206</f>
        <v>0</v>
      </c>
      <c r="J206" s="70">
        <f t="shared" ref="J206:J213" si="166">1/((1+($O$16/12))^(M206-Q206))</f>
        <v>0.93558878588680383</v>
      </c>
      <c r="K206" s="116">
        <f t="shared" ref="K206:K213" si="167">I206*J206</f>
        <v>0</v>
      </c>
      <c r="M206" s="64">
        <v>72</v>
      </c>
      <c r="N206" s="64">
        <v>1</v>
      </c>
      <c r="O206" s="63">
        <f t="shared" ref="O206:O213" si="168">$O$16</f>
        <v>0.13390000000000002</v>
      </c>
      <c r="P206" s="87">
        <f t="shared" si="162"/>
        <v>2.0280528517286487E-2</v>
      </c>
      <c r="Q206" s="64">
        <f t="shared" ref="Q206:Q213" si="169">M206-S206</f>
        <v>66</v>
      </c>
      <c r="R206" s="87">
        <f t="shared" ref="R206:R213" si="170">PV(O206/12,Q206,-P206,0,0)</f>
        <v>0.94371709472541687</v>
      </c>
      <c r="S206" s="64">
        <v>6</v>
      </c>
    </row>
    <row r="207" spans="1:19" x14ac:dyDescent="0.25">
      <c r="B207" s="62">
        <v>1</v>
      </c>
      <c r="C207" s="64" t="s">
        <v>14</v>
      </c>
      <c r="D207" s="68">
        <f>'31-60 days'!E10</f>
        <v>0</v>
      </c>
      <c r="E207" s="68">
        <f t="shared" si="163"/>
        <v>0</v>
      </c>
      <c r="F207" s="63">
        <f t="shared" si="164"/>
        <v>6.9392486816699517E-2</v>
      </c>
      <c r="G207" s="65">
        <f>IFERROR(VLOOKUP(B207,EFA!$C$2:$D$7,2,0),EFA!$D$7)</f>
        <v>1.0407772896135385</v>
      </c>
      <c r="H207" s="69">
        <f>LGD!D5</f>
        <v>0.14000000000000001</v>
      </c>
      <c r="I207" s="68">
        <f t="shared" si="165"/>
        <v>0</v>
      </c>
      <c r="J207" s="70">
        <f t="shared" si="166"/>
        <v>0.93558878588680383</v>
      </c>
      <c r="K207" s="116">
        <f t="shared" si="167"/>
        <v>0</v>
      </c>
      <c r="M207" s="64">
        <v>72</v>
      </c>
      <c r="N207" s="64">
        <v>1</v>
      </c>
      <c r="O207" s="63">
        <f t="shared" si="168"/>
        <v>0.13390000000000002</v>
      </c>
      <c r="P207" s="87">
        <f t="shared" si="162"/>
        <v>2.0280528517286487E-2</v>
      </c>
      <c r="Q207" s="64">
        <f t="shared" si="169"/>
        <v>66</v>
      </c>
      <c r="R207" s="87">
        <f t="shared" si="170"/>
        <v>0.94371709472541687</v>
      </c>
      <c r="S207" s="64">
        <v>6</v>
      </c>
    </row>
    <row r="208" spans="1:19" x14ac:dyDescent="0.25">
      <c r="B208" s="62">
        <v>1</v>
      </c>
      <c r="C208" s="64" t="s">
        <v>15</v>
      </c>
      <c r="D208" s="68">
        <f>'31-60 days'!F10</f>
        <v>6841379.4900000002</v>
      </c>
      <c r="E208" s="68">
        <f t="shared" si="163"/>
        <v>6456326.7762168543</v>
      </c>
      <c r="F208" s="63">
        <f t="shared" si="164"/>
        <v>6.9392486816699517E-2</v>
      </c>
      <c r="G208" s="65">
        <f>IFERROR(VLOOKUP(B208,EFA!$C$2:$D$7,2,0),EFA!$D$7)</f>
        <v>1.0407772896135385</v>
      </c>
      <c r="H208" s="69">
        <f>LGD!D6</f>
        <v>0.3</v>
      </c>
      <c r="I208" s="68">
        <f t="shared" si="165"/>
        <v>139886.89058019253</v>
      </c>
      <c r="J208" s="70">
        <f t="shared" si="166"/>
        <v>0.93558878588680383</v>
      </c>
      <c r="K208" s="116">
        <f t="shared" si="167"/>
        <v>130876.60611940251</v>
      </c>
      <c r="M208" s="64">
        <v>72</v>
      </c>
      <c r="N208" s="64">
        <v>1</v>
      </c>
      <c r="O208" s="63">
        <f t="shared" si="168"/>
        <v>0.13390000000000002</v>
      </c>
      <c r="P208" s="87">
        <f t="shared" si="162"/>
        <v>2.0280528517286487E-2</v>
      </c>
      <c r="Q208" s="64">
        <f t="shared" si="169"/>
        <v>66</v>
      </c>
      <c r="R208" s="87">
        <f t="shared" si="170"/>
        <v>0.94371709472541687</v>
      </c>
      <c r="S208" s="64">
        <v>6</v>
      </c>
    </row>
    <row r="209" spans="1:19" x14ac:dyDescent="0.25">
      <c r="B209" s="62">
        <v>1</v>
      </c>
      <c r="C209" s="64" t="s">
        <v>16</v>
      </c>
      <c r="D209" s="68">
        <f>'31-60 days'!G10</f>
        <v>0</v>
      </c>
      <c r="E209" s="68">
        <f t="shared" si="163"/>
        <v>0</v>
      </c>
      <c r="F209" s="63">
        <f t="shared" si="164"/>
        <v>6.9392486816699517E-2</v>
      </c>
      <c r="G209" s="65">
        <f>IFERROR(VLOOKUP(B209,EFA!$C$2:$D$7,2,0),EFA!$D$7)</f>
        <v>1.0407772896135385</v>
      </c>
      <c r="H209" s="69">
        <f>LGD!D7</f>
        <v>0.3</v>
      </c>
      <c r="I209" s="68">
        <f t="shared" si="165"/>
        <v>0</v>
      </c>
      <c r="J209" s="70">
        <f t="shared" si="166"/>
        <v>0.93558878588680383</v>
      </c>
      <c r="K209" s="116">
        <f t="shared" si="167"/>
        <v>0</v>
      </c>
      <c r="M209" s="64">
        <v>72</v>
      </c>
      <c r="N209" s="64">
        <v>1</v>
      </c>
      <c r="O209" s="63">
        <f t="shared" si="168"/>
        <v>0.13390000000000002</v>
      </c>
      <c r="P209" s="87">
        <f t="shared" si="162"/>
        <v>2.0280528517286487E-2</v>
      </c>
      <c r="Q209" s="64">
        <f t="shared" si="169"/>
        <v>66</v>
      </c>
      <c r="R209" s="87">
        <f t="shared" si="170"/>
        <v>0.94371709472541687</v>
      </c>
      <c r="S209" s="64">
        <v>6</v>
      </c>
    </row>
    <row r="210" spans="1:19" x14ac:dyDescent="0.25">
      <c r="B210" s="62">
        <v>1</v>
      </c>
      <c r="C210" s="64" t="s">
        <v>17</v>
      </c>
      <c r="D210" s="68">
        <f>'31-60 days'!H10</f>
        <v>0</v>
      </c>
      <c r="E210" s="68">
        <f t="shared" si="163"/>
        <v>0</v>
      </c>
      <c r="F210" s="63">
        <f t="shared" si="164"/>
        <v>6.9392486816699517E-2</v>
      </c>
      <c r="G210" s="65">
        <f>IFERROR(VLOOKUP(B210,EFA!$C$2:$D$7,2,0),EFA!$D$7)</f>
        <v>1.0407772896135385</v>
      </c>
      <c r="H210" s="69">
        <f>LGD!D8</f>
        <v>4.6364209605119888E-2</v>
      </c>
      <c r="I210" s="68">
        <f t="shared" si="165"/>
        <v>0</v>
      </c>
      <c r="J210" s="70">
        <f t="shared" si="166"/>
        <v>0.93558878588680383</v>
      </c>
      <c r="K210" s="116">
        <f t="shared" si="167"/>
        <v>0</v>
      </c>
      <c r="M210" s="64">
        <v>72</v>
      </c>
      <c r="N210" s="64">
        <v>1</v>
      </c>
      <c r="O210" s="63">
        <f t="shared" si="168"/>
        <v>0.13390000000000002</v>
      </c>
      <c r="P210" s="87">
        <f t="shared" si="162"/>
        <v>2.0280528517286487E-2</v>
      </c>
      <c r="Q210" s="64">
        <f t="shared" si="169"/>
        <v>66</v>
      </c>
      <c r="R210" s="87">
        <f t="shared" si="170"/>
        <v>0.94371709472541687</v>
      </c>
      <c r="S210" s="64">
        <v>6</v>
      </c>
    </row>
    <row r="211" spans="1:19" x14ac:dyDescent="0.25">
      <c r="B211" s="62">
        <v>1</v>
      </c>
      <c r="C211" s="64" t="s">
        <v>18</v>
      </c>
      <c r="D211" s="68">
        <f>'31-60 days'!I10</f>
        <v>0</v>
      </c>
      <c r="E211" s="68">
        <f t="shared" si="163"/>
        <v>0</v>
      </c>
      <c r="F211" s="63">
        <f t="shared" si="164"/>
        <v>6.9392486816699517E-2</v>
      </c>
      <c r="G211" s="65">
        <f>IFERROR(VLOOKUP(B211,EFA!$C$2:$D$7,2,0),EFA!$D$7)</f>
        <v>1.0407772896135385</v>
      </c>
      <c r="H211" s="69">
        <f>LGD!D9</f>
        <v>0.25</v>
      </c>
      <c r="I211" s="68">
        <f t="shared" si="165"/>
        <v>0</v>
      </c>
      <c r="J211" s="70">
        <f t="shared" si="166"/>
        <v>0.93558878588680383</v>
      </c>
      <c r="K211" s="116">
        <f t="shared" si="167"/>
        <v>0</v>
      </c>
      <c r="M211" s="64">
        <v>72</v>
      </c>
      <c r="N211" s="64">
        <v>1</v>
      </c>
      <c r="O211" s="63">
        <f t="shared" si="168"/>
        <v>0.13390000000000002</v>
      </c>
      <c r="P211" s="87">
        <f t="shared" si="162"/>
        <v>2.0280528517286487E-2</v>
      </c>
      <c r="Q211" s="64">
        <f t="shared" si="169"/>
        <v>66</v>
      </c>
      <c r="R211" s="87">
        <f t="shared" si="170"/>
        <v>0.94371709472541687</v>
      </c>
      <c r="S211" s="64">
        <v>6</v>
      </c>
    </row>
    <row r="212" spans="1:19" x14ac:dyDescent="0.25">
      <c r="B212" s="62">
        <v>1</v>
      </c>
      <c r="C212" s="64" t="s">
        <v>19</v>
      </c>
      <c r="D212" s="68">
        <f>'31-60 days'!J10</f>
        <v>0</v>
      </c>
      <c r="E212" s="68">
        <f t="shared" si="163"/>
        <v>0</v>
      </c>
      <c r="F212" s="63">
        <f t="shared" si="164"/>
        <v>6.9392486816699517E-2</v>
      </c>
      <c r="G212" s="65">
        <f>IFERROR(VLOOKUP(B212,EFA!$C$2:$D$7,2,0),EFA!$D$7)</f>
        <v>1.0407772896135385</v>
      </c>
      <c r="H212" s="69">
        <f>LGD!D10</f>
        <v>0.35</v>
      </c>
      <c r="I212" s="68">
        <f t="shared" si="165"/>
        <v>0</v>
      </c>
      <c r="J212" s="70">
        <f t="shared" si="166"/>
        <v>0.93558878588680383</v>
      </c>
      <c r="K212" s="116">
        <f t="shared" si="167"/>
        <v>0</v>
      </c>
      <c r="M212" s="64">
        <v>72</v>
      </c>
      <c r="N212" s="64">
        <v>1</v>
      </c>
      <c r="O212" s="63">
        <f t="shared" si="168"/>
        <v>0.13390000000000002</v>
      </c>
      <c r="P212" s="87">
        <f t="shared" si="162"/>
        <v>2.0280528517286487E-2</v>
      </c>
      <c r="Q212" s="64">
        <f t="shared" si="169"/>
        <v>66</v>
      </c>
      <c r="R212" s="87">
        <f t="shared" si="170"/>
        <v>0.94371709472541687</v>
      </c>
      <c r="S212" s="64">
        <v>6</v>
      </c>
    </row>
    <row r="213" spans="1:19" x14ac:dyDescent="0.25">
      <c r="B213" s="62">
        <v>1</v>
      </c>
      <c r="C213" s="64" t="s">
        <v>20</v>
      </c>
      <c r="D213" s="68">
        <f>'31-60 days'!K10</f>
        <v>0</v>
      </c>
      <c r="E213" s="68">
        <f t="shared" si="163"/>
        <v>0</v>
      </c>
      <c r="F213" s="63">
        <f t="shared" si="164"/>
        <v>6.9392486816699517E-2</v>
      </c>
      <c r="G213" s="65">
        <f>IFERROR(VLOOKUP(B213,EFA!$C$2:$D$7,2,0),EFA!$D$7)</f>
        <v>1.0407772896135385</v>
      </c>
      <c r="H213" s="69">
        <f>LGD!D11</f>
        <v>0.55000000000000004</v>
      </c>
      <c r="I213" s="68">
        <f t="shared" si="165"/>
        <v>0</v>
      </c>
      <c r="J213" s="70">
        <f t="shared" si="166"/>
        <v>0.93558878588680383</v>
      </c>
      <c r="K213" s="116">
        <f t="shared" si="167"/>
        <v>0</v>
      </c>
      <c r="M213" s="64">
        <v>72</v>
      </c>
      <c r="N213" s="64">
        <v>1</v>
      </c>
      <c r="O213" s="63">
        <f t="shared" si="168"/>
        <v>0.13390000000000002</v>
      </c>
      <c r="P213" s="87">
        <f t="shared" si="162"/>
        <v>2.0280528517286487E-2</v>
      </c>
      <c r="Q213" s="64">
        <f t="shared" si="169"/>
        <v>66</v>
      </c>
      <c r="R213" s="87">
        <f t="shared" si="170"/>
        <v>0.94371709472541687</v>
      </c>
      <c r="S213" s="64">
        <v>6</v>
      </c>
    </row>
    <row r="214" spans="1:19" x14ac:dyDescent="0.25">
      <c r="C214" s="88"/>
      <c r="D214" s="89"/>
      <c r="E214" s="89"/>
      <c r="F214" s="90"/>
      <c r="G214" s="91"/>
      <c r="H214" s="92"/>
      <c r="I214" s="89"/>
      <c r="J214" s="93"/>
      <c r="K214" s="117"/>
      <c r="M214" s="94"/>
      <c r="N214" s="94"/>
      <c r="O214" s="95"/>
      <c r="P214" s="96"/>
      <c r="Q214" s="94"/>
      <c r="R214" s="96"/>
      <c r="S214" s="94"/>
    </row>
    <row r="215" spans="1:19" x14ac:dyDescent="0.25">
      <c r="A215" s="62">
        <v>6</v>
      </c>
      <c r="B215" s="62" t="s">
        <v>52</v>
      </c>
      <c r="C215" s="64" t="s">
        <v>9</v>
      </c>
      <c r="D215" s="64"/>
      <c r="E215" s="84" t="s">
        <v>26</v>
      </c>
      <c r="F215" s="84" t="s">
        <v>39</v>
      </c>
      <c r="G215" s="84" t="s">
        <v>27</v>
      </c>
      <c r="H215" s="84" t="s">
        <v>28</v>
      </c>
      <c r="I215" s="84" t="s">
        <v>29</v>
      </c>
      <c r="J215" s="84" t="s">
        <v>30</v>
      </c>
      <c r="K215" s="118" t="s">
        <v>31</v>
      </c>
      <c r="M215" s="85" t="s">
        <v>32</v>
      </c>
      <c r="N215" s="85" t="s">
        <v>33</v>
      </c>
      <c r="O215" s="85" t="s">
        <v>34</v>
      </c>
      <c r="P215" s="85" t="s">
        <v>35</v>
      </c>
      <c r="Q215" s="85" t="s">
        <v>36</v>
      </c>
      <c r="R215" s="85" t="s">
        <v>37</v>
      </c>
      <c r="S215" s="85" t="s">
        <v>38</v>
      </c>
    </row>
    <row r="216" spans="1:19" x14ac:dyDescent="0.25">
      <c r="B216" s="62">
        <v>2</v>
      </c>
      <c r="C216" s="64" t="s">
        <v>12</v>
      </c>
      <c r="D216" s="68"/>
      <c r="E216" s="68">
        <f>D205*R216</f>
        <v>0</v>
      </c>
      <c r="F216" s="63">
        <f>$E$4-$D$4</f>
        <v>1.1234008039333332E-2</v>
      </c>
      <c r="G216" s="65">
        <f>IFERROR(VLOOKUP(B216,EFA!$C$2:$D$7,2,0),EFA!$D$7)</f>
        <v>0.97341921930465047</v>
      </c>
      <c r="H216" s="69">
        <f>LGD!D3</f>
        <v>0</v>
      </c>
      <c r="I216" s="68">
        <f>E216*F216*G216*H216</f>
        <v>0</v>
      </c>
      <c r="J216" s="70">
        <f>1/((1+($O$16/12))^(M216-Q216))</f>
        <v>0.81894554163582844</v>
      </c>
      <c r="K216" s="119">
        <f>I216*J216</f>
        <v>0</v>
      </c>
      <c r="M216" s="64">
        <v>72</v>
      </c>
      <c r="N216" s="64">
        <v>1</v>
      </c>
      <c r="O216" s="63">
        <f>$O$16</f>
        <v>0.13390000000000002</v>
      </c>
      <c r="P216" s="87">
        <f t="shared" ref="P216:P224" si="171">PMT(O216/12,M216,-N216,0,0)</f>
        <v>2.0280528517286487E-2</v>
      </c>
      <c r="Q216" s="64">
        <f>M216-S216</f>
        <v>54</v>
      </c>
      <c r="R216" s="87">
        <f>PV(O216/12,Q216,-P216,0,0)</f>
        <v>0.81926001992554376</v>
      </c>
      <c r="S216" s="64">
        <f>12+6</f>
        <v>18</v>
      </c>
    </row>
    <row r="217" spans="1:19" x14ac:dyDescent="0.25">
      <c r="B217" s="62">
        <v>2</v>
      </c>
      <c r="C217" s="64" t="s">
        <v>13</v>
      </c>
      <c r="D217" s="68"/>
      <c r="E217" s="68">
        <f t="shared" ref="E217:E224" si="172">D206*R217</f>
        <v>0</v>
      </c>
      <c r="F217" s="63">
        <f t="shared" ref="F217:F224" si="173">$E$4-$D$4</f>
        <v>1.1234008039333332E-2</v>
      </c>
      <c r="G217" s="65">
        <f>IFERROR(VLOOKUP(B217,EFA!$C$2:$D$7,2,0),EFA!$D$7)</f>
        <v>0.97341921930465047</v>
      </c>
      <c r="H217" s="69">
        <f>LGD!D4</f>
        <v>0.55000000000000004</v>
      </c>
      <c r="I217" s="68">
        <f t="shared" ref="I217:I224" si="174">E217*F217*G217*H217</f>
        <v>0</v>
      </c>
      <c r="J217" s="70">
        <f t="shared" ref="J217:J224" si="175">1/((1+($O$16/12))^(M217-Q217))</f>
        <v>0.81894554163582844</v>
      </c>
      <c r="K217" s="119">
        <f t="shared" ref="K217:K224" si="176">I217*J217</f>
        <v>0</v>
      </c>
      <c r="M217" s="64">
        <v>72</v>
      </c>
      <c r="N217" s="64">
        <v>1</v>
      </c>
      <c r="O217" s="63">
        <f t="shared" ref="O217:O224" si="177">$O$16</f>
        <v>0.13390000000000002</v>
      </c>
      <c r="P217" s="87">
        <f t="shared" si="171"/>
        <v>2.0280528517286487E-2</v>
      </c>
      <c r="Q217" s="64">
        <f t="shared" ref="Q217:Q224" si="178">M217-S217</f>
        <v>54</v>
      </c>
      <c r="R217" s="87">
        <f t="shared" ref="R217:R224" si="179">PV(O217/12,Q217,-P217,0,0)</f>
        <v>0.81926001992554376</v>
      </c>
      <c r="S217" s="64">
        <f t="shared" ref="S217:S224" si="180">12+6</f>
        <v>18</v>
      </c>
    </row>
    <row r="218" spans="1:19" x14ac:dyDescent="0.25">
      <c r="B218" s="62">
        <v>2</v>
      </c>
      <c r="C218" s="64" t="s">
        <v>14</v>
      </c>
      <c r="D218" s="68"/>
      <c r="E218" s="68">
        <f t="shared" si="172"/>
        <v>0</v>
      </c>
      <c r="F218" s="63">
        <f t="shared" si="173"/>
        <v>1.1234008039333332E-2</v>
      </c>
      <c r="G218" s="65">
        <f>IFERROR(VLOOKUP(B218,EFA!$C$2:$D$7,2,0),EFA!$D$7)</f>
        <v>0.97341921930465047</v>
      </c>
      <c r="H218" s="69">
        <f>LGD!D5</f>
        <v>0.14000000000000001</v>
      </c>
      <c r="I218" s="68">
        <f t="shared" si="174"/>
        <v>0</v>
      </c>
      <c r="J218" s="70">
        <f t="shared" si="175"/>
        <v>0.81894554163582844</v>
      </c>
      <c r="K218" s="119">
        <f t="shared" si="176"/>
        <v>0</v>
      </c>
      <c r="M218" s="64">
        <v>72</v>
      </c>
      <c r="N218" s="64">
        <v>1</v>
      </c>
      <c r="O218" s="63">
        <f t="shared" si="177"/>
        <v>0.13390000000000002</v>
      </c>
      <c r="P218" s="87">
        <f t="shared" si="171"/>
        <v>2.0280528517286487E-2</v>
      </c>
      <c r="Q218" s="64">
        <f t="shared" si="178"/>
        <v>54</v>
      </c>
      <c r="R218" s="87">
        <f t="shared" si="179"/>
        <v>0.81926001992554376</v>
      </c>
      <c r="S218" s="64">
        <f t="shared" si="180"/>
        <v>18</v>
      </c>
    </row>
    <row r="219" spans="1:19" x14ac:dyDescent="0.25">
      <c r="B219" s="62">
        <v>2</v>
      </c>
      <c r="C219" s="64" t="s">
        <v>15</v>
      </c>
      <c r="D219" s="68"/>
      <c r="E219" s="68">
        <f t="shared" si="172"/>
        <v>5604868.6972956061</v>
      </c>
      <c r="F219" s="63">
        <f t="shared" si="173"/>
        <v>1.1234008039333332E-2</v>
      </c>
      <c r="G219" s="65">
        <f>IFERROR(VLOOKUP(B219,EFA!$C$2:$D$7,2,0),EFA!$D$7)</f>
        <v>0.97341921930465047</v>
      </c>
      <c r="H219" s="69">
        <f>LGD!D6</f>
        <v>0.3</v>
      </c>
      <c r="I219" s="68">
        <f t="shared" si="174"/>
        <v>18387.44322807189</v>
      </c>
      <c r="J219" s="70">
        <f t="shared" si="175"/>
        <v>0.81894554163582844</v>
      </c>
      <c r="K219" s="119">
        <f t="shared" si="176"/>
        <v>15058.314653711381</v>
      </c>
      <c r="M219" s="64">
        <v>72</v>
      </c>
      <c r="N219" s="64">
        <v>1</v>
      </c>
      <c r="O219" s="63">
        <f t="shared" si="177"/>
        <v>0.13390000000000002</v>
      </c>
      <c r="P219" s="87">
        <f t="shared" si="171"/>
        <v>2.0280528517286487E-2</v>
      </c>
      <c r="Q219" s="64">
        <f t="shared" si="178"/>
        <v>54</v>
      </c>
      <c r="R219" s="87">
        <f t="shared" si="179"/>
        <v>0.81926001992554376</v>
      </c>
      <c r="S219" s="64">
        <f t="shared" si="180"/>
        <v>18</v>
      </c>
    </row>
    <row r="220" spans="1:19" x14ac:dyDescent="0.25">
      <c r="B220" s="62">
        <v>2</v>
      </c>
      <c r="C220" s="64" t="s">
        <v>16</v>
      </c>
      <c r="D220" s="68"/>
      <c r="E220" s="68">
        <f t="shared" si="172"/>
        <v>0</v>
      </c>
      <c r="F220" s="63">
        <f t="shared" si="173"/>
        <v>1.1234008039333332E-2</v>
      </c>
      <c r="G220" s="65">
        <f>IFERROR(VLOOKUP(B220,EFA!$C$2:$D$7,2,0),EFA!$D$7)</f>
        <v>0.97341921930465047</v>
      </c>
      <c r="H220" s="69">
        <f>LGD!D7</f>
        <v>0.3</v>
      </c>
      <c r="I220" s="68">
        <f t="shared" si="174"/>
        <v>0</v>
      </c>
      <c r="J220" s="70">
        <f t="shared" si="175"/>
        <v>0.81894554163582844</v>
      </c>
      <c r="K220" s="119">
        <f t="shared" si="176"/>
        <v>0</v>
      </c>
      <c r="M220" s="64">
        <v>72</v>
      </c>
      <c r="N220" s="64">
        <v>1</v>
      </c>
      <c r="O220" s="63">
        <f t="shared" si="177"/>
        <v>0.13390000000000002</v>
      </c>
      <c r="P220" s="87">
        <f t="shared" si="171"/>
        <v>2.0280528517286487E-2</v>
      </c>
      <c r="Q220" s="64">
        <f t="shared" si="178"/>
        <v>54</v>
      </c>
      <c r="R220" s="87">
        <f t="shared" si="179"/>
        <v>0.81926001992554376</v>
      </c>
      <c r="S220" s="64">
        <f t="shared" si="180"/>
        <v>18</v>
      </c>
    </row>
    <row r="221" spans="1:19" x14ac:dyDescent="0.25">
      <c r="B221" s="62">
        <v>2</v>
      </c>
      <c r="C221" s="64" t="s">
        <v>17</v>
      </c>
      <c r="D221" s="68"/>
      <c r="E221" s="68">
        <f t="shared" si="172"/>
        <v>0</v>
      </c>
      <c r="F221" s="63">
        <f t="shared" si="173"/>
        <v>1.1234008039333332E-2</v>
      </c>
      <c r="G221" s="65">
        <f>IFERROR(VLOOKUP(B221,EFA!$C$2:$D$7,2,0),EFA!$D$7)</f>
        <v>0.97341921930465047</v>
      </c>
      <c r="H221" s="69">
        <f>LGD!D8</f>
        <v>4.6364209605119888E-2</v>
      </c>
      <c r="I221" s="68">
        <f t="shared" si="174"/>
        <v>0</v>
      </c>
      <c r="J221" s="70">
        <f t="shared" si="175"/>
        <v>0.81894554163582844</v>
      </c>
      <c r="K221" s="119">
        <f t="shared" si="176"/>
        <v>0</v>
      </c>
      <c r="M221" s="64">
        <v>72</v>
      </c>
      <c r="N221" s="64">
        <v>1</v>
      </c>
      <c r="O221" s="63">
        <f t="shared" si="177"/>
        <v>0.13390000000000002</v>
      </c>
      <c r="P221" s="87">
        <f t="shared" si="171"/>
        <v>2.0280528517286487E-2</v>
      </c>
      <c r="Q221" s="64">
        <f t="shared" si="178"/>
        <v>54</v>
      </c>
      <c r="R221" s="87">
        <f t="shared" si="179"/>
        <v>0.81926001992554376</v>
      </c>
      <c r="S221" s="64">
        <f t="shared" si="180"/>
        <v>18</v>
      </c>
    </row>
    <row r="222" spans="1:19" x14ac:dyDescent="0.25">
      <c r="B222" s="62">
        <v>2</v>
      </c>
      <c r="C222" s="64" t="s">
        <v>18</v>
      </c>
      <c r="D222" s="68"/>
      <c r="E222" s="68">
        <f t="shared" si="172"/>
        <v>0</v>
      </c>
      <c r="F222" s="63">
        <f t="shared" si="173"/>
        <v>1.1234008039333332E-2</v>
      </c>
      <c r="G222" s="65">
        <f>IFERROR(VLOOKUP(B222,EFA!$C$2:$D$7,2,0),EFA!$D$7)</f>
        <v>0.97341921930465047</v>
      </c>
      <c r="H222" s="69">
        <f>LGD!D9</f>
        <v>0.25</v>
      </c>
      <c r="I222" s="68">
        <f t="shared" si="174"/>
        <v>0</v>
      </c>
      <c r="J222" s="70">
        <f t="shared" si="175"/>
        <v>0.81894554163582844</v>
      </c>
      <c r="K222" s="119">
        <f t="shared" si="176"/>
        <v>0</v>
      </c>
      <c r="M222" s="64">
        <v>72</v>
      </c>
      <c r="N222" s="64">
        <v>1</v>
      </c>
      <c r="O222" s="63">
        <f t="shared" si="177"/>
        <v>0.13390000000000002</v>
      </c>
      <c r="P222" s="87">
        <f t="shared" si="171"/>
        <v>2.0280528517286487E-2</v>
      </c>
      <c r="Q222" s="64">
        <f t="shared" si="178"/>
        <v>54</v>
      </c>
      <c r="R222" s="87">
        <f t="shared" si="179"/>
        <v>0.81926001992554376</v>
      </c>
      <c r="S222" s="64">
        <f t="shared" si="180"/>
        <v>18</v>
      </c>
    </row>
    <row r="223" spans="1:19" x14ac:dyDescent="0.25">
      <c r="B223" s="62">
        <v>2</v>
      </c>
      <c r="C223" s="64" t="s">
        <v>19</v>
      </c>
      <c r="D223" s="68"/>
      <c r="E223" s="68">
        <f t="shared" si="172"/>
        <v>0</v>
      </c>
      <c r="F223" s="63">
        <f t="shared" si="173"/>
        <v>1.1234008039333332E-2</v>
      </c>
      <c r="G223" s="65">
        <f>IFERROR(VLOOKUP(B223,EFA!$C$2:$D$7,2,0),EFA!$D$7)</f>
        <v>0.97341921930465047</v>
      </c>
      <c r="H223" s="69">
        <f>LGD!D10</f>
        <v>0.35</v>
      </c>
      <c r="I223" s="68">
        <f t="shared" si="174"/>
        <v>0</v>
      </c>
      <c r="J223" s="70">
        <f t="shared" si="175"/>
        <v>0.81894554163582844</v>
      </c>
      <c r="K223" s="119">
        <f t="shared" si="176"/>
        <v>0</v>
      </c>
      <c r="M223" s="64">
        <v>72</v>
      </c>
      <c r="N223" s="64">
        <v>1</v>
      </c>
      <c r="O223" s="63">
        <f t="shared" si="177"/>
        <v>0.13390000000000002</v>
      </c>
      <c r="P223" s="87">
        <f t="shared" si="171"/>
        <v>2.0280528517286487E-2</v>
      </c>
      <c r="Q223" s="64">
        <f t="shared" si="178"/>
        <v>54</v>
      </c>
      <c r="R223" s="87">
        <f t="shared" si="179"/>
        <v>0.81926001992554376</v>
      </c>
      <c r="S223" s="64">
        <f t="shared" si="180"/>
        <v>18</v>
      </c>
    </row>
    <row r="224" spans="1:19" x14ac:dyDescent="0.25">
      <c r="B224" s="62">
        <v>2</v>
      </c>
      <c r="C224" s="64" t="s">
        <v>20</v>
      </c>
      <c r="D224" s="68"/>
      <c r="E224" s="68">
        <f t="shared" si="172"/>
        <v>0</v>
      </c>
      <c r="F224" s="63">
        <f t="shared" si="173"/>
        <v>1.1234008039333332E-2</v>
      </c>
      <c r="G224" s="65">
        <f>IFERROR(VLOOKUP(B224,EFA!$C$2:$D$7,2,0),EFA!$D$7)</f>
        <v>0.97341921930465047</v>
      </c>
      <c r="H224" s="69">
        <f>LGD!D11</f>
        <v>0.55000000000000004</v>
      </c>
      <c r="I224" s="68">
        <f t="shared" si="174"/>
        <v>0</v>
      </c>
      <c r="J224" s="70">
        <f t="shared" si="175"/>
        <v>0.81894554163582844</v>
      </c>
      <c r="K224" s="119">
        <f t="shared" si="176"/>
        <v>0</v>
      </c>
      <c r="M224" s="64">
        <v>72</v>
      </c>
      <c r="N224" s="64">
        <v>1</v>
      </c>
      <c r="O224" s="63">
        <f t="shared" si="177"/>
        <v>0.13390000000000002</v>
      </c>
      <c r="P224" s="87">
        <f t="shared" si="171"/>
        <v>2.0280528517286487E-2</v>
      </c>
      <c r="Q224" s="64">
        <f t="shared" si="178"/>
        <v>54</v>
      </c>
      <c r="R224" s="87">
        <f t="shared" si="179"/>
        <v>0.81926001992554376</v>
      </c>
      <c r="S224" s="64">
        <f t="shared" si="180"/>
        <v>18</v>
      </c>
    </row>
    <row r="225" spans="1:19" x14ac:dyDescent="0.25">
      <c r="C225" s="64"/>
      <c r="D225" s="68"/>
      <c r="E225" s="68"/>
      <c r="F225" s="63"/>
      <c r="G225" s="65"/>
      <c r="H225" s="69"/>
      <c r="I225" s="68"/>
      <c r="J225" s="70"/>
      <c r="K225" s="119"/>
      <c r="M225" s="64"/>
      <c r="N225" s="64"/>
      <c r="O225" s="63"/>
      <c r="P225" s="87"/>
      <c r="Q225" s="64"/>
      <c r="R225" s="87"/>
      <c r="S225" s="64"/>
    </row>
    <row r="226" spans="1:19" x14ac:dyDescent="0.25">
      <c r="A226" s="62">
        <v>6</v>
      </c>
      <c r="B226" s="62" t="s">
        <v>52</v>
      </c>
      <c r="C226" s="64" t="s">
        <v>9</v>
      </c>
      <c r="D226" s="64"/>
      <c r="E226" s="84" t="s">
        <v>26</v>
      </c>
      <c r="F226" s="84" t="s">
        <v>39</v>
      </c>
      <c r="G226" s="84" t="s">
        <v>27</v>
      </c>
      <c r="H226" s="84" t="s">
        <v>28</v>
      </c>
      <c r="I226" s="84" t="s">
        <v>29</v>
      </c>
      <c r="J226" s="84" t="s">
        <v>30</v>
      </c>
      <c r="K226" s="118" t="s">
        <v>31</v>
      </c>
      <c r="M226" s="85" t="s">
        <v>32</v>
      </c>
      <c r="N226" s="85" t="s">
        <v>33</v>
      </c>
      <c r="O226" s="85" t="s">
        <v>34</v>
      </c>
      <c r="P226" s="85" t="s">
        <v>35</v>
      </c>
      <c r="Q226" s="85" t="s">
        <v>36</v>
      </c>
      <c r="R226" s="85" t="s">
        <v>37</v>
      </c>
      <c r="S226" s="85" t="s">
        <v>38</v>
      </c>
    </row>
    <row r="227" spans="1:19" x14ac:dyDescent="0.25">
      <c r="B227" s="62">
        <v>3</v>
      </c>
      <c r="C227" s="64" t="s">
        <v>12</v>
      </c>
      <c r="D227" s="68"/>
      <c r="E227" s="68">
        <f>D205*R227</f>
        <v>0</v>
      </c>
      <c r="F227" s="63">
        <f>$F$4-$E$4</f>
        <v>1.4695080658937348E-2</v>
      </c>
      <c r="G227" s="65">
        <f>IFERROR(VLOOKUP(B227,EFA!$C$2:$D$7,2,0),EFA!$D$7)</f>
        <v>0.97750576770633035</v>
      </c>
      <c r="H227" s="69">
        <f>LGD!D3</f>
        <v>0</v>
      </c>
      <c r="I227" s="68">
        <f>E227*F227*G227*H227</f>
        <v>0</v>
      </c>
      <c r="J227" s="70">
        <f>1/((1+($O$16/12))^(M227-Q227))</f>
        <v>0.7168446333284122</v>
      </c>
      <c r="K227" s="119">
        <f>I227*J227</f>
        <v>0</v>
      </c>
      <c r="M227" s="64">
        <v>72</v>
      </c>
      <c r="N227" s="64">
        <v>1</v>
      </c>
      <c r="O227" s="63">
        <f>$O$16</f>
        <v>0.13390000000000002</v>
      </c>
      <c r="P227" s="87">
        <f t="shared" ref="P227:P235" si="181">PMT(O227/12,M227,-N227,0,0)</f>
        <v>2.0280528517286487E-2</v>
      </c>
      <c r="Q227" s="64">
        <f>M227-S227</f>
        <v>42</v>
      </c>
      <c r="R227" s="87">
        <f>PV(O227/12,Q227,-P227,0,0)</f>
        <v>0.67707639771001948</v>
      </c>
      <c r="S227" s="64">
        <f>12+12+6</f>
        <v>30</v>
      </c>
    </row>
    <row r="228" spans="1:19" x14ac:dyDescent="0.25">
      <c r="B228" s="62">
        <v>3</v>
      </c>
      <c r="C228" s="64" t="s">
        <v>13</v>
      </c>
      <c r="D228" s="68"/>
      <c r="E228" s="68">
        <f t="shared" ref="E228:E235" si="182">D206*R228</f>
        <v>0</v>
      </c>
      <c r="F228" s="63">
        <f t="shared" ref="F228:F235" si="183">$F$4-$E$4</f>
        <v>1.4695080658937348E-2</v>
      </c>
      <c r="G228" s="65">
        <f>IFERROR(VLOOKUP(B228,EFA!$C$2:$D$7,2,0),EFA!$D$7)</f>
        <v>0.97750576770633035</v>
      </c>
      <c r="H228" s="69">
        <f>LGD!D4</f>
        <v>0.55000000000000004</v>
      </c>
      <c r="I228" s="68">
        <f t="shared" ref="I228:I235" si="184">E228*F228*G228*H228</f>
        <v>0</v>
      </c>
      <c r="J228" s="70">
        <f t="shared" ref="J228:J235" si="185">1/((1+($O$16/12))^(M228-Q228))</f>
        <v>0.7168446333284122</v>
      </c>
      <c r="K228" s="119">
        <f t="shared" ref="K228:K235" si="186">I228*J228</f>
        <v>0</v>
      </c>
      <c r="M228" s="64">
        <v>72</v>
      </c>
      <c r="N228" s="64">
        <v>1</v>
      </c>
      <c r="O228" s="63">
        <f t="shared" ref="O228:O235" si="187">$O$16</f>
        <v>0.13390000000000002</v>
      </c>
      <c r="P228" s="87">
        <f t="shared" si="181"/>
        <v>2.0280528517286487E-2</v>
      </c>
      <c r="Q228" s="64">
        <f t="shared" ref="Q228:Q235" si="188">M228-S228</f>
        <v>42</v>
      </c>
      <c r="R228" s="87">
        <f t="shared" ref="R228:R235" si="189">PV(O228/12,Q228,-P228,0,0)</f>
        <v>0.67707639771001948</v>
      </c>
      <c r="S228" s="64">
        <f t="shared" ref="S228:S235" si="190">12+12+6</f>
        <v>30</v>
      </c>
    </row>
    <row r="229" spans="1:19" x14ac:dyDescent="0.25">
      <c r="B229" s="62">
        <v>3</v>
      </c>
      <c r="C229" s="64" t="s">
        <v>14</v>
      </c>
      <c r="D229" s="68"/>
      <c r="E229" s="68">
        <f t="shared" si="182"/>
        <v>0</v>
      </c>
      <c r="F229" s="63">
        <f t="shared" si="183"/>
        <v>1.4695080658937348E-2</v>
      </c>
      <c r="G229" s="65">
        <f>IFERROR(VLOOKUP(B229,EFA!$C$2:$D$7,2,0),EFA!$D$7)</f>
        <v>0.97750576770633035</v>
      </c>
      <c r="H229" s="69">
        <f>LGD!D5</f>
        <v>0.14000000000000001</v>
      </c>
      <c r="I229" s="68">
        <f t="shared" si="184"/>
        <v>0</v>
      </c>
      <c r="J229" s="70">
        <f t="shared" si="185"/>
        <v>0.7168446333284122</v>
      </c>
      <c r="K229" s="119">
        <f t="shared" si="186"/>
        <v>0</v>
      </c>
      <c r="M229" s="64">
        <v>72</v>
      </c>
      <c r="N229" s="64">
        <v>1</v>
      </c>
      <c r="O229" s="63">
        <f t="shared" si="187"/>
        <v>0.13390000000000002</v>
      </c>
      <c r="P229" s="87">
        <f t="shared" si="181"/>
        <v>2.0280528517286487E-2</v>
      </c>
      <c r="Q229" s="64">
        <f t="shared" si="188"/>
        <v>42</v>
      </c>
      <c r="R229" s="87">
        <f t="shared" si="189"/>
        <v>0.67707639771001948</v>
      </c>
      <c r="S229" s="64">
        <f t="shared" si="190"/>
        <v>30</v>
      </c>
    </row>
    <row r="230" spans="1:19" x14ac:dyDescent="0.25">
      <c r="B230" s="62">
        <v>3</v>
      </c>
      <c r="C230" s="64" t="s">
        <v>15</v>
      </c>
      <c r="D230" s="68"/>
      <c r="E230" s="68">
        <f t="shared" si="182"/>
        <v>4632136.5804564105</v>
      </c>
      <c r="F230" s="63">
        <f t="shared" si="183"/>
        <v>1.4695080658937348E-2</v>
      </c>
      <c r="G230" s="65">
        <f>IFERROR(VLOOKUP(B230,EFA!$C$2:$D$7,2,0),EFA!$D$7)</f>
        <v>0.97750576770633035</v>
      </c>
      <c r="H230" s="69">
        <f>LGD!D6</f>
        <v>0.3</v>
      </c>
      <c r="I230" s="68">
        <f t="shared" si="184"/>
        <v>19961.534044038079</v>
      </c>
      <c r="J230" s="70">
        <f t="shared" si="185"/>
        <v>0.7168446333284122</v>
      </c>
      <c r="K230" s="119">
        <f t="shared" si="186"/>
        <v>14309.318552471093</v>
      </c>
      <c r="M230" s="64">
        <v>72</v>
      </c>
      <c r="N230" s="64">
        <v>1</v>
      </c>
      <c r="O230" s="63">
        <f t="shared" si="187"/>
        <v>0.13390000000000002</v>
      </c>
      <c r="P230" s="87">
        <f t="shared" si="181"/>
        <v>2.0280528517286487E-2</v>
      </c>
      <c r="Q230" s="64">
        <f t="shared" si="188"/>
        <v>42</v>
      </c>
      <c r="R230" s="87">
        <f t="shared" si="189"/>
        <v>0.67707639771001948</v>
      </c>
      <c r="S230" s="64">
        <f t="shared" si="190"/>
        <v>30</v>
      </c>
    </row>
    <row r="231" spans="1:19" x14ac:dyDescent="0.25">
      <c r="B231" s="62">
        <v>3</v>
      </c>
      <c r="C231" s="64" t="s">
        <v>16</v>
      </c>
      <c r="D231" s="68"/>
      <c r="E231" s="68">
        <f t="shared" si="182"/>
        <v>0</v>
      </c>
      <c r="F231" s="63">
        <f t="shared" si="183"/>
        <v>1.4695080658937348E-2</v>
      </c>
      <c r="G231" s="65">
        <f>IFERROR(VLOOKUP(B231,EFA!$C$2:$D$7,2,0),EFA!$D$7)</f>
        <v>0.97750576770633035</v>
      </c>
      <c r="H231" s="69">
        <f>LGD!D7</f>
        <v>0.3</v>
      </c>
      <c r="I231" s="68">
        <f t="shared" si="184"/>
        <v>0</v>
      </c>
      <c r="J231" s="70">
        <f t="shared" si="185"/>
        <v>0.7168446333284122</v>
      </c>
      <c r="K231" s="119">
        <f t="shared" si="186"/>
        <v>0</v>
      </c>
      <c r="M231" s="64">
        <v>72</v>
      </c>
      <c r="N231" s="64">
        <v>1</v>
      </c>
      <c r="O231" s="63">
        <f t="shared" si="187"/>
        <v>0.13390000000000002</v>
      </c>
      <c r="P231" s="87">
        <f t="shared" si="181"/>
        <v>2.0280528517286487E-2</v>
      </c>
      <c r="Q231" s="64">
        <f t="shared" si="188"/>
        <v>42</v>
      </c>
      <c r="R231" s="87">
        <f t="shared" si="189"/>
        <v>0.67707639771001948</v>
      </c>
      <c r="S231" s="64">
        <f t="shared" si="190"/>
        <v>30</v>
      </c>
    </row>
    <row r="232" spans="1:19" x14ac:dyDescent="0.25">
      <c r="B232" s="62">
        <v>3</v>
      </c>
      <c r="C232" s="64" t="s">
        <v>17</v>
      </c>
      <c r="D232" s="68"/>
      <c r="E232" s="68">
        <f t="shared" si="182"/>
        <v>0</v>
      </c>
      <c r="F232" s="63">
        <f t="shared" si="183"/>
        <v>1.4695080658937348E-2</v>
      </c>
      <c r="G232" s="65">
        <f>IFERROR(VLOOKUP(B232,EFA!$C$2:$D$7,2,0),EFA!$D$7)</f>
        <v>0.97750576770633035</v>
      </c>
      <c r="H232" s="69">
        <f>LGD!D8</f>
        <v>4.6364209605119888E-2</v>
      </c>
      <c r="I232" s="68">
        <f t="shared" si="184"/>
        <v>0</v>
      </c>
      <c r="J232" s="70">
        <f t="shared" si="185"/>
        <v>0.7168446333284122</v>
      </c>
      <c r="K232" s="119">
        <f t="shared" si="186"/>
        <v>0</v>
      </c>
      <c r="M232" s="64">
        <v>72</v>
      </c>
      <c r="N232" s="64">
        <v>1</v>
      </c>
      <c r="O232" s="63">
        <f t="shared" si="187"/>
        <v>0.13390000000000002</v>
      </c>
      <c r="P232" s="87">
        <f t="shared" si="181"/>
        <v>2.0280528517286487E-2</v>
      </c>
      <c r="Q232" s="64">
        <f t="shared" si="188"/>
        <v>42</v>
      </c>
      <c r="R232" s="87">
        <f t="shared" si="189"/>
        <v>0.67707639771001948</v>
      </c>
      <c r="S232" s="64">
        <f t="shared" si="190"/>
        <v>30</v>
      </c>
    </row>
    <row r="233" spans="1:19" x14ac:dyDescent="0.25">
      <c r="B233" s="62">
        <v>3</v>
      </c>
      <c r="C233" s="64" t="s">
        <v>18</v>
      </c>
      <c r="D233" s="68"/>
      <c r="E233" s="68">
        <f t="shared" si="182"/>
        <v>0</v>
      </c>
      <c r="F233" s="63">
        <f t="shared" si="183"/>
        <v>1.4695080658937348E-2</v>
      </c>
      <c r="G233" s="65">
        <f>IFERROR(VLOOKUP(B233,EFA!$C$2:$D$7,2,0),EFA!$D$7)</f>
        <v>0.97750576770633035</v>
      </c>
      <c r="H233" s="69">
        <f>LGD!D9</f>
        <v>0.25</v>
      </c>
      <c r="I233" s="68">
        <f t="shared" si="184"/>
        <v>0</v>
      </c>
      <c r="J233" s="70">
        <f t="shared" si="185"/>
        <v>0.7168446333284122</v>
      </c>
      <c r="K233" s="119">
        <f t="shared" si="186"/>
        <v>0</v>
      </c>
      <c r="M233" s="64">
        <v>72</v>
      </c>
      <c r="N233" s="64">
        <v>1</v>
      </c>
      <c r="O233" s="63">
        <f t="shared" si="187"/>
        <v>0.13390000000000002</v>
      </c>
      <c r="P233" s="87">
        <f t="shared" si="181"/>
        <v>2.0280528517286487E-2</v>
      </c>
      <c r="Q233" s="64">
        <f t="shared" si="188"/>
        <v>42</v>
      </c>
      <c r="R233" s="87">
        <f t="shared" si="189"/>
        <v>0.67707639771001948</v>
      </c>
      <c r="S233" s="64">
        <f t="shared" si="190"/>
        <v>30</v>
      </c>
    </row>
    <row r="234" spans="1:19" x14ac:dyDescent="0.25">
      <c r="B234" s="62">
        <v>3</v>
      </c>
      <c r="C234" s="64" t="s">
        <v>19</v>
      </c>
      <c r="D234" s="68"/>
      <c r="E234" s="68">
        <f t="shared" si="182"/>
        <v>0</v>
      </c>
      <c r="F234" s="63">
        <f t="shared" si="183"/>
        <v>1.4695080658937348E-2</v>
      </c>
      <c r="G234" s="65">
        <f>IFERROR(VLOOKUP(B234,EFA!$C$2:$D$7,2,0),EFA!$D$7)</f>
        <v>0.97750576770633035</v>
      </c>
      <c r="H234" s="69">
        <f>LGD!D10</f>
        <v>0.35</v>
      </c>
      <c r="I234" s="68">
        <f t="shared" si="184"/>
        <v>0</v>
      </c>
      <c r="J234" s="70">
        <f t="shared" si="185"/>
        <v>0.7168446333284122</v>
      </c>
      <c r="K234" s="119">
        <f t="shared" si="186"/>
        <v>0</v>
      </c>
      <c r="M234" s="64">
        <v>72</v>
      </c>
      <c r="N234" s="64">
        <v>1</v>
      </c>
      <c r="O234" s="63">
        <f t="shared" si="187"/>
        <v>0.13390000000000002</v>
      </c>
      <c r="P234" s="87">
        <f t="shared" si="181"/>
        <v>2.0280528517286487E-2</v>
      </c>
      <c r="Q234" s="64">
        <f t="shared" si="188"/>
        <v>42</v>
      </c>
      <c r="R234" s="87">
        <f t="shared" si="189"/>
        <v>0.67707639771001948</v>
      </c>
      <c r="S234" s="64">
        <f t="shared" si="190"/>
        <v>30</v>
      </c>
    </row>
    <row r="235" spans="1:19" x14ac:dyDescent="0.25">
      <c r="B235" s="62">
        <v>3</v>
      </c>
      <c r="C235" s="64" t="s">
        <v>20</v>
      </c>
      <c r="D235" s="68"/>
      <c r="E235" s="68">
        <f t="shared" si="182"/>
        <v>0</v>
      </c>
      <c r="F235" s="63">
        <f t="shared" si="183"/>
        <v>1.4695080658937348E-2</v>
      </c>
      <c r="G235" s="65">
        <f>IFERROR(VLOOKUP(B235,EFA!$C$2:$D$7,2,0),EFA!$D$7)</f>
        <v>0.97750576770633035</v>
      </c>
      <c r="H235" s="69">
        <f>LGD!D11</f>
        <v>0.55000000000000004</v>
      </c>
      <c r="I235" s="68">
        <f t="shared" si="184"/>
        <v>0</v>
      </c>
      <c r="J235" s="70">
        <f t="shared" si="185"/>
        <v>0.7168446333284122</v>
      </c>
      <c r="K235" s="119">
        <f t="shared" si="186"/>
        <v>0</v>
      </c>
      <c r="M235" s="64">
        <v>72</v>
      </c>
      <c r="N235" s="64">
        <v>1</v>
      </c>
      <c r="O235" s="63">
        <f t="shared" si="187"/>
        <v>0.13390000000000002</v>
      </c>
      <c r="P235" s="87">
        <f t="shared" si="181"/>
        <v>2.0280528517286487E-2</v>
      </c>
      <c r="Q235" s="64">
        <f t="shared" si="188"/>
        <v>42</v>
      </c>
      <c r="R235" s="87">
        <f t="shared" si="189"/>
        <v>0.67707639771001948</v>
      </c>
      <c r="S235" s="64">
        <f t="shared" si="190"/>
        <v>30</v>
      </c>
    </row>
    <row r="236" spans="1:19" x14ac:dyDescent="0.25">
      <c r="C236" s="88"/>
      <c r="D236" s="89"/>
      <c r="E236" s="89"/>
      <c r="F236" s="90"/>
      <c r="G236" s="91"/>
      <c r="H236" s="92"/>
      <c r="I236" s="89"/>
      <c r="J236" s="93"/>
      <c r="K236" s="117"/>
      <c r="M236" s="94"/>
      <c r="N236" s="94"/>
      <c r="O236" s="95"/>
      <c r="P236" s="96"/>
      <c r="Q236" s="94"/>
      <c r="R236" s="96"/>
      <c r="S236" s="94"/>
    </row>
    <row r="237" spans="1:19" x14ac:dyDescent="0.25">
      <c r="A237" s="62">
        <v>6</v>
      </c>
      <c r="B237" s="62" t="s">
        <v>52</v>
      </c>
      <c r="C237" s="64" t="s">
        <v>9</v>
      </c>
      <c r="D237" s="64"/>
      <c r="E237" s="84" t="s">
        <v>26</v>
      </c>
      <c r="F237" s="84" t="s">
        <v>39</v>
      </c>
      <c r="G237" s="84" t="s">
        <v>27</v>
      </c>
      <c r="H237" s="84" t="s">
        <v>28</v>
      </c>
      <c r="I237" s="84" t="s">
        <v>29</v>
      </c>
      <c r="J237" s="84" t="s">
        <v>30</v>
      </c>
      <c r="K237" s="118" t="s">
        <v>31</v>
      </c>
      <c r="M237" s="85" t="s">
        <v>32</v>
      </c>
      <c r="N237" s="85" t="s">
        <v>33</v>
      </c>
      <c r="O237" s="85" t="s">
        <v>34</v>
      </c>
      <c r="P237" s="85" t="s">
        <v>35</v>
      </c>
      <c r="Q237" s="85" t="s">
        <v>36</v>
      </c>
      <c r="R237" s="85" t="s">
        <v>37</v>
      </c>
      <c r="S237" s="85" t="s">
        <v>38</v>
      </c>
    </row>
    <row r="238" spans="1:19" x14ac:dyDescent="0.25">
      <c r="B238" s="62">
        <v>4</v>
      </c>
      <c r="C238" s="64" t="s">
        <v>12</v>
      </c>
      <c r="D238" s="68"/>
      <c r="E238" s="68">
        <f>D205*R238</f>
        <v>0</v>
      </c>
      <c r="F238" s="63">
        <f>$G$4-$F$4</f>
        <v>6.7767815941499332E-3</v>
      </c>
      <c r="G238" s="65">
        <f>IFERROR(VLOOKUP(B238,EFA!$C$2:$D$7,2,0),EFA!$D$7)</f>
        <v>0.98975941333993145</v>
      </c>
      <c r="H238" s="69">
        <f>LGD!D3</f>
        <v>0</v>
      </c>
      <c r="I238" s="68">
        <f>E238*F238*G238*H238</f>
        <v>0</v>
      </c>
      <c r="J238" s="70">
        <f>1/((1+($O$16/12))^(M238-Q238))</f>
        <v>0.62747301524507682</v>
      </c>
      <c r="K238" s="119">
        <f>I238*J238</f>
        <v>0</v>
      </c>
      <c r="M238" s="64">
        <v>72</v>
      </c>
      <c r="N238" s="64">
        <v>1</v>
      </c>
      <c r="O238" s="63">
        <f>$O$16</f>
        <v>0.13390000000000002</v>
      </c>
      <c r="P238" s="87">
        <f t="shared" ref="P238:P246" si="191">PMT(O238/12,M238,-N238,0,0)</f>
        <v>2.0280528517286487E-2</v>
      </c>
      <c r="Q238" s="64">
        <f>M238-S238</f>
        <v>30</v>
      </c>
      <c r="R238" s="87">
        <f>PV(O238/12,Q238,-P238,0,0)</f>
        <v>0.51464141794824614</v>
      </c>
      <c r="S238" s="64">
        <f>12+12+12+6</f>
        <v>42</v>
      </c>
    </row>
    <row r="239" spans="1:19" x14ac:dyDescent="0.25">
      <c r="B239" s="62">
        <v>4</v>
      </c>
      <c r="C239" s="64" t="s">
        <v>13</v>
      </c>
      <c r="D239" s="68"/>
      <c r="E239" s="68">
        <f t="shared" ref="E239:E246" si="192">D206*R239</f>
        <v>0</v>
      </c>
      <c r="F239" s="63">
        <f t="shared" ref="F239:F246" si="193">$G$4-$F$4</f>
        <v>6.7767815941499332E-3</v>
      </c>
      <c r="G239" s="65">
        <f>IFERROR(VLOOKUP(B239,EFA!$C$2:$D$7,2,0),EFA!$D$7)</f>
        <v>0.98975941333993145</v>
      </c>
      <c r="H239" s="69">
        <f>LGD!D4</f>
        <v>0.55000000000000004</v>
      </c>
      <c r="I239" s="68">
        <f t="shared" ref="I239:I246" si="194">E239*F239*G239*H239</f>
        <v>0</v>
      </c>
      <c r="J239" s="70">
        <f t="shared" ref="J239:J246" si="195">1/((1+($O$16/12))^(M239-Q239))</f>
        <v>0.62747301524507682</v>
      </c>
      <c r="K239" s="119">
        <f t="shared" ref="K239:K246" si="196">I239*J239</f>
        <v>0</v>
      </c>
      <c r="M239" s="64">
        <v>72</v>
      </c>
      <c r="N239" s="64">
        <v>1</v>
      </c>
      <c r="O239" s="63">
        <f t="shared" ref="O239:O246" si="197">$O$16</f>
        <v>0.13390000000000002</v>
      </c>
      <c r="P239" s="87">
        <f t="shared" si="191"/>
        <v>2.0280528517286487E-2</v>
      </c>
      <c r="Q239" s="64">
        <f t="shared" ref="Q239:Q246" si="198">M239-S239</f>
        <v>30</v>
      </c>
      <c r="R239" s="87">
        <f t="shared" ref="R239:R246" si="199">PV(O239/12,Q239,-P239,0,0)</f>
        <v>0.51464141794824614</v>
      </c>
      <c r="S239" s="64">
        <f t="shared" ref="S239:S246" si="200">12+12+12+6</f>
        <v>42</v>
      </c>
    </row>
    <row r="240" spans="1:19" x14ac:dyDescent="0.25">
      <c r="B240" s="62">
        <v>4</v>
      </c>
      <c r="C240" s="64" t="s">
        <v>14</v>
      </c>
      <c r="D240" s="68"/>
      <c r="E240" s="68">
        <f t="shared" si="192"/>
        <v>0</v>
      </c>
      <c r="F240" s="63">
        <f t="shared" si="193"/>
        <v>6.7767815941499332E-3</v>
      </c>
      <c r="G240" s="65">
        <f>IFERROR(VLOOKUP(B240,EFA!$C$2:$D$7,2,0),EFA!$D$7)</f>
        <v>0.98975941333993145</v>
      </c>
      <c r="H240" s="69">
        <f>LGD!D5</f>
        <v>0.14000000000000001</v>
      </c>
      <c r="I240" s="68">
        <f t="shared" si="194"/>
        <v>0</v>
      </c>
      <c r="J240" s="70">
        <f t="shared" si="195"/>
        <v>0.62747301524507682</v>
      </c>
      <c r="K240" s="119">
        <f t="shared" si="196"/>
        <v>0</v>
      </c>
      <c r="M240" s="64">
        <v>72</v>
      </c>
      <c r="N240" s="64">
        <v>1</v>
      </c>
      <c r="O240" s="63">
        <f t="shared" si="197"/>
        <v>0.13390000000000002</v>
      </c>
      <c r="P240" s="87">
        <f t="shared" si="191"/>
        <v>2.0280528517286487E-2</v>
      </c>
      <c r="Q240" s="64">
        <f t="shared" si="198"/>
        <v>30</v>
      </c>
      <c r="R240" s="87">
        <f t="shared" si="199"/>
        <v>0.51464141794824614</v>
      </c>
      <c r="S240" s="64">
        <f t="shared" si="200"/>
        <v>42</v>
      </c>
    </row>
    <row r="241" spans="1:19" x14ac:dyDescent="0.25">
      <c r="B241" s="62">
        <v>4</v>
      </c>
      <c r="C241" s="64" t="s">
        <v>15</v>
      </c>
      <c r="D241" s="68"/>
      <c r="E241" s="68">
        <f t="shared" si="192"/>
        <v>3520857.241455649</v>
      </c>
      <c r="F241" s="63">
        <f t="shared" si="193"/>
        <v>6.7767815941499332E-3</v>
      </c>
      <c r="G241" s="65">
        <f>IFERROR(VLOOKUP(B241,EFA!$C$2:$D$7,2,0),EFA!$D$7)</f>
        <v>0.98975941333993145</v>
      </c>
      <c r="H241" s="69">
        <f>LGD!D6</f>
        <v>0.3</v>
      </c>
      <c r="I241" s="68">
        <f t="shared" si="194"/>
        <v>7084.7217980827527</v>
      </c>
      <c r="J241" s="70">
        <f t="shared" si="195"/>
        <v>0.62747301524507682</v>
      </c>
      <c r="K241" s="119">
        <f t="shared" si="196"/>
        <v>4445.4717488155075</v>
      </c>
      <c r="M241" s="64">
        <v>72</v>
      </c>
      <c r="N241" s="64">
        <v>1</v>
      </c>
      <c r="O241" s="63">
        <f t="shared" si="197"/>
        <v>0.13390000000000002</v>
      </c>
      <c r="P241" s="87">
        <f t="shared" si="191"/>
        <v>2.0280528517286487E-2</v>
      </c>
      <c r="Q241" s="64">
        <f t="shared" si="198"/>
        <v>30</v>
      </c>
      <c r="R241" s="87">
        <f t="shared" si="199"/>
        <v>0.51464141794824614</v>
      </c>
      <c r="S241" s="64">
        <f t="shared" si="200"/>
        <v>42</v>
      </c>
    </row>
    <row r="242" spans="1:19" x14ac:dyDescent="0.25">
      <c r="B242" s="62">
        <v>4</v>
      </c>
      <c r="C242" s="64" t="s">
        <v>16</v>
      </c>
      <c r="D242" s="68"/>
      <c r="E242" s="68">
        <f t="shared" si="192"/>
        <v>0</v>
      </c>
      <c r="F242" s="63">
        <f t="shared" si="193"/>
        <v>6.7767815941499332E-3</v>
      </c>
      <c r="G242" s="65">
        <f>IFERROR(VLOOKUP(B242,EFA!$C$2:$D$7,2,0),EFA!$D$7)</f>
        <v>0.98975941333993145</v>
      </c>
      <c r="H242" s="69">
        <f>LGD!D7</f>
        <v>0.3</v>
      </c>
      <c r="I242" s="68">
        <f t="shared" si="194"/>
        <v>0</v>
      </c>
      <c r="J242" s="70">
        <f t="shared" si="195"/>
        <v>0.62747301524507682</v>
      </c>
      <c r="K242" s="119">
        <f t="shared" si="196"/>
        <v>0</v>
      </c>
      <c r="M242" s="64">
        <v>72</v>
      </c>
      <c r="N242" s="64">
        <v>1</v>
      </c>
      <c r="O242" s="63">
        <f t="shared" si="197"/>
        <v>0.13390000000000002</v>
      </c>
      <c r="P242" s="87">
        <f t="shared" si="191"/>
        <v>2.0280528517286487E-2</v>
      </c>
      <c r="Q242" s="64">
        <f t="shared" si="198"/>
        <v>30</v>
      </c>
      <c r="R242" s="87">
        <f t="shared" si="199"/>
        <v>0.51464141794824614</v>
      </c>
      <c r="S242" s="64">
        <f t="shared" si="200"/>
        <v>42</v>
      </c>
    </row>
    <row r="243" spans="1:19" x14ac:dyDescent="0.25">
      <c r="B243" s="62">
        <v>4</v>
      </c>
      <c r="C243" s="64" t="s">
        <v>17</v>
      </c>
      <c r="D243" s="68"/>
      <c r="E243" s="68">
        <f t="shared" si="192"/>
        <v>0</v>
      </c>
      <c r="F243" s="63">
        <f t="shared" si="193"/>
        <v>6.7767815941499332E-3</v>
      </c>
      <c r="G243" s="65">
        <f>IFERROR(VLOOKUP(B243,EFA!$C$2:$D$7,2,0),EFA!$D$7)</f>
        <v>0.98975941333993145</v>
      </c>
      <c r="H243" s="69">
        <f>LGD!D8</f>
        <v>4.6364209605119888E-2</v>
      </c>
      <c r="I243" s="68">
        <f t="shared" si="194"/>
        <v>0</v>
      </c>
      <c r="J243" s="70">
        <f t="shared" si="195"/>
        <v>0.62747301524507682</v>
      </c>
      <c r="K243" s="119">
        <f t="shared" si="196"/>
        <v>0</v>
      </c>
      <c r="M243" s="64">
        <v>72</v>
      </c>
      <c r="N243" s="64">
        <v>1</v>
      </c>
      <c r="O243" s="63">
        <f t="shared" si="197"/>
        <v>0.13390000000000002</v>
      </c>
      <c r="P243" s="87">
        <f t="shared" si="191"/>
        <v>2.0280528517286487E-2</v>
      </c>
      <c r="Q243" s="64">
        <f t="shared" si="198"/>
        <v>30</v>
      </c>
      <c r="R243" s="87">
        <f t="shared" si="199"/>
        <v>0.51464141794824614</v>
      </c>
      <c r="S243" s="64">
        <f t="shared" si="200"/>
        <v>42</v>
      </c>
    </row>
    <row r="244" spans="1:19" x14ac:dyDescent="0.25">
      <c r="B244" s="62">
        <v>4</v>
      </c>
      <c r="C244" s="64" t="s">
        <v>18</v>
      </c>
      <c r="D244" s="68"/>
      <c r="E244" s="68">
        <f t="shared" si="192"/>
        <v>0</v>
      </c>
      <c r="F244" s="63">
        <f t="shared" si="193"/>
        <v>6.7767815941499332E-3</v>
      </c>
      <c r="G244" s="65">
        <f>IFERROR(VLOOKUP(B244,EFA!$C$2:$D$7,2,0),EFA!$D$7)</f>
        <v>0.98975941333993145</v>
      </c>
      <c r="H244" s="69">
        <f>LGD!D9</f>
        <v>0.25</v>
      </c>
      <c r="I244" s="68">
        <f t="shared" si="194"/>
        <v>0</v>
      </c>
      <c r="J244" s="70">
        <f t="shared" si="195"/>
        <v>0.62747301524507682</v>
      </c>
      <c r="K244" s="119">
        <f t="shared" si="196"/>
        <v>0</v>
      </c>
      <c r="M244" s="64">
        <v>72</v>
      </c>
      <c r="N244" s="64">
        <v>1</v>
      </c>
      <c r="O244" s="63">
        <f t="shared" si="197"/>
        <v>0.13390000000000002</v>
      </c>
      <c r="P244" s="87">
        <f t="shared" si="191"/>
        <v>2.0280528517286487E-2</v>
      </c>
      <c r="Q244" s="64">
        <f t="shared" si="198"/>
        <v>30</v>
      </c>
      <c r="R244" s="87">
        <f t="shared" si="199"/>
        <v>0.51464141794824614</v>
      </c>
      <c r="S244" s="64">
        <f t="shared" si="200"/>
        <v>42</v>
      </c>
    </row>
    <row r="245" spans="1:19" x14ac:dyDescent="0.25">
      <c r="B245" s="62">
        <v>4</v>
      </c>
      <c r="C245" s="64" t="s">
        <v>19</v>
      </c>
      <c r="D245" s="68"/>
      <c r="E245" s="68">
        <f t="shared" si="192"/>
        <v>0</v>
      </c>
      <c r="F245" s="63">
        <f t="shared" si="193"/>
        <v>6.7767815941499332E-3</v>
      </c>
      <c r="G245" s="65">
        <f>IFERROR(VLOOKUP(B245,EFA!$C$2:$D$7,2,0),EFA!$D$7)</f>
        <v>0.98975941333993145</v>
      </c>
      <c r="H245" s="69">
        <f>LGD!D10</f>
        <v>0.35</v>
      </c>
      <c r="I245" s="68">
        <f t="shared" si="194"/>
        <v>0</v>
      </c>
      <c r="J245" s="70">
        <f t="shared" si="195"/>
        <v>0.62747301524507682</v>
      </c>
      <c r="K245" s="119">
        <f t="shared" si="196"/>
        <v>0</v>
      </c>
      <c r="M245" s="64">
        <v>72</v>
      </c>
      <c r="N245" s="64">
        <v>1</v>
      </c>
      <c r="O245" s="63">
        <f t="shared" si="197"/>
        <v>0.13390000000000002</v>
      </c>
      <c r="P245" s="87">
        <f t="shared" si="191"/>
        <v>2.0280528517286487E-2</v>
      </c>
      <c r="Q245" s="64">
        <f t="shared" si="198"/>
        <v>30</v>
      </c>
      <c r="R245" s="87">
        <f t="shared" si="199"/>
        <v>0.51464141794824614</v>
      </c>
      <c r="S245" s="64">
        <f t="shared" si="200"/>
        <v>42</v>
      </c>
    </row>
    <row r="246" spans="1:19" x14ac:dyDescent="0.25">
      <c r="B246" s="62">
        <v>4</v>
      </c>
      <c r="C246" s="64" t="s">
        <v>20</v>
      </c>
      <c r="D246" s="68"/>
      <c r="E246" s="68">
        <f t="shared" si="192"/>
        <v>0</v>
      </c>
      <c r="F246" s="63">
        <f t="shared" si="193"/>
        <v>6.7767815941499332E-3</v>
      </c>
      <c r="G246" s="65">
        <f>IFERROR(VLOOKUP(B246,EFA!$C$2:$D$7,2,0),EFA!$D$7)</f>
        <v>0.98975941333993145</v>
      </c>
      <c r="H246" s="69">
        <f>LGD!D11</f>
        <v>0.55000000000000004</v>
      </c>
      <c r="I246" s="68">
        <f t="shared" si="194"/>
        <v>0</v>
      </c>
      <c r="J246" s="70">
        <f t="shared" si="195"/>
        <v>0.62747301524507682</v>
      </c>
      <c r="K246" s="119">
        <f t="shared" si="196"/>
        <v>0</v>
      </c>
      <c r="M246" s="64">
        <v>72</v>
      </c>
      <c r="N246" s="64">
        <v>1</v>
      </c>
      <c r="O246" s="63">
        <f t="shared" si="197"/>
        <v>0.13390000000000002</v>
      </c>
      <c r="P246" s="87">
        <f t="shared" si="191"/>
        <v>2.0280528517286487E-2</v>
      </c>
      <c r="Q246" s="64">
        <f t="shared" si="198"/>
        <v>30</v>
      </c>
      <c r="R246" s="87">
        <f t="shared" si="199"/>
        <v>0.51464141794824614</v>
      </c>
      <c r="S246" s="64">
        <f t="shared" si="200"/>
        <v>42</v>
      </c>
    </row>
    <row r="247" spans="1:19" x14ac:dyDescent="0.25">
      <c r="C247" s="88"/>
      <c r="D247" s="89"/>
      <c r="E247" s="89"/>
      <c r="F247" s="90"/>
      <c r="G247" s="91"/>
      <c r="H247" s="92"/>
      <c r="I247" s="89"/>
      <c r="J247" s="93"/>
      <c r="K247" s="117"/>
      <c r="M247" s="94"/>
      <c r="N247" s="94"/>
      <c r="O247" s="95"/>
      <c r="P247" s="96"/>
      <c r="Q247" s="94"/>
      <c r="R247" s="96"/>
      <c r="S247" s="94"/>
    </row>
    <row r="248" spans="1:19" x14ac:dyDescent="0.25">
      <c r="A248" s="62">
        <v>6</v>
      </c>
      <c r="B248" s="62" t="s">
        <v>52</v>
      </c>
      <c r="C248" s="64" t="s">
        <v>9</v>
      </c>
      <c r="D248" s="64"/>
      <c r="E248" s="84" t="s">
        <v>26</v>
      </c>
      <c r="F248" s="84" t="s">
        <v>39</v>
      </c>
      <c r="G248" s="84" t="s">
        <v>27</v>
      </c>
      <c r="H248" s="84" t="s">
        <v>28</v>
      </c>
      <c r="I248" s="84" t="s">
        <v>29</v>
      </c>
      <c r="J248" s="84" t="s">
        <v>30</v>
      </c>
      <c r="K248" s="118" t="s">
        <v>31</v>
      </c>
      <c r="M248" s="85" t="s">
        <v>32</v>
      </c>
      <c r="N248" s="85" t="s">
        <v>33</v>
      </c>
      <c r="O248" s="85" t="s">
        <v>34</v>
      </c>
      <c r="P248" s="85" t="s">
        <v>35</v>
      </c>
      <c r="Q248" s="85" t="s">
        <v>36</v>
      </c>
      <c r="R248" s="85" t="s">
        <v>37</v>
      </c>
      <c r="S248" s="85" t="s">
        <v>38</v>
      </c>
    </row>
    <row r="249" spans="1:19" x14ac:dyDescent="0.25">
      <c r="B249" s="62">
        <v>5</v>
      </c>
      <c r="C249" s="64" t="s">
        <v>12</v>
      </c>
      <c r="D249" s="68"/>
      <c r="E249" s="68">
        <f>D205*R249</f>
        <v>0</v>
      </c>
      <c r="F249" s="63">
        <f>$H$4-$G$4</f>
        <v>2.7833144704882407E-3</v>
      </c>
      <c r="G249" s="65">
        <f>IFERROR(VLOOKUP(B249,EFA!$C$2:$D$7,2,0),EFA!$D$7)</f>
        <v>1.0058360487805551</v>
      </c>
      <c r="H249" s="69">
        <f>LGD!D3</f>
        <v>0</v>
      </c>
      <c r="I249" s="68">
        <f>E249*F249*G249*H249</f>
        <v>0</v>
      </c>
      <c r="J249" s="70">
        <f>1/((1+($O$16/12))^(M249-Q249))</f>
        <v>0.54924368064616602</v>
      </c>
      <c r="K249" s="119">
        <f>I249*J249</f>
        <v>0</v>
      </c>
      <c r="M249" s="64">
        <v>72</v>
      </c>
      <c r="N249" s="64">
        <v>1</v>
      </c>
      <c r="O249" s="63">
        <f>$O$16</f>
        <v>0.13390000000000002</v>
      </c>
      <c r="P249" s="87">
        <f t="shared" ref="P249:P257" si="201">PMT(O249/12,M249,-N249,0,0)</f>
        <v>2.0280528517286487E-2</v>
      </c>
      <c r="Q249" s="64">
        <f>M249-S249</f>
        <v>18</v>
      </c>
      <c r="R249" s="87">
        <f>PV(O249/12,Q249,-P249,0,0)</f>
        <v>0.32907065924150325</v>
      </c>
      <c r="S249" s="64">
        <f>12+12+12+12+6</f>
        <v>54</v>
      </c>
    </row>
    <row r="250" spans="1:19" x14ac:dyDescent="0.25">
      <c r="B250" s="62">
        <v>5</v>
      </c>
      <c r="C250" s="64" t="s">
        <v>13</v>
      </c>
      <c r="D250" s="68"/>
      <c r="E250" s="68">
        <f t="shared" ref="E250:E257" si="202">D206*R250</f>
        <v>0</v>
      </c>
      <c r="F250" s="63">
        <f t="shared" ref="F250:F257" si="203">$H$4-$G$4</f>
        <v>2.7833144704882407E-3</v>
      </c>
      <c r="G250" s="65">
        <f>IFERROR(VLOOKUP(B250,EFA!$C$2:$D$7,2,0),EFA!$D$7)</f>
        <v>1.0058360487805551</v>
      </c>
      <c r="H250" s="69">
        <f>LGD!D4</f>
        <v>0.55000000000000004</v>
      </c>
      <c r="I250" s="68">
        <f t="shared" ref="I250:I257" si="204">E250*F250*G250*H250</f>
        <v>0</v>
      </c>
      <c r="J250" s="70">
        <f t="shared" ref="J250:J257" si="205">1/((1+($O$16/12))^(M250-Q250))</f>
        <v>0.54924368064616602</v>
      </c>
      <c r="K250" s="119">
        <f t="shared" ref="K250:K257" si="206">I250*J250</f>
        <v>0</v>
      </c>
      <c r="M250" s="64">
        <v>72</v>
      </c>
      <c r="N250" s="64">
        <v>1</v>
      </c>
      <c r="O250" s="63">
        <f t="shared" ref="O250:O257" si="207">$O$16</f>
        <v>0.13390000000000002</v>
      </c>
      <c r="P250" s="87">
        <f t="shared" si="201"/>
        <v>2.0280528517286487E-2</v>
      </c>
      <c r="Q250" s="64">
        <f t="shared" ref="Q250:Q257" si="208">M250-S250</f>
        <v>18</v>
      </c>
      <c r="R250" s="87">
        <f t="shared" ref="R250:R257" si="209">PV(O250/12,Q250,-P250,0,0)</f>
        <v>0.32907065924150325</v>
      </c>
      <c r="S250" s="64">
        <f t="shared" ref="S250:S257" si="210">12+12+12+12+6</f>
        <v>54</v>
      </c>
    </row>
    <row r="251" spans="1:19" x14ac:dyDescent="0.25">
      <c r="B251" s="62">
        <v>5</v>
      </c>
      <c r="C251" s="64" t="s">
        <v>14</v>
      </c>
      <c r="D251" s="68"/>
      <c r="E251" s="68">
        <f t="shared" si="202"/>
        <v>0</v>
      </c>
      <c r="F251" s="63">
        <f t="shared" si="203"/>
        <v>2.7833144704882407E-3</v>
      </c>
      <c r="G251" s="65">
        <f>IFERROR(VLOOKUP(B251,EFA!$C$2:$D$7,2,0),EFA!$D$7)</f>
        <v>1.0058360487805551</v>
      </c>
      <c r="H251" s="69">
        <f>LGD!D5</f>
        <v>0.14000000000000001</v>
      </c>
      <c r="I251" s="68">
        <f t="shared" si="204"/>
        <v>0</v>
      </c>
      <c r="J251" s="70">
        <f t="shared" si="205"/>
        <v>0.54924368064616602</v>
      </c>
      <c r="K251" s="119">
        <f t="shared" si="206"/>
        <v>0</v>
      </c>
      <c r="M251" s="64">
        <v>72</v>
      </c>
      <c r="N251" s="64">
        <v>1</v>
      </c>
      <c r="O251" s="63">
        <f t="shared" si="207"/>
        <v>0.13390000000000002</v>
      </c>
      <c r="P251" s="87">
        <f t="shared" si="201"/>
        <v>2.0280528517286487E-2</v>
      </c>
      <c r="Q251" s="64">
        <f t="shared" si="208"/>
        <v>18</v>
      </c>
      <c r="R251" s="87">
        <f t="shared" si="209"/>
        <v>0.32907065924150325</v>
      </c>
      <c r="S251" s="64">
        <f t="shared" si="210"/>
        <v>54</v>
      </c>
    </row>
    <row r="252" spans="1:19" x14ac:dyDescent="0.25">
      <c r="B252" s="62">
        <v>5</v>
      </c>
      <c r="C252" s="64" t="s">
        <v>15</v>
      </c>
      <c r="D252" s="68"/>
      <c r="E252" s="68">
        <f t="shared" si="202"/>
        <v>2251297.2588955993</v>
      </c>
      <c r="F252" s="63">
        <f t="shared" si="203"/>
        <v>2.7833144704882407E-3</v>
      </c>
      <c r="G252" s="65">
        <f>IFERROR(VLOOKUP(B252,EFA!$C$2:$D$7,2,0),EFA!$D$7)</f>
        <v>1.0058360487805551</v>
      </c>
      <c r="H252" s="69">
        <f>LGD!D6</f>
        <v>0.3</v>
      </c>
      <c r="I252" s="68">
        <f t="shared" si="204"/>
        <v>1890.7911953862617</v>
      </c>
      <c r="J252" s="70">
        <f t="shared" si="205"/>
        <v>0.54924368064616602</v>
      </c>
      <c r="K252" s="119">
        <f t="shared" si="206"/>
        <v>1038.5051154873145</v>
      </c>
      <c r="M252" s="64">
        <v>72</v>
      </c>
      <c r="N252" s="64">
        <v>1</v>
      </c>
      <c r="O252" s="63">
        <f t="shared" si="207"/>
        <v>0.13390000000000002</v>
      </c>
      <c r="P252" s="87">
        <f t="shared" si="201"/>
        <v>2.0280528517286487E-2</v>
      </c>
      <c r="Q252" s="64">
        <f t="shared" si="208"/>
        <v>18</v>
      </c>
      <c r="R252" s="87">
        <f t="shared" si="209"/>
        <v>0.32907065924150325</v>
      </c>
      <c r="S252" s="64">
        <f t="shared" si="210"/>
        <v>54</v>
      </c>
    </row>
    <row r="253" spans="1:19" x14ac:dyDescent="0.25">
      <c r="B253" s="62">
        <v>5</v>
      </c>
      <c r="C253" s="64" t="s">
        <v>16</v>
      </c>
      <c r="D253" s="68"/>
      <c r="E253" s="68">
        <f t="shared" si="202"/>
        <v>0</v>
      </c>
      <c r="F253" s="63">
        <f t="shared" si="203"/>
        <v>2.7833144704882407E-3</v>
      </c>
      <c r="G253" s="65">
        <f>IFERROR(VLOOKUP(B253,EFA!$C$2:$D$7,2,0),EFA!$D$7)</f>
        <v>1.0058360487805551</v>
      </c>
      <c r="H253" s="69">
        <f>LGD!D7</f>
        <v>0.3</v>
      </c>
      <c r="I253" s="68">
        <f t="shared" si="204"/>
        <v>0</v>
      </c>
      <c r="J253" s="70">
        <f t="shared" si="205"/>
        <v>0.54924368064616602</v>
      </c>
      <c r="K253" s="119">
        <f t="shared" si="206"/>
        <v>0</v>
      </c>
      <c r="M253" s="64">
        <v>72</v>
      </c>
      <c r="N253" s="64">
        <v>1</v>
      </c>
      <c r="O253" s="63">
        <f t="shared" si="207"/>
        <v>0.13390000000000002</v>
      </c>
      <c r="P253" s="87">
        <f t="shared" si="201"/>
        <v>2.0280528517286487E-2</v>
      </c>
      <c r="Q253" s="64">
        <f t="shared" si="208"/>
        <v>18</v>
      </c>
      <c r="R253" s="87">
        <f t="shared" si="209"/>
        <v>0.32907065924150325</v>
      </c>
      <c r="S253" s="64">
        <f t="shared" si="210"/>
        <v>54</v>
      </c>
    </row>
    <row r="254" spans="1:19" x14ac:dyDescent="0.25">
      <c r="B254" s="62">
        <v>5</v>
      </c>
      <c r="C254" s="64" t="s">
        <v>17</v>
      </c>
      <c r="D254" s="68"/>
      <c r="E254" s="68">
        <f t="shared" si="202"/>
        <v>0</v>
      </c>
      <c r="F254" s="63">
        <f t="shared" si="203"/>
        <v>2.7833144704882407E-3</v>
      </c>
      <c r="G254" s="65">
        <f>IFERROR(VLOOKUP(B254,EFA!$C$2:$D$7,2,0),EFA!$D$7)</f>
        <v>1.0058360487805551</v>
      </c>
      <c r="H254" s="69">
        <f>LGD!D8</f>
        <v>4.6364209605119888E-2</v>
      </c>
      <c r="I254" s="68">
        <f t="shared" si="204"/>
        <v>0</v>
      </c>
      <c r="J254" s="70">
        <f t="shared" si="205"/>
        <v>0.54924368064616602</v>
      </c>
      <c r="K254" s="119">
        <f t="shared" si="206"/>
        <v>0</v>
      </c>
      <c r="M254" s="64">
        <v>72</v>
      </c>
      <c r="N254" s="64">
        <v>1</v>
      </c>
      <c r="O254" s="63">
        <f t="shared" si="207"/>
        <v>0.13390000000000002</v>
      </c>
      <c r="P254" s="87">
        <f t="shared" si="201"/>
        <v>2.0280528517286487E-2</v>
      </c>
      <c r="Q254" s="64">
        <f t="shared" si="208"/>
        <v>18</v>
      </c>
      <c r="R254" s="87">
        <f t="shared" si="209"/>
        <v>0.32907065924150325</v>
      </c>
      <c r="S254" s="64">
        <f t="shared" si="210"/>
        <v>54</v>
      </c>
    </row>
    <row r="255" spans="1:19" x14ac:dyDescent="0.25">
      <c r="B255" s="62">
        <v>5</v>
      </c>
      <c r="C255" s="64" t="s">
        <v>18</v>
      </c>
      <c r="D255" s="68"/>
      <c r="E255" s="68">
        <f t="shared" si="202"/>
        <v>0</v>
      </c>
      <c r="F255" s="63">
        <f t="shared" si="203"/>
        <v>2.7833144704882407E-3</v>
      </c>
      <c r="G255" s="65">
        <f>IFERROR(VLOOKUP(B255,EFA!$C$2:$D$7,2,0),EFA!$D$7)</f>
        <v>1.0058360487805551</v>
      </c>
      <c r="H255" s="69">
        <f>LGD!D9</f>
        <v>0.25</v>
      </c>
      <c r="I255" s="68">
        <f t="shared" si="204"/>
        <v>0</v>
      </c>
      <c r="J255" s="70">
        <f t="shared" si="205"/>
        <v>0.54924368064616602</v>
      </c>
      <c r="K255" s="119">
        <f t="shared" si="206"/>
        <v>0</v>
      </c>
      <c r="M255" s="64">
        <v>72</v>
      </c>
      <c r="N255" s="64">
        <v>1</v>
      </c>
      <c r="O255" s="63">
        <f t="shared" si="207"/>
        <v>0.13390000000000002</v>
      </c>
      <c r="P255" s="87">
        <f t="shared" si="201"/>
        <v>2.0280528517286487E-2</v>
      </c>
      <c r="Q255" s="64">
        <f t="shared" si="208"/>
        <v>18</v>
      </c>
      <c r="R255" s="87">
        <f t="shared" si="209"/>
        <v>0.32907065924150325</v>
      </c>
      <c r="S255" s="64">
        <f t="shared" si="210"/>
        <v>54</v>
      </c>
    </row>
    <row r="256" spans="1:19" x14ac:dyDescent="0.25">
      <c r="B256" s="62">
        <v>5</v>
      </c>
      <c r="C256" s="64" t="s">
        <v>19</v>
      </c>
      <c r="D256" s="68"/>
      <c r="E256" s="68">
        <f t="shared" si="202"/>
        <v>0</v>
      </c>
      <c r="F256" s="63">
        <f t="shared" si="203"/>
        <v>2.7833144704882407E-3</v>
      </c>
      <c r="G256" s="65">
        <f>IFERROR(VLOOKUP(B256,EFA!$C$2:$D$7,2,0),EFA!$D$7)</f>
        <v>1.0058360487805551</v>
      </c>
      <c r="H256" s="69">
        <f>LGD!D10</f>
        <v>0.35</v>
      </c>
      <c r="I256" s="68">
        <f t="shared" si="204"/>
        <v>0</v>
      </c>
      <c r="J256" s="70">
        <f t="shared" si="205"/>
        <v>0.54924368064616602</v>
      </c>
      <c r="K256" s="119">
        <f t="shared" si="206"/>
        <v>0</v>
      </c>
      <c r="M256" s="64">
        <v>72</v>
      </c>
      <c r="N256" s="64">
        <v>1</v>
      </c>
      <c r="O256" s="63">
        <f t="shared" si="207"/>
        <v>0.13390000000000002</v>
      </c>
      <c r="P256" s="87">
        <f t="shared" si="201"/>
        <v>2.0280528517286487E-2</v>
      </c>
      <c r="Q256" s="64">
        <f t="shared" si="208"/>
        <v>18</v>
      </c>
      <c r="R256" s="87">
        <f t="shared" si="209"/>
        <v>0.32907065924150325</v>
      </c>
      <c r="S256" s="64">
        <f t="shared" si="210"/>
        <v>54</v>
      </c>
    </row>
    <row r="257" spans="1:19" x14ac:dyDescent="0.25">
      <c r="B257" s="62">
        <v>5</v>
      </c>
      <c r="C257" s="64" t="s">
        <v>20</v>
      </c>
      <c r="D257" s="68"/>
      <c r="E257" s="68">
        <f t="shared" si="202"/>
        <v>0</v>
      </c>
      <c r="F257" s="63">
        <f t="shared" si="203"/>
        <v>2.7833144704882407E-3</v>
      </c>
      <c r="G257" s="65">
        <f>IFERROR(VLOOKUP(B257,EFA!$C$2:$D$7,2,0),EFA!$D$7)</f>
        <v>1.0058360487805551</v>
      </c>
      <c r="H257" s="69">
        <f>LGD!D11</f>
        <v>0.55000000000000004</v>
      </c>
      <c r="I257" s="68">
        <f t="shared" si="204"/>
        <v>0</v>
      </c>
      <c r="J257" s="70">
        <f t="shared" si="205"/>
        <v>0.54924368064616602</v>
      </c>
      <c r="K257" s="119">
        <f t="shared" si="206"/>
        <v>0</v>
      </c>
      <c r="M257" s="64">
        <v>72</v>
      </c>
      <c r="N257" s="64">
        <v>1</v>
      </c>
      <c r="O257" s="63">
        <f t="shared" si="207"/>
        <v>0.13390000000000002</v>
      </c>
      <c r="P257" s="87">
        <f t="shared" si="201"/>
        <v>2.0280528517286487E-2</v>
      </c>
      <c r="Q257" s="64">
        <f t="shared" si="208"/>
        <v>18</v>
      </c>
      <c r="R257" s="87">
        <f t="shared" si="209"/>
        <v>0.32907065924150325</v>
      </c>
      <c r="S257" s="64">
        <f t="shared" si="210"/>
        <v>54</v>
      </c>
    </row>
    <row r="258" spans="1:19" x14ac:dyDescent="0.25">
      <c r="C258" s="88"/>
      <c r="D258" s="89"/>
      <c r="E258" s="89"/>
      <c r="F258" s="90"/>
      <c r="G258" s="91"/>
      <c r="H258" s="92"/>
      <c r="I258" s="89"/>
      <c r="J258" s="93"/>
      <c r="K258" s="117"/>
      <c r="M258" s="94"/>
      <c r="N258" s="94"/>
      <c r="O258" s="95"/>
      <c r="P258" s="96"/>
      <c r="Q258" s="94"/>
      <c r="R258" s="96"/>
      <c r="S258" s="94"/>
    </row>
    <row r="259" spans="1:19" x14ac:dyDescent="0.25">
      <c r="A259" s="62">
        <v>6</v>
      </c>
      <c r="B259" s="62" t="s">
        <v>52</v>
      </c>
      <c r="C259" s="64" t="s">
        <v>9</v>
      </c>
      <c r="D259" s="64"/>
      <c r="E259" s="84" t="s">
        <v>26</v>
      </c>
      <c r="F259" s="84" t="s">
        <v>39</v>
      </c>
      <c r="G259" s="84" t="s">
        <v>27</v>
      </c>
      <c r="H259" s="84" t="s">
        <v>28</v>
      </c>
      <c r="I259" s="84" t="s">
        <v>29</v>
      </c>
      <c r="J259" s="84" t="s">
        <v>30</v>
      </c>
      <c r="K259" s="118" t="s">
        <v>31</v>
      </c>
      <c r="M259" s="85" t="s">
        <v>32</v>
      </c>
      <c r="N259" s="85" t="s">
        <v>33</v>
      </c>
      <c r="O259" s="85" t="s">
        <v>34</v>
      </c>
      <c r="P259" s="85" t="s">
        <v>35</v>
      </c>
      <c r="Q259" s="85" t="s">
        <v>36</v>
      </c>
      <c r="R259" s="85" t="s">
        <v>37</v>
      </c>
      <c r="S259" s="85" t="s">
        <v>38</v>
      </c>
    </row>
    <row r="260" spans="1:19" x14ac:dyDescent="0.25">
      <c r="B260" s="62">
        <v>6</v>
      </c>
      <c r="C260" s="64" t="s">
        <v>12</v>
      </c>
      <c r="D260" s="68"/>
      <c r="E260" s="68">
        <f>D205*R260</f>
        <v>0</v>
      </c>
      <c r="F260" s="63">
        <f>$I$4-$H$4</f>
        <v>3.4321948130550117E-4</v>
      </c>
      <c r="G260" s="65">
        <f>IFERROR(VLOOKUP(B260,EFA!$C$2:$D$7,2,0),EFA!$D$7)</f>
        <v>1.0058360487805551</v>
      </c>
      <c r="H260" s="69">
        <f>LGD!D3</f>
        <v>0</v>
      </c>
      <c r="I260" s="68">
        <f>E260*F260*G260*H260</f>
        <v>0</v>
      </c>
      <c r="J260" s="70">
        <f>1/((1+($O$16/12))^(M260-Q260))</f>
        <v>0.48076748067312913</v>
      </c>
      <c r="K260" s="119">
        <f>I260*J260</f>
        <v>0</v>
      </c>
      <c r="M260" s="64">
        <v>72</v>
      </c>
      <c r="N260" s="64">
        <v>1</v>
      </c>
      <c r="O260" s="63">
        <f>$O$16</f>
        <v>0.13390000000000002</v>
      </c>
      <c r="P260" s="87">
        <f t="shared" ref="P260:P268" si="211">PMT(O260/12,M260,-N260,0,0)</f>
        <v>2.0280528517286487E-2</v>
      </c>
      <c r="Q260" s="64">
        <f>M260-S260</f>
        <v>6</v>
      </c>
      <c r="R260" s="87">
        <f>PV(O260/12,Q260,-P260,0,0)</f>
        <v>0.11706886912523258</v>
      </c>
      <c r="S260" s="64">
        <f>12+12+12+12+12+6</f>
        <v>66</v>
      </c>
    </row>
    <row r="261" spans="1:19" x14ac:dyDescent="0.25">
      <c r="B261" s="62">
        <v>6</v>
      </c>
      <c r="C261" s="64" t="s">
        <v>13</v>
      </c>
      <c r="D261" s="68"/>
      <c r="E261" s="68">
        <f t="shared" ref="E261:E268" si="212">D206*R261</f>
        <v>0</v>
      </c>
      <c r="F261" s="63">
        <f t="shared" ref="F261:F268" si="213">$I$4-$H$4</f>
        <v>3.4321948130550117E-4</v>
      </c>
      <c r="G261" s="65">
        <f>IFERROR(VLOOKUP(B261,EFA!$C$2:$D$7,2,0),EFA!$D$7)</f>
        <v>1.0058360487805551</v>
      </c>
      <c r="H261" s="69">
        <f>LGD!D4</f>
        <v>0.55000000000000004</v>
      </c>
      <c r="I261" s="68">
        <f t="shared" ref="I261:I268" si="214">E261*F261*G261*H261</f>
        <v>0</v>
      </c>
      <c r="J261" s="70">
        <f t="shared" ref="J261:J268" si="215">1/((1+($O$16/12))^(M261-Q261))</f>
        <v>0.48076748067312913</v>
      </c>
      <c r="K261" s="119">
        <f t="shared" ref="K261:K268" si="216">I261*J261</f>
        <v>0</v>
      </c>
      <c r="M261" s="64">
        <v>72</v>
      </c>
      <c r="N261" s="64">
        <v>1</v>
      </c>
      <c r="O261" s="63">
        <f t="shared" ref="O261:O268" si="217">$O$16</f>
        <v>0.13390000000000002</v>
      </c>
      <c r="P261" s="87">
        <f t="shared" si="211"/>
        <v>2.0280528517286487E-2</v>
      </c>
      <c r="Q261" s="64">
        <f t="shared" ref="Q261:Q268" si="218">M261-S261</f>
        <v>6</v>
      </c>
      <c r="R261" s="87">
        <f t="shared" ref="R261:R268" si="219">PV(O261/12,Q261,-P261,0,0)</f>
        <v>0.11706886912523258</v>
      </c>
      <c r="S261" s="64">
        <f t="shared" ref="S261:S268" si="220">12+12+12+12+12+6</f>
        <v>66</v>
      </c>
    </row>
    <row r="262" spans="1:19" x14ac:dyDescent="0.25">
      <c r="B262" s="62">
        <v>6</v>
      </c>
      <c r="C262" s="64" t="s">
        <v>14</v>
      </c>
      <c r="D262" s="68"/>
      <c r="E262" s="68">
        <f t="shared" si="212"/>
        <v>0</v>
      </c>
      <c r="F262" s="63">
        <f t="shared" si="213"/>
        <v>3.4321948130550117E-4</v>
      </c>
      <c r="G262" s="65">
        <f>IFERROR(VLOOKUP(B262,EFA!$C$2:$D$7,2,0),EFA!$D$7)</f>
        <v>1.0058360487805551</v>
      </c>
      <c r="H262" s="69">
        <f>LGD!D5</f>
        <v>0.14000000000000001</v>
      </c>
      <c r="I262" s="68">
        <f t="shared" si="214"/>
        <v>0</v>
      </c>
      <c r="J262" s="70">
        <f t="shared" si="215"/>
        <v>0.48076748067312913</v>
      </c>
      <c r="K262" s="119">
        <f t="shared" si="216"/>
        <v>0</v>
      </c>
      <c r="M262" s="64">
        <v>72</v>
      </c>
      <c r="N262" s="64">
        <v>1</v>
      </c>
      <c r="O262" s="63">
        <f t="shared" si="217"/>
        <v>0.13390000000000002</v>
      </c>
      <c r="P262" s="87">
        <f t="shared" si="211"/>
        <v>2.0280528517286487E-2</v>
      </c>
      <c r="Q262" s="64">
        <f t="shared" si="218"/>
        <v>6</v>
      </c>
      <c r="R262" s="87">
        <f t="shared" si="219"/>
        <v>0.11706886912523258</v>
      </c>
      <c r="S262" s="64">
        <f t="shared" si="220"/>
        <v>66</v>
      </c>
    </row>
    <row r="263" spans="1:19" x14ac:dyDescent="0.25">
      <c r="B263" s="62">
        <v>6</v>
      </c>
      <c r="C263" s="64" t="s">
        <v>15</v>
      </c>
      <c r="D263" s="68"/>
      <c r="E263" s="68">
        <f t="shared" si="212"/>
        <v>800912.56015086046</v>
      </c>
      <c r="F263" s="63">
        <f t="shared" si="213"/>
        <v>3.4321948130550117E-4</v>
      </c>
      <c r="G263" s="65">
        <f>IFERROR(VLOOKUP(B263,EFA!$C$2:$D$7,2,0),EFA!$D$7)</f>
        <v>1.0058360487805551</v>
      </c>
      <c r="H263" s="69">
        <f>LGD!D6</f>
        <v>0.3</v>
      </c>
      <c r="I263" s="68">
        <f t="shared" si="214"/>
        <v>82.947917362180519</v>
      </c>
      <c r="J263" s="70">
        <f t="shared" si="215"/>
        <v>0.48076748067312913</v>
      </c>
      <c r="K263" s="119">
        <f t="shared" si="216"/>
        <v>39.878661257298432</v>
      </c>
      <c r="M263" s="64">
        <v>72</v>
      </c>
      <c r="N263" s="64">
        <v>1</v>
      </c>
      <c r="O263" s="63">
        <f t="shared" si="217"/>
        <v>0.13390000000000002</v>
      </c>
      <c r="P263" s="87">
        <f t="shared" si="211"/>
        <v>2.0280528517286487E-2</v>
      </c>
      <c r="Q263" s="64">
        <f t="shared" si="218"/>
        <v>6</v>
      </c>
      <c r="R263" s="87">
        <f t="shared" si="219"/>
        <v>0.11706886912523258</v>
      </c>
      <c r="S263" s="64">
        <f t="shared" si="220"/>
        <v>66</v>
      </c>
    </row>
    <row r="264" spans="1:19" x14ac:dyDescent="0.25">
      <c r="B264" s="62">
        <v>6</v>
      </c>
      <c r="C264" s="64" t="s">
        <v>16</v>
      </c>
      <c r="D264" s="68"/>
      <c r="E264" s="68">
        <f t="shared" si="212"/>
        <v>0</v>
      </c>
      <c r="F264" s="63">
        <f t="shared" si="213"/>
        <v>3.4321948130550117E-4</v>
      </c>
      <c r="G264" s="65">
        <f>IFERROR(VLOOKUP(B264,EFA!$C$2:$D$7,2,0),EFA!$D$7)</f>
        <v>1.0058360487805551</v>
      </c>
      <c r="H264" s="69">
        <f>LGD!D7</f>
        <v>0.3</v>
      </c>
      <c r="I264" s="68">
        <f t="shared" si="214"/>
        <v>0</v>
      </c>
      <c r="J264" s="70">
        <f t="shared" si="215"/>
        <v>0.48076748067312913</v>
      </c>
      <c r="K264" s="119">
        <f t="shared" si="216"/>
        <v>0</v>
      </c>
      <c r="M264" s="64">
        <v>72</v>
      </c>
      <c r="N264" s="64">
        <v>1</v>
      </c>
      <c r="O264" s="63">
        <f t="shared" si="217"/>
        <v>0.13390000000000002</v>
      </c>
      <c r="P264" s="87">
        <f t="shared" si="211"/>
        <v>2.0280528517286487E-2</v>
      </c>
      <c r="Q264" s="64">
        <f t="shared" si="218"/>
        <v>6</v>
      </c>
      <c r="R264" s="87">
        <f t="shared" si="219"/>
        <v>0.11706886912523258</v>
      </c>
      <c r="S264" s="64">
        <f t="shared" si="220"/>
        <v>66</v>
      </c>
    </row>
    <row r="265" spans="1:19" x14ac:dyDescent="0.25">
      <c r="B265" s="62">
        <v>6</v>
      </c>
      <c r="C265" s="64" t="s">
        <v>17</v>
      </c>
      <c r="D265" s="68"/>
      <c r="E265" s="68">
        <f t="shared" si="212"/>
        <v>0</v>
      </c>
      <c r="F265" s="63">
        <f t="shared" si="213"/>
        <v>3.4321948130550117E-4</v>
      </c>
      <c r="G265" s="65">
        <f>IFERROR(VLOOKUP(B265,EFA!$C$2:$D$7,2,0),EFA!$D$7)</f>
        <v>1.0058360487805551</v>
      </c>
      <c r="H265" s="69">
        <f>LGD!D8</f>
        <v>4.6364209605119888E-2</v>
      </c>
      <c r="I265" s="68">
        <f t="shared" si="214"/>
        <v>0</v>
      </c>
      <c r="J265" s="70">
        <f t="shared" si="215"/>
        <v>0.48076748067312913</v>
      </c>
      <c r="K265" s="119">
        <f t="shared" si="216"/>
        <v>0</v>
      </c>
      <c r="M265" s="64">
        <v>72</v>
      </c>
      <c r="N265" s="64">
        <v>1</v>
      </c>
      <c r="O265" s="63">
        <f t="shared" si="217"/>
        <v>0.13390000000000002</v>
      </c>
      <c r="P265" s="87">
        <f t="shared" si="211"/>
        <v>2.0280528517286487E-2</v>
      </c>
      <c r="Q265" s="64">
        <f t="shared" si="218"/>
        <v>6</v>
      </c>
      <c r="R265" s="87">
        <f t="shared" si="219"/>
        <v>0.11706886912523258</v>
      </c>
      <c r="S265" s="64">
        <f t="shared" si="220"/>
        <v>66</v>
      </c>
    </row>
    <row r="266" spans="1:19" x14ac:dyDescent="0.25">
      <c r="B266" s="62">
        <v>6</v>
      </c>
      <c r="C266" s="64" t="s">
        <v>18</v>
      </c>
      <c r="D266" s="68"/>
      <c r="E266" s="68">
        <f t="shared" si="212"/>
        <v>0</v>
      </c>
      <c r="F266" s="63">
        <f t="shared" si="213"/>
        <v>3.4321948130550117E-4</v>
      </c>
      <c r="G266" s="65">
        <f>IFERROR(VLOOKUP(B266,EFA!$C$2:$D$7,2,0),EFA!$D$7)</f>
        <v>1.0058360487805551</v>
      </c>
      <c r="H266" s="69">
        <f>LGD!D9</f>
        <v>0.25</v>
      </c>
      <c r="I266" s="68">
        <f t="shared" si="214"/>
        <v>0</v>
      </c>
      <c r="J266" s="70">
        <f t="shared" si="215"/>
        <v>0.48076748067312913</v>
      </c>
      <c r="K266" s="119">
        <f t="shared" si="216"/>
        <v>0</v>
      </c>
      <c r="M266" s="64">
        <v>72</v>
      </c>
      <c r="N266" s="64">
        <v>1</v>
      </c>
      <c r="O266" s="63">
        <f t="shared" si="217"/>
        <v>0.13390000000000002</v>
      </c>
      <c r="P266" s="87">
        <f t="shared" si="211"/>
        <v>2.0280528517286487E-2</v>
      </c>
      <c r="Q266" s="64">
        <f t="shared" si="218"/>
        <v>6</v>
      </c>
      <c r="R266" s="87">
        <f t="shared" si="219"/>
        <v>0.11706886912523258</v>
      </c>
      <c r="S266" s="64">
        <f t="shared" si="220"/>
        <v>66</v>
      </c>
    </row>
    <row r="267" spans="1:19" x14ac:dyDescent="0.25">
      <c r="B267" s="62">
        <v>6</v>
      </c>
      <c r="C267" s="64" t="s">
        <v>19</v>
      </c>
      <c r="D267" s="68"/>
      <c r="E267" s="68">
        <f t="shared" si="212"/>
        <v>0</v>
      </c>
      <c r="F267" s="63">
        <f t="shared" si="213"/>
        <v>3.4321948130550117E-4</v>
      </c>
      <c r="G267" s="65">
        <f>IFERROR(VLOOKUP(B267,EFA!$C$2:$D$7,2,0),EFA!$D$7)</f>
        <v>1.0058360487805551</v>
      </c>
      <c r="H267" s="69">
        <f>LGD!D10</f>
        <v>0.35</v>
      </c>
      <c r="I267" s="68">
        <f t="shared" si="214"/>
        <v>0</v>
      </c>
      <c r="J267" s="70">
        <f t="shared" si="215"/>
        <v>0.48076748067312913</v>
      </c>
      <c r="K267" s="119">
        <f t="shared" si="216"/>
        <v>0</v>
      </c>
      <c r="M267" s="64">
        <v>72</v>
      </c>
      <c r="N267" s="64">
        <v>1</v>
      </c>
      <c r="O267" s="63">
        <f t="shared" si="217"/>
        <v>0.13390000000000002</v>
      </c>
      <c r="P267" s="87">
        <f t="shared" si="211"/>
        <v>2.0280528517286487E-2</v>
      </c>
      <c r="Q267" s="64">
        <f t="shared" si="218"/>
        <v>6</v>
      </c>
      <c r="R267" s="87">
        <f t="shared" si="219"/>
        <v>0.11706886912523258</v>
      </c>
      <c r="S267" s="64">
        <f t="shared" si="220"/>
        <v>66</v>
      </c>
    </row>
    <row r="268" spans="1:19" x14ac:dyDescent="0.25">
      <c r="B268" s="62">
        <v>6</v>
      </c>
      <c r="C268" s="64" t="s">
        <v>20</v>
      </c>
      <c r="D268" s="68"/>
      <c r="E268" s="68">
        <f t="shared" si="212"/>
        <v>0</v>
      </c>
      <c r="F268" s="63">
        <f t="shared" si="213"/>
        <v>3.4321948130550117E-4</v>
      </c>
      <c r="G268" s="65">
        <f>IFERROR(VLOOKUP(B268,EFA!$C$2:$D$7,2,0),EFA!$D$7)</f>
        <v>1.0058360487805551</v>
      </c>
      <c r="H268" s="69">
        <f>LGD!D11</f>
        <v>0.55000000000000004</v>
      </c>
      <c r="I268" s="68">
        <f t="shared" si="214"/>
        <v>0</v>
      </c>
      <c r="J268" s="70">
        <f t="shared" si="215"/>
        <v>0.48076748067312913</v>
      </c>
      <c r="K268" s="119">
        <f t="shared" si="216"/>
        <v>0</v>
      </c>
      <c r="M268" s="64">
        <v>72</v>
      </c>
      <c r="N268" s="64">
        <v>1</v>
      </c>
      <c r="O268" s="63">
        <f t="shared" si="217"/>
        <v>0.13390000000000002</v>
      </c>
      <c r="P268" s="87">
        <f t="shared" si="211"/>
        <v>2.0280528517286487E-2</v>
      </c>
      <c r="Q268" s="64">
        <f t="shared" si="218"/>
        <v>6</v>
      </c>
      <c r="R268" s="87">
        <f t="shared" si="219"/>
        <v>0.11706886912523258</v>
      </c>
      <c r="S268" s="64">
        <f t="shared" si="220"/>
        <v>66</v>
      </c>
    </row>
    <row r="269" spans="1:19" x14ac:dyDescent="0.25">
      <c r="C269" s="94"/>
      <c r="D269" s="97"/>
      <c r="E269" s="97"/>
      <c r="F269" s="95"/>
      <c r="G269" s="98"/>
      <c r="H269" s="99"/>
      <c r="I269" s="97"/>
      <c r="J269" s="100"/>
      <c r="K269" s="120"/>
    </row>
    <row r="270" spans="1:19" x14ac:dyDescent="0.25">
      <c r="A270" s="62">
        <v>7</v>
      </c>
      <c r="B270" s="62" t="s">
        <v>52</v>
      </c>
      <c r="C270" s="64" t="s">
        <v>9</v>
      </c>
      <c r="D270" s="64"/>
      <c r="E270" s="84" t="s">
        <v>26</v>
      </c>
      <c r="F270" s="84" t="s">
        <v>39</v>
      </c>
      <c r="G270" s="84" t="s">
        <v>27</v>
      </c>
      <c r="H270" s="84" t="s">
        <v>28</v>
      </c>
      <c r="I270" s="84" t="s">
        <v>29</v>
      </c>
      <c r="J270" s="84" t="s">
        <v>30</v>
      </c>
      <c r="K270" s="118" t="s">
        <v>31</v>
      </c>
      <c r="M270" s="85" t="s">
        <v>32</v>
      </c>
      <c r="N270" s="85" t="s">
        <v>33</v>
      </c>
      <c r="O270" s="85" t="s">
        <v>34</v>
      </c>
      <c r="P270" s="85" t="s">
        <v>35</v>
      </c>
      <c r="Q270" s="85" t="s">
        <v>36</v>
      </c>
      <c r="R270" s="85" t="s">
        <v>37</v>
      </c>
      <c r="S270" s="85" t="s">
        <v>38</v>
      </c>
    </row>
    <row r="271" spans="1:19" x14ac:dyDescent="0.25">
      <c r="B271" s="62">
        <v>1</v>
      </c>
      <c r="C271" s="64" t="s">
        <v>12</v>
      </c>
      <c r="D271" s="68">
        <f>'31-60 days'!C11</f>
        <v>0</v>
      </c>
      <c r="E271" s="68">
        <f>D271*R271</f>
        <v>0</v>
      </c>
      <c r="F271" s="63">
        <f>$D$4</f>
        <v>6.9392486816699517E-2</v>
      </c>
      <c r="G271" s="65">
        <f>IFERROR(VLOOKUP(B271,EFA!$C$2:$D$7,2,0),EFA!$D$7)</f>
        <v>1.0407772896135385</v>
      </c>
      <c r="H271" s="69">
        <f>LGD!$D$3</f>
        <v>0</v>
      </c>
      <c r="I271" s="68">
        <f>E271*F271*G271*H271</f>
        <v>0</v>
      </c>
      <c r="J271" s="70">
        <f>1/((1+($O$16/12))^(M271-Q271))</f>
        <v>0.93558878588680383</v>
      </c>
      <c r="K271" s="119">
        <f>I271*J271</f>
        <v>0</v>
      </c>
      <c r="M271" s="64">
        <v>84</v>
      </c>
      <c r="N271" s="64">
        <v>1</v>
      </c>
      <c r="O271" s="63">
        <f>$O$16</f>
        <v>0.13390000000000002</v>
      </c>
      <c r="P271" s="87">
        <f t="shared" ref="P271:P279" si="221">PMT(O271/12,M271,-N271,0,0)</f>
        <v>1.8404659935812622E-2</v>
      </c>
      <c r="Q271" s="64">
        <f>M271-S271</f>
        <v>78</v>
      </c>
      <c r="R271" s="87">
        <f>PV(O271/12,Q271,-P271,0,0)</f>
        <v>0.95529099021324781</v>
      </c>
      <c r="S271" s="64">
        <v>6</v>
      </c>
    </row>
    <row r="272" spans="1:19" x14ac:dyDescent="0.25">
      <c r="B272" s="62">
        <v>1</v>
      </c>
      <c r="C272" s="64" t="s">
        <v>13</v>
      </c>
      <c r="D272" s="68">
        <f>'31-60 days'!D11</f>
        <v>0</v>
      </c>
      <c r="E272" s="68">
        <f t="shared" ref="E272:E279" si="222">D272*R272</f>
        <v>0</v>
      </c>
      <c r="F272" s="63">
        <f t="shared" ref="F272:F279" si="223">$D$4</f>
        <v>6.9392486816699517E-2</v>
      </c>
      <c r="G272" s="65">
        <f>IFERROR(VLOOKUP(B272,EFA!$C$2:$D$7,2,0),EFA!$D$7)</f>
        <v>1.0407772896135385</v>
      </c>
      <c r="H272" s="69">
        <f>LGD!$D$4</f>
        <v>0.55000000000000004</v>
      </c>
      <c r="I272" s="68">
        <f t="shared" ref="I272:I279" si="224">E272*F272*G272*H272</f>
        <v>0</v>
      </c>
      <c r="J272" s="70">
        <f t="shared" ref="J272:J279" si="225">1/((1+($O$16/12))^(M272-Q272))</f>
        <v>0.93558878588680383</v>
      </c>
      <c r="K272" s="119">
        <f t="shared" ref="K272:K279" si="226">I272*J272</f>
        <v>0</v>
      </c>
      <c r="M272" s="64">
        <v>84</v>
      </c>
      <c r="N272" s="64">
        <v>1</v>
      </c>
      <c r="O272" s="63">
        <f t="shared" ref="O272:O279" si="227">$O$16</f>
        <v>0.13390000000000002</v>
      </c>
      <c r="P272" s="87">
        <f t="shared" si="221"/>
        <v>1.8404659935812622E-2</v>
      </c>
      <c r="Q272" s="64">
        <f t="shared" ref="Q272:Q279" si="228">M272-S272</f>
        <v>78</v>
      </c>
      <c r="R272" s="87">
        <f t="shared" ref="R272:R279" si="229">PV(O272/12,Q272,-P272,0,0)</f>
        <v>0.95529099021324781</v>
      </c>
      <c r="S272" s="64">
        <v>6</v>
      </c>
    </row>
    <row r="273" spans="1:19" x14ac:dyDescent="0.25">
      <c r="B273" s="62">
        <v>1</v>
      </c>
      <c r="C273" s="64" t="s">
        <v>14</v>
      </c>
      <c r="D273" s="68">
        <f>'31-60 days'!E11</f>
        <v>0</v>
      </c>
      <c r="E273" s="68">
        <f t="shared" si="222"/>
        <v>0</v>
      </c>
      <c r="F273" s="63">
        <f t="shared" si="223"/>
        <v>6.9392486816699517E-2</v>
      </c>
      <c r="G273" s="65">
        <f>IFERROR(VLOOKUP(B273,EFA!$C$2:$D$7,2,0),EFA!$D$7)</f>
        <v>1.0407772896135385</v>
      </c>
      <c r="H273" s="69">
        <f>LGD!$D$5</f>
        <v>0.14000000000000001</v>
      </c>
      <c r="I273" s="68">
        <f t="shared" si="224"/>
        <v>0</v>
      </c>
      <c r="J273" s="70">
        <f t="shared" si="225"/>
        <v>0.93558878588680383</v>
      </c>
      <c r="K273" s="119">
        <f t="shared" si="226"/>
        <v>0</v>
      </c>
      <c r="M273" s="64">
        <v>84</v>
      </c>
      <c r="N273" s="64">
        <v>1</v>
      </c>
      <c r="O273" s="63">
        <f t="shared" si="227"/>
        <v>0.13390000000000002</v>
      </c>
      <c r="P273" s="87">
        <f t="shared" si="221"/>
        <v>1.8404659935812622E-2</v>
      </c>
      <c r="Q273" s="64">
        <f t="shared" si="228"/>
        <v>78</v>
      </c>
      <c r="R273" s="87">
        <f t="shared" si="229"/>
        <v>0.95529099021324781</v>
      </c>
      <c r="S273" s="64">
        <v>6</v>
      </c>
    </row>
    <row r="274" spans="1:19" x14ac:dyDescent="0.25">
      <c r="B274" s="62">
        <v>1</v>
      </c>
      <c r="C274" s="64" t="s">
        <v>15</v>
      </c>
      <c r="D274" s="68">
        <f>'31-60 days'!F11</f>
        <v>0</v>
      </c>
      <c r="E274" s="68">
        <f t="shared" si="222"/>
        <v>0</v>
      </c>
      <c r="F274" s="63">
        <f t="shared" si="223"/>
        <v>6.9392486816699517E-2</v>
      </c>
      <c r="G274" s="65">
        <f>IFERROR(VLOOKUP(B274,EFA!$C$2:$D$7,2,0),EFA!$D$7)</f>
        <v>1.0407772896135385</v>
      </c>
      <c r="H274" s="69">
        <f>LGD!$D$6</f>
        <v>0.3</v>
      </c>
      <c r="I274" s="68">
        <f t="shared" si="224"/>
        <v>0</v>
      </c>
      <c r="J274" s="70">
        <f t="shared" si="225"/>
        <v>0.93558878588680383</v>
      </c>
      <c r="K274" s="119">
        <f t="shared" si="226"/>
        <v>0</v>
      </c>
      <c r="M274" s="64">
        <v>84</v>
      </c>
      <c r="N274" s="64">
        <v>1</v>
      </c>
      <c r="O274" s="63">
        <f t="shared" si="227"/>
        <v>0.13390000000000002</v>
      </c>
      <c r="P274" s="87">
        <f t="shared" si="221"/>
        <v>1.8404659935812622E-2</v>
      </c>
      <c r="Q274" s="64">
        <f t="shared" si="228"/>
        <v>78</v>
      </c>
      <c r="R274" s="87">
        <f t="shared" si="229"/>
        <v>0.95529099021324781</v>
      </c>
      <c r="S274" s="64">
        <v>6</v>
      </c>
    </row>
    <row r="275" spans="1:19" x14ac:dyDescent="0.25">
      <c r="B275" s="62">
        <v>1</v>
      </c>
      <c r="C275" s="64" t="s">
        <v>16</v>
      </c>
      <c r="D275" s="68">
        <f>'31-60 days'!G11</f>
        <v>3041389.38</v>
      </c>
      <c r="E275" s="68">
        <f t="shared" si="222"/>
        <v>2905411.8724442557</v>
      </c>
      <c r="F275" s="63">
        <f t="shared" si="223"/>
        <v>6.9392486816699517E-2</v>
      </c>
      <c r="G275" s="65">
        <f>IFERROR(VLOOKUP(B275,EFA!$C$2:$D$7,2,0),EFA!$D$7)</f>
        <v>1.0407772896135385</v>
      </c>
      <c r="H275" s="69">
        <f>LGD!$D$7</f>
        <v>0.3</v>
      </c>
      <c r="I275" s="68">
        <f t="shared" si="224"/>
        <v>62950.50526069451</v>
      </c>
      <c r="J275" s="70">
        <f t="shared" si="225"/>
        <v>0.93558878588680383</v>
      </c>
      <c r="K275" s="119">
        <f t="shared" si="226"/>
        <v>58895.786787814031</v>
      </c>
      <c r="M275" s="64">
        <v>84</v>
      </c>
      <c r="N275" s="64">
        <v>1</v>
      </c>
      <c r="O275" s="63">
        <f t="shared" si="227"/>
        <v>0.13390000000000002</v>
      </c>
      <c r="P275" s="87">
        <f t="shared" si="221"/>
        <v>1.8404659935812622E-2</v>
      </c>
      <c r="Q275" s="64">
        <f t="shared" si="228"/>
        <v>78</v>
      </c>
      <c r="R275" s="87">
        <f t="shared" si="229"/>
        <v>0.95529099021324781</v>
      </c>
      <c r="S275" s="64">
        <v>6</v>
      </c>
    </row>
    <row r="276" spans="1:19" x14ac:dyDescent="0.25">
      <c r="B276" s="62">
        <v>1</v>
      </c>
      <c r="C276" s="64" t="s">
        <v>17</v>
      </c>
      <c r="D276" s="68">
        <f>'31-60 days'!H11</f>
        <v>0</v>
      </c>
      <c r="E276" s="68">
        <f t="shared" si="222"/>
        <v>0</v>
      </c>
      <c r="F276" s="63">
        <f t="shared" si="223"/>
        <v>6.9392486816699517E-2</v>
      </c>
      <c r="G276" s="65">
        <f>IFERROR(VLOOKUP(B276,EFA!$C$2:$D$7,2,0),EFA!$D$7)</f>
        <v>1.0407772896135385</v>
      </c>
      <c r="H276" s="69">
        <f>LGD!$D$8</f>
        <v>4.6364209605119888E-2</v>
      </c>
      <c r="I276" s="68">
        <f t="shared" si="224"/>
        <v>0</v>
      </c>
      <c r="J276" s="70">
        <f t="shared" si="225"/>
        <v>0.93558878588680383</v>
      </c>
      <c r="K276" s="119">
        <f t="shared" si="226"/>
        <v>0</v>
      </c>
      <c r="M276" s="64">
        <v>84</v>
      </c>
      <c r="N276" s="64">
        <v>1</v>
      </c>
      <c r="O276" s="63">
        <f t="shared" si="227"/>
        <v>0.13390000000000002</v>
      </c>
      <c r="P276" s="87">
        <f t="shared" si="221"/>
        <v>1.8404659935812622E-2</v>
      </c>
      <c r="Q276" s="64">
        <f t="shared" si="228"/>
        <v>78</v>
      </c>
      <c r="R276" s="87">
        <f t="shared" si="229"/>
        <v>0.95529099021324781</v>
      </c>
      <c r="S276" s="64">
        <v>6</v>
      </c>
    </row>
    <row r="277" spans="1:19" x14ac:dyDescent="0.25">
      <c r="B277" s="62">
        <v>1</v>
      </c>
      <c r="C277" s="64" t="s">
        <v>18</v>
      </c>
      <c r="D277" s="68">
        <f>'31-60 days'!I11</f>
        <v>0</v>
      </c>
      <c r="E277" s="68">
        <f t="shared" si="222"/>
        <v>0</v>
      </c>
      <c r="F277" s="63">
        <f t="shared" si="223"/>
        <v>6.9392486816699517E-2</v>
      </c>
      <c r="G277" s="65">
        <f>IFERROR(VLOOKUP(B277,EFA!$C$2:$D$7,2,0),EFA!$D$7)</f>
        <v>1.0407772896135385</v>
      </c>
      <c r="H277" s="69">
        <f>LGD!$D$9</f>
        <v>0.25</v>
      </c>
      <c r="I277" s="68">
        <f t="shared" si="224"/>
        <v>0</v>
      </c>
      <c r="J277" s="70">
        <f t="shared" si="225"/>
        <v>0.93558878588680383</v>
      </c>
      <c r="K277" s="119">
        <f t="shared" si="226"/>
        <v>0</v>
      </c>
      <c r="M277" s="64">
        <v>84</v>
      </c>
      <c r="N277" s="64">
        <v>1</v>
      </c>
      <c r="O277" s="63">
        <f t="shared" si="227"/>
        <v>0.13390000000000002</v>
      </c>
      <c r="P277" s="87">
        <f t="shared" si="221"/>
        <v>1.8404659935812622E-2</v>
      </c>
      <c r="Q277" s="64">
        <f t="shared" si="228"/>
        <v>78</v>
      </c>
      <c r="R277" s="87">
        <f t="shared" si="229"/>
        <v>0.95529099021324781</v>
      </c>
      <c r="S277" s="64">
        <v>6</v>
      </c>
    </row>
    <row r="278" spans="1:19" x14ac:dyDescent="0.25">
      <c r="B278" s="62">
        <v>1</v>
      </c>
      <c r="C278" s="64" t="s">
        <v>19</v>
      </c>
      <c r="D278" s="68">
        <f>'31-60 days'!J11</f>
        <v>0</v>
      </c>
      <c r="E278" s="68">
        <f t="shared" si="222"/>
        <v>0</v>
      </c>
      <c r="F278" s="63">
        <f t="shared" si="223"/>
        <v>6.9392486816699517E-2</v>
      </c>
      <c r="G278" s="65">
        <f>IFERROR(VLOOKUP(B278,EFA!$C$2:$D$7,2,0),EFA!$D$7)</f>
        <v>1.0407772896135385</v>
      </c>
      <c r="H278" s="69">
        <f>LGD!$D$10</f>
        <v>0.35</v>
      </c>
      <c r="I278" s="68">
        <f t="shared" si="224"/>
        <v>0</v>
      </c>
      <c r="J278" s="70">
        <f t="shared" si="225"/>
        <v>0.93558878588680383</v>
      </c>
      <c r="K278" s="119">
        <f t="shared" si="226"/>
        <v>0</v>
      </c>
      <c r="M278" s="64">
        <v>84</v>
      </c>
      <c r="N278" s="64">
        <v>1</v>
      </c>
      <c r="O278" s="63">
        <f t="shared" si="227"/>
        <v>0.13390000000000002</v>
      </c>
      <c r="P278" s="87">
        <f t="shared" si="221"/>
        <v>1.8404659935812622E-2</v>
      </c>
      <c r="Q278" s="64">
        <f t="shared" si="228"/>
        <v>78</v>
      </c>
      <c r="R278" s="87">
        <f t="shared" si="229"/>
        <v>0.95529099021324781</v>
      </c>
      <c r="S278" s="64">
        <v>6</v>
      </c>
    </row>
    <row r="279" spans="1:19" x14ac:dyDescent="0.25">
      <c r="B279" s="62">
        <v>1</v>
      </c>
      <c r="C279" s="64" t="s">
        <v>20</v>
      </c>
      <c r="D279" s="68">
        <f>'31-60 days'!K11</f>
        <v>0</v>
      </c>
      <c r="E279" s="68">
        <f t="shared" si="222"/>
        <v>0</v>
      </c>
      <c r="F279" s="63">
        <f t="shared" si="223"/>
        <v>6.9392486816699517E-2</v>
      </c>
      <c r="G279" s="65">
        <f>IFERROR(VLOOKUP(B279,EFA!$C$2:$D$7,2,0),EFA!$D$7)</f>
        <v>1.0407772896135385</v>
      </c>
      <c r="H279" s="69">
        <f>LGD!$D$11</f>
        <v>0.55000000000000004</v>
      </c>
      <c r="I279" s="68">
        <f t="shared" si="224"/>
        <v>0</v>
      </c>
      <c r="J279" s="70">
        <f t="shared" si="225"/>
        <v>0.93558878588680383</v>
      </c>
      <c r="K279" s="119">
        <f t="shared" si="226"/>
        <v>0</v>
      </c>
      <c r="M279" s="64">
        <v>84</v>
      </c>
      <c r="N279" s="64">
        <v>1</v>
      </c>
      <c r="O279" s="63">
        <f t="shared" si="227"/>
        <v>0.13390000000000002</v>
      </c>
      <c r="P279" s="87">
        <f t="shared" si="221"/>
        <v>1.8404659935812622E-2</v>
      </c>
      <c r="Q279" s="64">
        <f t="shared" si="228"/>
        <v>78</v>
      </c>
      <c r="R279" s="87">
        <f t="shared" si="229"/>
        <v>0.95529099021324781</v>
      </c>
      <c r="S279" s="64">
        <v>6</v>
      </c>
    </row>
    <row r="280" spans="1:19" x14ac:dyDescent="0.25">
      <c r="C280" s="88"/>
      <c r="D280" s="89"/>
      <c r="E280" s="89"/>
      <c r="F280" s="90"/>
      <c r="G280" s="91"/>
      <c r="H280" s="92"/>
      <c r="I280" s="89"/>
      <c r="J280" s="93"/>
      <c r="K280" s="117"/>
      <c r="M280" s="94"/>
      <c r="N280" s="94"/>
      <c r="O280" s="95"/>
      <c r="P280" s="96"/>
      <c r="Q280" s="94"/>
      <c r="R280" s="96"/>
      <c r="S280" s="94"/>
    </row>
    <row r="281" spans="1:19" x14ac:dyDescent="0.25">
      <c r="A281" s="62">
        <v>7</v>
      </c>
      <c r="B281" s="62" t="s">
        <v>52</v>
      </c>
      <c r="C281" s="64" t="s">
        <v>9</v>
      </c>
      <c r="D281" s="64"/>
      <c r="E281" s="84" t="s">
        <v>26</v>
      </c>
      <c r="F281" s="84" t="s">
        <v>39</v>
      </c>
      <c r="G281" s="84" t="s">
        <v>27</v>
      </c>
      <c r="H281" s="84" t="s">
        <v>28</v>
      </c>
      <c r="I281" s="84" t="s">
        <v>29</v>
      </c>
      <c r="J281" s="84" t="s">
        <v>30</v>
      </c>
      <c r="K281" s="118" t="s">
        <v>31</v>
      </c>
      <c r="M281" s="85" t="s">
        <v>32</v>
      </c>
      <c r="N281" s="85" t="s">
        <v>33</v>
      </c>
      <c r="O281" s="85" t="s">
        <v>34</v>
      </c>
      <c r="P281" s="85" t="s">
        <v>35</v>
      </c>
      <c r="Q281" s="85" t="s">
        <v>36</v>
      </c>
      <c r="R281" s="85" t="s">
        <v>37</v>
      </c>
      <c r="S281" s="85" t="s">
        <v>38</v>
      </c>
    </row>
    <row r="282" spans="1:19" x14ac:dyDescent="0.25">
      <c r="B282" s="62">
        <v>2</v>
      </c>
      <c r="C282" s="64" t="s">
        <v>12</v>
      </c>
      <c r="D282" s="68"/>
      <c r="E282" s="68">
        <f>D271*R282</f>
        <v>0</v>
      </c>
      <c r="F282" s="63">
        <f>$E$4-$D$4</f>
        <v>1.1234008039333332E-2</v>
      </c>
      <c r="G282" s="65">
        <f>IFERROR(VLOOKUP(B282,EFA!$C$2:$D$7,2,0),EFA!$D$7)</f>
        <v>0.97341921930465047</v>
      </c>
      <c r="H282" s="69">
        <f>LGD!$D$3</f>
        <v>0</v>
      </c>
      <c r="I282" s="68">
        <f>E282*F282*G282*H282</f>
        <v>0</v>
      </c>
      <c r="J282" s="70">
        <f>1/((1+($O$16/12))^(M282-Q282))</f>
        <v>0.81894554163582844</v>
      </c>
      <c r="K282" s="119">
        <f>I282*J282</f>
        <v>0</v>
      </c>
      <c r="M282" s="64">
        <v>84</v>
      </c>
      <c r="N282" s="64">
        <v>1</v>
      </c>
      <c r="O282" s="63">
        <f>$O$16</f>
        <v>0.13390000000000002</v>
      </c>
      <c r="P282" s="87">
        <f t="shared" ref="P282:P290" si="230">PMT(O282/12,M282,-N282,0,0)</f>
        <v>1.8404659935812622E-2</v>
      </c>
      <c r="Q282" s="64">
        <f>M282-S282</f>
        <v>66</v>
      </c>
      <c r="R282" s="87">
        <f>PV(O282/12,Q282,-P282,0,0)</f>
        <v>0.85642700037278374</v>
      </c>
      <c r="S282" s="64">
        <f>12+6</f>
        <v>18</v>
      </c>
    </row>
    <row r="283" spans="1:19" x14ac:dyDescent="0.25">
      <c r="B283" s="62">
        <v>2</v>
      </c>
      <c r="C283" s="64" t="s">
        <v>13</v>
      </c>
      <c r="D283" s="68"/>
      <c r="E283" s="68">
        <f t="shared" ref="E283:E290" si="231">D272*R283</f>
        <v>0</v>
      </c>
      <c r="F283" s="63">
        <f t="shared" ref="F283:F290" si="232">$E$4-$D$4</f>
        <v>1.1234008039333332E-2</v>
      </c>
      <c r="G283" s="65">
        <f>IFERROR(VLOOKUP(B283,EFA!$C$2:$D$7,2,0),EFA!$D$7)</f>
        <v>0.97341921930465047</v>
      </c>
      <c r="H283" s="69">
        <f>LGD!$D$4</f>
        <v>0.55000000000000004</v>
      </c>
      <c r="I283" s="68">
        <f t="shared" ref="I283:I290" si="233">E283*F283*G283*H283</f>
        <v>0</v>
      </c>
      <c r="J283" s="70">
        <f t="shared" ref="J283:J290" si="234">1/((1+($O$16/12))^(M283-Q283))</f>
        <v>0.81894554163582844</v>
      </c>
      <c r="K283" s="119">
        <f t="shared" ref="K283:K290" si="235">I283*J283</f>
        <v>0</v>
      </c>
      <c r="M283" s="64">
        <v>84</v>
      </c>
      <c r="N283" s="64">
        <v>1</v>
      </c>
      <c r="O283" s="63">
        <f t="shared" ref="O283:O290" si="236">$O$16</f>
        <v>0.13390000000000002</v>
      </c>
      <c r="P283" s="87">
        <f t="shared" si="230"/>
        <v>1.8404659935812622E-2</v>
      </c>
      <c r="Q283" s="64">
        <f t="shared" ref="Q283:Q290" si="237">M283-S283</f>
        <v>66</v>
      </c>
      <c r="R283" s="87">
        <f t="shared" ref="R283:R290" si="238">PV(O283/12,Q283,-P283,0,0)</f>
        <v>0.85642700037278374</v>
      </c>
      <c r="S283" s="64">
        <f t="shared" ref="S283:S290" si="239">12+6</f>
        <v>18</v>
      </c>
    </row>
    <row r="284" spans="1:19" x14ac:dyDescent="0.25">
      <c r="B284" s="62">
        <v>2</v>
      </c>
      <c r="C284" s="64" t="s">
        <v>14</v>
      </c>
      <c r="D284" s="68"/>
      <c r="E284" s="68">
        <f t="shared" si="231"/>
        <v>0</v>
      </c>
      <c r="F284" s="63">
        <f t="shared" si="232"/>
        <v>1.1234008039333332E-2</v>
      </c>
      <c r="G284" s="65">
        <f>IFERROR(VLOOKUP(B284,EFA!$C$2:$D$7,2,0),EFA!$D$7)</f>
        <v>0.97341921930465047</v>
      </c>
      <c r="H284" s="69">
        <f>LGD!$D$5</f>
        <v>0.14000000000000001</v>
      </c>
      <c r="I284" s="68">
        <f t="shared" si="233"/>
        <v>0</v>
      </c>
      <c r="J284" s="70">
        <f t="shared" si="234"/>
        <v>0.81894554163582844</v>
      </c>
      <c r="K284" s="119">
        <f t="shared" si="235"/>
        <v>0</v>
      </c>
      <c r="M284" s="64">
        <v>84</v>
      </c>
      <c r="N284" s="64">
        <v>1</v>
      </c>
      <c r="O284" s="63">
        <f t="shared" si="236"/>
        <v>0.13390000000000002</v>
      </c>
      <c r="P284" s="87">
        <f t="shared" si="230"/>
        <v>1.8404659935812622E-2</v>
      </c>
      <c r="Q284" s="64">
        <f t="shared" si="237"/>
        <v>66</v>
      </c>
      <c r="R284" s="87">
        <f t="shared" si="238"/>
        <v>0.85642700037278374</v>
      </c>
      <c r="S284" s="64">
        <f t="shared" si="239"/>
        <v>18</v>
      </c>
    </row>
    <row r="285" spans="1:19" x14ac:dyDescent="0.25">
      <c r="B285" s="62">
        <v>2</v>
      </c>
      <c r="C285" s="64" t="s">
        <v>15</v>
      </c>
      <c r="D285" s="68"/>
      <c r="E285" s="68">
        <f t="shared" si="231"/>
        <v>0</v>
      </c>
      <c r="F285" s="63">
        <f t="shared" si="232"/>
        <v>1.1234008039333332E-2</v>
      </c>
      <c r="G285" s="65">
        <f>IFERROR(VLOOKUP(B285,EFA!$C$2:$D$7,2,0),EFA!$D$7)</f>
        <v>0.97341921930465047</v>
      </c>
      <c r="H285" s="69">
        <f>LGD!$D$6</f>
        <v>0.3</v>
      </c>
      <c r="I285" s="68">
        <f t="shared" si="233"/>
        <v>0</v>
      </c>
      <c r="J285" s="70">
        <f t="shared" si="234"/>
        <v>0.81894554163582844</v>
      </c>
      <c r="K285" s="119">
        <f t="shared" si="235"/>
        <v>0</v>
      </c>
      <c r="M285" s="64">
        <v>84</v>
      </c>
      <c r="N285" s="64">
        <v>1</v>
      </c>
      <c r="O285" s="63">
        <f t="shared" si="236"/>
        <v>0.13390000000000002</v>
      </c>
      <c r="P285" s="87">
        <f t="shared" si="230"/>
        <v>1.8404659935812622E-2</v>
      </c>
      <c r="Q285" s="64">
        <f t="shared" si="237"/>
        <v>66</v>
      </c>
      <c r="R285" s="87">
        <f t="shared" si="238"/>
        <v>0.85642700037278374</v>
      </c>
      <c r="S285" s="64">
        <f t="shared" si="239"/>
        <v>18</v>
      </c>
    </row>
    <row r="286" spans="1:19" x14ac:dyDescent="0.25">
      <c r="B286" s="62">
        <v>2</v>
      </c>
      <c r="C286" s="64" t="s">
        <v>16</v>
      </c>
      <c r="D286" s="68"/>
      <c r="E286" s="68">
        <f t="shared" si="231"/>
        <v>2604727.9836790403</v>
      </c>
      <c r="F286" s="63">
        <f t="shared" si="232"/>
        <v>1.1234008039333332E-2</v>
      </c>
      <c r="G286" s="65">
        <f>IFERROR(VLOOKUP(B286,EFA!$C$2:$D$7,2,0),EFA!$D$7)</f>
        <v>0.97341921930465047</v>
      </c>
      <c r="H286" s="69">
        <f>LGD!$D$7</f>
        <v>0.3</v>
      </c>
      <c r="I286" s="68">
        <f t="shared" si="233"/>
        <v>8545.1221984161548</v>
      </c>
      <c r="J286" s="70">
        <f t="shared" si="234"/>
        <v>0.81894554163582844</v>
      </c>
      <c r="K286" s="119">
        <f t="shared" si="235"/>
        <v>6997.9897271262589</v>
      </c>
      <c r="M286" s="64">
        <v>84</v>
      </c>
      <c r="N286" s="64">
        <v>1</v>
      </c>
      <c r="O286" s="63">
        <f t="shared" si="236"/>
        <v>0.13390000000000002</v>
      </c>
      <c r="P286" s="87">
        <f t="shared" si="230"/>
        <v>1.8404659935812622E-2</v>
      </c>
      <c r="Q286" s="64">
        <f t="shared" si="237"/>
        <v>66</v>
      </c>
      <c r="R286" s="87">
        <f t="shared" si="238"/>
        <v>0.85642700037278374</v>
      </c>
      <c r="S286" s="64">
        <f t="shared" si="239"/>
        <v>18</v>
      </c>
    </row>
    <row r="287" spans="1:19" x14ac:dyDescent="0.25">
      <c r="B287" s="62">
        <v>2</v>
      </c>
      <c r="C287" s="64" t="s">
        <v>17</v>
      </c>
      <c r="D287" s="68"/>
      <c r="E287" s="68">
        <f t="shared" si="231"/>
        <v>0</v>
      </c>
      <c r="F287" s="63">
        <f t="shared" si="232"/>
        <v>1.1234008039333332E-2</v>
      </c>
      <c r="G287" s="65">
        <f>IFERROR(VLOOKUP(B287,EFA!$C$2:$D$7,2,0),EFA!$D$7)</f>
        <v>0.97341921930465047</v>
      </c>
      <c r="H287" s="69">
        <f>LGD!$D$8</f>
        <v>4.6364209605119888E-2</v>
      </c>
      <c r="I287" s="68">
        <f t="shared" si="233"/>
        <v>0</v>
      </c>
      <c r="J287" s="70">
        <f t="shared" si="234"/>
        <v>0.81894554163582844</v>
      </c>
      <c r="K287" s="119">
        <f t="shared" si="235"/>
        <v>0</v>
      </c>
      <c r="M287" s="64">
        <v>84</v>
      </c>
      <c r="N287" s="64">
        <v>1</v>
      </c>
      <c r="O287" s="63">
        <f t="shared" si="236"/>
        <v>0.13390000000000002</v>
      </c>
      <c r="P287" s="87">
        <f t="shared" si="230"/>
        <v>1.8404659935812622E-2</v>
      </c>
      <c r="Q287" s="64">
        <f t="shared" si="237"/>
        <v>66</v>
      </c>
      <c r="R287" s="87">
        <f t="shared" si="238"/>
        <v>0.85642700037278374</v>
      </c>
      <c r="S287" s="64">
        <f t="shared" si="239"/>
        <v>18</v>
      </c>
    </row>
    <row r="288" spans="1:19" x14ac:dyDescent="0.25">
      <c r="B288" s="62">
        <v>2</v>
      </c>
      <c r="C288" s="64" t="s">
        <v>18</v>
      </c>
      <c r="D288" s="68"/>
      <c r="E288" s="68">
        <f t="shared" si="231"/>
        <v>0</v>
      </c>
      <c r="F288" s="63">
        <f t="shared" si="232"/>
        <v>1.1234008039333332E-2</v>
      </c>
      <c r="G288" s="65">
        <f>IFERROR(VLOOKUP(B288,EFA!$C$2:$D$7,2,0),EFA!$D$7)</f>
        <v>0.97341921930465047</v>
      </c>
      <c r="H288" s="69">
        <f>LGD!$D$9</f>
        <v>0.25</v>
      </c>
      <c r="I288" s="68">
        <f t="shared" si="233"/>
        <v>0</v>
      </c>
      <c r="J288" s="70">
        <f t="shared" si="234"/>
        <v>0.81894554163582844</v>
      </c>
      <c r="K288" s="119">
        <f t="shared" si="235"/>
        <v>0</v>
      </c>
      <c r="M288" s="64">
        <v>84</v>
      </c>
      <c r="N288" s="64">
        <v>1</v>
      </c>
      <c r="O288" s="63">
        <f t="shared" si="236"/>
        <v>0.13390000000000002</v>
      </c>
      <c r="P288" s="87">
        <f t="shared" si="230"/>
        <v>1.8404659935812622E-2</v>
      </c>
      <c r="Q288" s="64">
        <f t="shared" si="237"/>
        <v>66</v>
      </c>
      <c r="R288" s="87">
        <f t="shared" si="238"/>
        <v>0.85642700037278374</v>
      </c>
      <c r="S288" s="64">
        <f t="shared" si="239"/>
        <v>18</v>
      </c>
    </row>
    <row r="289" spans="1:19" x14ac:dyDescent="0.25">
      <c r="B289" s="62">
        <v>2</v>
      </c>
      <c r="C289" s="64" t="s">
        <v>19</v>
      </c>
      <c r="D289" s="68"/>
      <c r="E289" s="68">
        <f t="shared" si="231"/>
        <v>0</v>
      </c>
      <c r="F289" s="63">
        <f t="shared" si="232"/>
        <v>1.1234008039333332E-2</v>
      </c>
      <c r="G289" s="65">
        <f>IFERROR(VLOOKUP(B289,EFA!$C$2:$D$7,2,0),EFA!$D$7)</f>
        <v>0.97341921930465047</v>
      </c>
      <c r="H289" s="69">
        <f>LGD!$D$10</f>
        <v>0.35</v>
      </c>
      <c r="I289" s="68">
        <f t="shared" si="233"/>
        <v>0</v>
      </c>
      <c r="J289" s="70">
        <f t="shared" si="234"/>
        <v>0.81894554163582844</v>
      </c>
      <c r="K289" s="119">
        <f t="shared" si="235"/>
        <v>0</v>
      </c>
      <c r="M289" s="64">
        <v>84</v>
      </c>
      <c r="N289" s="64">
        <v>1</v>
      </c>
      <c r="O289" s="63">
        <f t="shared" si="236"/>
        <v>0.13390000000000002</v>
      </c>
      <c r="P289" s="87">
        <f t="shared" si="230"/>
        <v>1.8404659935812622E-2</v>
      </c>
      <c r="Q289" s="64">
        <f t="shared" si="237"/>
        <v>66</v>
      </c>
      <c r="R289" s="87">
        <f t="shared" si="238"/>
        <v>0.85642700037278374</v>
      </c>
      <c r="S289" s="64">
        <f t="shared" si="239"/>
        <v>18</v>
      </c>
    </row>
    <row r="290" spans="1:19" x14ac:dyDescent="0.25">
      <c r="B290" s="62">
        <v>2</v>
      </c>
      <c r="C290" s="64" t="s">
        <v>20</v>
      </c>
      <c r="D290" s="68"/>
      <c r="E290" s="68">
        <f t="shared" si="231"/>
        <v>0</v>
      </c>
      <c r="F290" s="63">
        <f t="shared" si="232"/>
        <v>1.1234008039333332E-2</v>
      </c>
      <c r="G290" s="65">
        <f>IFERROR(VLOOKUP(B290,EFA!$C$2:$D$7,2,0),EFA!$D$7)</f>
        <v>0.97341921930465047</v>
      </c>
      <c r="H290" s="69">
        <f>LGD!$D$11</f>
        <v>0.55000000000000004</v>
      </c>
      <c r="I290" s="68">
        <f t="shared" si="233"/>
        <v>0</v>
      </c>
      <c r="J290" s="70">
        <f t="shared" si="234"/>
        <v>0.81894554163582844</v>
      </c>
      <c r="K290" s="119">
        <f t="shared" si="235"/>
        <v>0</v>
      </c>
      <c r="M290" s="64">
        <v>84</v>
      </c>
      <c r="N290" s="64">
        <v>1</v>
      </c>
      <c r="O290" s="63">
        <f t="shared" si="236"/>
        <v>0.13390000000000002</v>
      </c>
      <c r="P290" s="87">
        <f t="shared" si="230"/>
        <v>1.8404659935812622E-2</v>
      </c>
      <c r="Q290" s="64">
        <f t="shared" si="237"/>
        <v>66</v>
      </c>
      <c r="R290" s="87">
        <f t="shared" si="238"/>
        <v>0.85642700037278374</v>
      </c>
      <c r="S290" s="64">
        <f t="shared" si="239"/>
        <v>18</v>
      </c>
    </row>
    <row r="291" spans="1:19" x14ac:dyDescent="0.25">
      <c r="C291" s="64"/>
      <c r="D291" s="68"/>
      <c r="E291" s="68"/>
      <c r="F291" s="63"/>
      <c r="G291" s="65"/>
      <c r="H291" s="69"/>
      <c r="I291" s="68"/>
      <c r="J291" s="70"/>
      <c r="K291" s="119"/>
      <c r="M291" s="64"/>
      <c r="N291" s="64"/>
      <c r="O291" s="63"/>
      <c r="P291" s="87"/>
      <c r="Q291" s="64"/>
      <c r="R291" s="87"/>
      <c r="S291" s="64"/>
    </row>
    <row r="292" spans="1:19" x14ac:dyDescent="0.25">
      <c r="A292" s="62">
        <v>7</v>
      </c>
      <c r="B292" s="62" t="s">
        <v>52</v>
      </c>
      <c r="C292" s="64" t="s">
        <v>9</v>
      </c>
      <c r="D292" s="64"/>
      <c r="E292" s="84" t="s">
        <v>26</v>
      </c>
      <c r="F292" s="84" t="s">
        <v>39</v>
      </c>
      <c r="G292" s="84" t="s">
        <v>27</v>
      </c>
      <c r="H292" s="84" t="s">
        <v>28</v>
      </c>
      <c r="I292" s="84" t="s">
        <v>29</v>
      </c>
      <c r="J292" s="84" t="s">
        <v>30</v>
      </c>
      <c r="K292" s="118" t="s">
        <v>31</v>
      </c>
      <c r="M292" s="85" t="s">
        <v>32</v>
      </c>
      <c r="N292" s="85" t="s">
        <v>33</v>
      </c>
      <c r="O292" s="85" t="s">
        <v>34</v>
      </c>
      <c r="P292" s="85" t="s">
        <v>35</v>
      </c>
      <c r="Q292" s="85" t="s">
        <v>36</v>
      </c>
      <c r="R292" s="85" t="s">
        <v>37</v>
      </c>
      <c r="S292" s="85" t="s">
        <v>38</v>
      </c>
    </row>
    <row r="293" spans="1:19" x14ac:dyDescent="0.25">
      <c r="B293" s="62">
        <v>3</v>
      </c>
      <c r="C293" s="64" t="s">
        <v>12</v>
      </c>
      <c r="D293" s="68"/>
      <c r="E293" s="68">
        <f>D271*R293</f>
        <v>0</v>
      </c>
      <c r="F293" s="63">
        <f>$F$4-$E$4</f>
        <v>1.4695080658937348E-2</v>
      </c>
      <c r="G293" s="65">
        <f>IFERROR(VLOOKUP(B293,EFA!$C$2:$D$7,2,0),EFA!$D$7)</f>
        <v>0.97750576770633035</v>
      </c>
      <c r="H293" s="69">
        <f>LGD!$D$3</f>
        <v>0</v>
      </c>
      <c r="I293" s="68">
        <f>E293*F293*G293*H293</f>
        <v>0</v>
      </c>
      <c r="J293" s="70">
        <f>1/((1+($O$16/12))^(M293-Q293))</f>
        <v>0.7168446333284122</v>
      </c>
      <c r="K293" s="119">
        <f>I293*J293</f>
        <v>0</v>
      </c>
      <c r="M293" s="64">
        <v>84</v>
      </c>
      <c r="N293" s="64">
        <v>1</v>
      </c>
      <c r="O293" s="63">
        <f>$O$16</f>
        <v>0.13390000000000002</v>
      </c>
      <c r="P293" s="87">
        <f t="shared" ref="P293:P301" si="240">PMT(O293/12,M293,-N293,0,0)</f>
        <v>1.8404659935812622E-2</v>
      </c>
      <c r="Q293" s="64">
        <f>M293-S293</f>
        <v>54</v>
      </c>
      <c r="R293" s="87">
        <f>PV(O293/12,Q293,-P293,0,0)</f>
        <v>0.74348171216960734</v>
      </c>
      <c r="S293" s="64">
        <f>12+12+6</f>
        <v>30</v>
      </c>
    </row>
    <row r="294" spans="1:19" x14ac:dyDescent="0.25">
      <c r="B294" s="62">
        <v>3</v>
      </c>
      <c r="C294" s="64" t="s">
        <v>13</v>
      </c>
      <c r="D294" s="68"/>
      <c r="E294" s="68">
        <f t="shared" ref="E294:E301" si="241">D272*R294</f>
        <v>0</v>
      </c>
      <c r="F294" s="63">
        <f t="shared" ref="F294:F301" si="242">$F$4-$E$4</f>
        <v>1.4695080658937348E-2</v>
      </c>
      <c r="G294" s="65">
        <f>IFERROR(VLOOKUP(B294,EFA!$C$2:$D$7,2,0),EFA!$D$7)</f>
        <v>0.97750576770633035</v>
      </c>
      <c r="H294" s="69">
        <f>LGD!$D$4</f>
        <v>0.55000000000000004</v>
      </c>
      <c r="I294" s="68">
        <f t="shared" ref="I294:I301" si="243">E294*F294*G294*H294</f>
        <v>0</v>
      </c>
      <c r="J294" s="70">
        <f t="shared" ref="J294:J301" si="244">1/((1+($O$16/12))^(M294-Q294))</f>
        <v>0.7168446333284122</v>
      </c>
      <c r="K294" s="119">
        <f t="shared" ref="K294:K301" si="245">I294*J294</f>
        <v>0</v>
      </c>
      <c r="M294" s="64">
        <v>84</v>
      </c>
      <c r="N294" s="64">
        <v>1</v>
      </c>
      <c r="O294" s="63">
        <f t="shared" ref="O294:O301" si="246">$O$16</f>
        <v>0.13390000000000002</v>
      </c>
      <c r="P294" s="87">
        <f t="shared" si="240"/>
        <v>1.8404659935812622E-2</v>
      </c>
      <c r="Q294" s="64">
        <f t="shared" ref="Q294:Q301" si="247">M294-S294</f>
        <v>54</v>
      </c>
      <c r="R294" s="87">
        <f t="shared" ref="R294:R301" si="248">PV(O294/12,Q294,-P294,0,0)</f>
        <v>0.74348171216960734</v>
      </c>
      <c r="S294" s="64">
        <f t="shared" ref="S294:S301" si="249">12+12+6</f>
        <v>30</v>
      </c>
    </row>
    <row r="295" spans="1:19" x14ac:dyDescent="0.25">
      <c r="B295" s="62">
        <v>3</v>
      </c>
      <c r="C295" s="64" t="s">
        <v>14</v>
      </c>
      <c r="D295" s="68"/>
      <c r="E295" s="68">
        <f t="shared" si="241"/>
        <v>0</v>
      </c>
      <c r="F295" s="63">
        <f t="shared" si="242"/>
        <v>1.4695080658937348E-2</v>
      </c>
      <c r="G295" s="65">
        <f>IFERROR(VLOOKUP(B295,EFA!$C$2:$D$7,2,0),EFA!$D$7)</f>
        <v>0.97750576770633035</v>
      </c>
      <c r="H295" s="69">
        <f>LGD!$D$5</f>
        <v>0.14000000000000001</v>
      </c>
      <c r="I295" s="68">
        <f t="shared" si="243"/>
        <v>0</v>
      </c>
      <c r="J295" s="70">
        <f t="shared" si="244"/>
        <v>0.7168446333284122</v>
      </c>
      <c r="K295" s="119">
        <f t="shared" si="245"/>
        <v>0</v>
      </c>
      <c r="M295" s="64">
        <v>84</v>
      </c>
      <c r="N295" s="64">
        <v>1</v>
      </c>
      <c r="O295" s="63">
        <f t="shared" si="246"/>
        <v>0.13390000000000002</v>
      </c>
      <c r="P295" s="87">
        <f t="shared" si="240"/>
        <v>1.8404659935812622E-2</v>
      </c>
      <c r="Q295" s="64">
        <f t="shared" si="247"/>
        <v>54</v>
      </c>
      <c r="R295" s="87">
        <f t="shared" si="248"/>
        <v>0.74348171216960734</v>
      </c>
      <c r="S295" s="64">
        <f t="shared" si="249"/>
        <v>30</v>
      </c>
    </row>
    <row r="296" spans="1:19" x14ac:dyDescent="0.25">
      <c r="B296" s="62">
        <v>3</v>
      </c>
      <c r="C296" s="64" t="s">
        <v>15</v>
      </c>
      <c r="D296" s="68"/>
      <c r="E296" s="68">
        <f t="shared" si="241"/>
        <v>0</v>
      </c>
      <c r="F296" s="63">
        <f t="shared" si="242"/>
        <v>1.4695080658937348E-2</v>
      </c>
      <c r="G296" s="65">
        <f>IFERROR(VLOOKUP(B296,EFA!$C$2:$D$7,2,0),EFA!$D$7)</f>
        <v>0.97750576770633035</v>
      </c>
      <c r="H296" s="69">
        <f>LGD!$D$6</f>
        <v>0.3</v>
      </c>
      <c r="I296" s="68">
        <f t="shared" si="243"/>
        <v>0</v>
      </c>
      <c r="J296" s="70">
        <f t="shared" si="244"/>
        <v>0.7168446333284122</v>
      </c>
      <c r="K296" s="119">
        <f t="shared" si="245"/>
        <v>0</v>
      </c>
      <c r="M296" s="64">
        <v>84</v>
      </c>
      <c r="N296" s="64">
        <v>1</v>
      </c>
      <c r="O296" s="63">
        <f t="shared" si="246"/>
        <v>0.13390000000000002</v>
      </c>
      <c r="P296" s="87">
        <f t="shared" si="240"/>
        <v>1.8404659935812622E-2</v>
      </c>
      <c r="Q296" s="64">
        <f t="shared" si="247"/>
        <v>54</v>
      </c>
      <c r="R296" s="87">
        <f t="shared" si="248"/>
        <v>0.74348171216960734</v>
      </c>
      <c r="S296" s="64">
        <f t="shared" si="249"/>
        <v>30</v>
      </c>
    </row>
    <row r="297" spans="1:19" x14ac:dyDescent="0.25">
      <c r="B297" s="62">
        <v>3</v>
      </c>
      <c r="C297" s="64" t="s">
        <v>16</v>
      </c>
      <c r="D297" s="68"/>
      <c r="E297" s="68">
        <f t="shared" si="241"/>
        <v>2261217.3836168605</v>
      </c>
      <c r="F297" s="63">
        <f t="shared" si="242"/>
        <v>1.4695080658937348E-2</v>
      </c>
      <c r="G297" s="65">
        <f>IFERROR(VLOOKUP(B297,EFA!$C$2:$D$7,2,0),EFA!$D$7)</f>
        <v>0.97750576770633035</v>
      </c>
      <c r="H297" s="69">
        <f>LGD!$D$7</f>
        <v>0.3</v>
      </c>
      <c r="I297" s="68">
        <f t="shared" si="243"/>
        <v>9744.3948381140417</v>
      </c>
      <c r="J297" s="70">
        <f t="shared" si="244"/>
        <v>0.7168446333284122</v>
      </c>
      <c r="K297" s="119">
        <f t="shared" si="245"/>
        <v>6985.2171447351329</v>
      </c>
      <c r="M297" s="64">
        <v>84</v>
      </c>
      <c r="N297" s="64">
        <v>1</v>
      </c>
      <c r="O297" s="63">
        <f t="shared" si="246"/>
        <v>0.13390000000000002</v>
      </c>
      <c r="P297" s="87">
        <f t="shared" si="240"/>
        <v>1.8404659935812622E-2</v>
      </c>
      <c r="Q297" s="64">
        <f t="shared" si="247"/>
        <v>54</v>
      </c>
      <c r="R297" s="87">
        <f t="shared" si="248"/>
        <v>0.74348171216960734</v>
      </c>
      <c r="S297" s="64">
        <f t="shared" si="249"/>
        <v>30</v>
      </c>
    </row>
    <row r="298" spans="1:19" x14ac:dyDescent="0.25">
      <c r="B298" s="62">
        <v>3</v>
      </c>
      <c r="C298" s="64" t="s">
        <v>17</v>
      </c>
      <c r="D298" s="68"/>
      <c r="E298" s="68">
        <f t="shared" si="241"/>
        <v>0</v>
      </c>
      <c r="F298" s="63">
        <f t="shared" si="242"/>
        <v>1.4695080658937348E-2</v>
      </c>
      <c r="G298" s="65">
        <f>IFERROR(VLOOKUP(B298,EFA!$C$2:$D$7,2,0),EFA!$D$7)</f>
        <v>0.97750576770633035</v>
      </c>
      <c r="H298" s="69">
        <f>LGD!$D$8</f>
        <v>4.6364209605119888E-2</v>
      </c>
      <c r="I298" s="68">
        <f t="shared" si="243"/>
        <v>0</v>
      </c>
      <c r="J298" s="70">
        <f t="shared" si="244"/>
        <v>0.7168446333284122</v>
      </c>
      <c r="K298" s="119">
        <f t="shared" si="245"/>
        <v>0</v>
      </c>
      <c r="M298" s="64">
        <v>84</v>
      </c>
      <c r="N298" s="64">
        <v>1</v>
      </c>
      <c r="O298" s="63">
        <f t="shared" si="246"/>
        <v>0.13390000000000002</v>
      </c>
      <c r="P298" s="87">
        <f t="shared" si="240"/>
        <v>1.8404659935812622E-2</v>
      </c>
      <c r="Q298" s="64">
        <f t="shared" si="247"/>
        <v>54</v>
      </c>
      <c r="R298" s="87">
        <f t="shared" si="248"/>
        <v>0.74348171216960734</v>
      </c>
      <c r="S298" s="64">
        <f t="shared" si="249"/>
        <v>30</v>
      </c>
    </row>
    <row r="299" spans="1:19" x14ac:dyDescent="0.25">
      <c r="B299" s="62">
        <v>3</v>
      </c>
      <c r="C299" s="64" t="s">
        <v>18</v>
      </c>
      <c r="D299" s="68"/>
      <c r="E299" s="68">
        <f t="shared" si="241"/>
        <v>0</v>
      </c>
      <c r="F299" s="63">
        <f t="shared" si="242"/>
        <v>1.4695080658937348E-2</v>
      </c>
      <c r="G299" s="65">
        <f>IFERROR(VLOOKUP(B299,EFA!$C$2:$D$7,2,0),EFA!$D$7)</f>
        <v>0.97750576770633035</v>
      </c>
      <c r="H299" s="69">
        <f>LGD!$D$9</f>
        <v>0.25</v>
      </c>
      <c r="I299" s="68">
        <f t="shared" si="243"/>
        <v>0</v>
      </c>
      <c r="J299" s="70">
        <f t="shared" si="244"/>
        <v>0.7168446333284122</v>
      </c>
      <c r="K299" s="119">
        <f t="shared" si="245"/>
        <v>0</v>
      </c>
      <c r="M299" s="64">
        <v>84</v>
      </c>
      <c r="N299" s="64">
        <v>1</v>
      </c>
      <c r="O299" s="63">
        <f t="shared" si="246"/>
        <v>0.13390000000000002</v>
      </c>
      <c r="P299" s="87">
        <f t="shared" si="240"/>
        <v>1.8404659935812622E-2</v>
      </c>
      <c r="Q299" s="64">
        <f t="shared" si="247"/>
        <v>54</v>
      </c>
      <c r="R299" s="87">
        <f t="shared" si="248"/>
        <v>0.74348171216960734</v>
      </c>
      <c r="S299" s="64">
        <f t="shared" si="249"/>
        <v>30</v>
      </c>
    </row>
    <row r="300" spans="1:19" x14ac:dyDescent="0.25">
      <c r="B300" s="62">
        <v>3</v>
      </c>
      <c r="C300" s="64" t="s">
        <v>19</v>
      </c>
      <c r="D300" s="68"/>
      <c r="E300" s="68">
        <f t="shared" si="241"/>
        <v>0</v>
      </c>
      <c r="F300" s="63">
        <f t="shared" si="242"/>
        <v>1.4695080658937348E-2</v>
      </c>
      <c r="G300" s="65">
        <f>IFERROR(VLOOKUP(B300,EFA!$C$2:$D$7,2,0),EFA!$D$7)</f>
        <v>0.97750576770633035</v>
      </c>
      <c r="H300" s="69">
        <f>LGD!$D$10</f>
        <v>0.35</v>
      </c>
      <c r="I300" s="68">
        <f t="shared" si="243"/>
        <v>0</v>
      </c>
      <c r="J300" s="70">
        <f t="shared" si="244"/>
        <v>0.7168446333284122</v>
      </c>
      <c r="K300" s="119">
        <f t="shared" si="245"/>
        <v>0</v>
      </c>
      <c r="M300" s="64">
        <v>84</v>
      </c>
      <c r="N300" s="64">
        <v>1</v>
      </c>
      <c r="O300" s="63">
        <f t="shared" si="246"/>
        <v>0.13390000000000002</v>
      </c>
      <c r="P300" s="87">
        <f t="shared" si="240"/>
        <v>1.8404659935812622E-2</v>
      </c>
      <c r="Q300" s="64">
        <f t="shared" si="247"/>
        <v>54</v>
      </c>
      <c r="R300" s="87">
        <f t="shared" si="248"/>
        <v>0.74348171216960734</v>
      </c>
      <c r="S300" s="64">
        <f t="shared" si="249"/>
        <v>30</v>
      </c>
    </row>
    <row r="301" spans="1:19" x14ac:dyDescent="0.25">
      <c r="B301" s="62">
        <v>3</v>
      </c>
      <c r="C301" s="64" t="s">
        <v>20</v>
      </c>
      <c r="D301" s="68"/>
      <c r="E301" s="68">
        <f t="shared" si="241"/>
        <v>0</v>
      </c>
      <c r="F301" s="63">
        <f t="shared" si="242"/>
        <v>1.4695080658937348E-2</v>
      </c>
      <c r="G301" s="65">
        <f>IFERROR(VLOOKUP(B301,EFA!$C$2:$D$7,2,0),EFA!$D$7)</f>
        <v>0.97750576770633035</v>
      </c>
      <c r="H301" s="69">
        <f>LGD!$D$11</f>
        <v>0.55000000000000004</v>
      </c>
      <c r="I301" s="68">
        <f t="shared" si="243"/>
        <v>0</v>
      </c>
      <c r="J301" s="70">
        <f t="shared" si="244"/>
        <v>0.7168446333284122</v>
      </c>
      <c r="K301" s="119">
        <f t="shared" si="245"/>
        <v>0</v>
      </c>
      <c r="M301" s="64">
        <v>84</v>
      </c>
      <c r="N301" s="64">
        <v>1</v>
      </c>
      <c r="O301" s="63">
        <f t="shared" si="246"/>
        <v>0.13390000000000002</v>
      </c>
      <c r="P301" s="87">
        <f t="shared" si="240"/>
        <v>1.8404659935812622E-2</v>
      </c>
      <c r="Q301" s="64">
        <f t="shared" si="247"/>
        <v>54</v>
      </c>
      <c r="R301" s="87">
        <f t="shared" si="248"/>
        <v>0.74348171216960734</v>
      </c>
      <c r="S301" s="64">
        <f t="shared" si="249"/>
        <v>30</v>
      </c>
    </row>
    <row r="302" spans="1:19" x14ac:dyDescent="0.25">
      <c r="C302" s="88"/>
      <c r="D302" s="89"/>
      <c r="E302" s="89"/>
      <c r="F302" s="90"/>
      <c r="G302" s="91"/>
      <c r="H302" s="92"/>
      <c r="I302" s="89"/>
      <c r="J302" s="93"/>
      <c r="K302" s="117"/>
      <c r="M302" s="94"/>
      <c r="N302" s="94"/>
      <c r="O302" s="95"/>
      <c r="P302" s="96"/>
      <c r="Q302" s="94"/>
      <c r="R302" s="96"/>
      <c r="S302" s="94"/>
    </row>
    <row r="303" spans="1:19" x14ac:dyDescent="0.25">
      <c r="A303" s="62">
        <v>7</v>
      </c>
      <c r="B303" s="62" t="s">
        <v>52</v>
      </c>
      <c r="C303" s="64" t="s">
        <v>9</v>
      </c>
      <c r="D303" s="64"/>
      <c r="E303" s="84" t="s">
        <v>26</v>
      </c>
      <c r="F303" s="84" t="s">
        <v>39</v>
      </c>
      <c r="G303" s="65">
        <f>IFERROR(VLOOKUP(B303,EFA!$C$2:$D$7,2,0),EFA!$D$7)</f>
        <v>1.0058360487805551</v>
      </c>
      <c r="H303" s="84" t="s">
        <v>28</v>
      </c>
      <c r="I303" s="84" t="s">
        <v>29</v>
      </c>
      <c r="J303" s="84" t="s">
        <v>30</v>
      </c>
      <c r="K303" s="118" t="s">
        <v>31</v>
      </c>
      <c r="M303" s="85" t="s">
        <v>32</v>
      </c>
      <c r="N303" s="85" t="s">
        <v>33</v>
      </c>
      <c r="O303" s="85" t="s">
        <v>34</v>
      </c>
      <c r="P303" s="85" t="s">
        <v>35</v>
      </c>
      <c r="Q303" s="85" t="s">
        <v>36</v>
      </c>
      <c r="R303" s="85" t="s">
        <v>37</v>
      </c>
      <c r="S303" s="85" t="s">
        <v>38</v>
      </c>
    </row>
    <row r="304" spans="1:19" x14ac:dyDescent="0.25">
      <c r="B304" s="62">
        <v>4</v>
      </c>
      <c r="C304" s="64" t="s">
        <v>12</v>
      </c>
      <c r="D304" s="68"/>
      <c r="E304" s="68">
        <f>D271*R304</f>
        <v>0</v>
      </c>
      <c r="F304" s="63">
        <f>$G$4-$F$4</f>
        <v>6.7767815941499332E-3</v>
      </c>
      <c r="G304" s="65">
        <f>IFERROR(VLOOKUP(B304,EFA!$C$2:$D$7,2,0),EFA!$D$7)</f>
        <v>0.98975941333993145</v>
      </c>
      <c r="H304" s="69">
        <f>LGD!$D$3</f>
        <v>0</v>
      </c>
      <c r="I304" s="68">
        <f>E304*F304*G304*H304</f>
        <v>0</v>
      </c>
      <c r="J304" s="70">
        <f>1/((1+($O$16/12))^(M304-Q304))</f>
        <v>0.62747301524507682</v>
      </c>
      <c r="K304" s="119">
        <f>I304*J304</f>
        <v>0</v>
      </c>
      <c r="M304" s="64">
        <v>84</v>
      </c>
      <c r="N304" s="64">
        <v>1</v>
      </c>
      <c r="O304" s="63">
        <f>$O$16</f>
        <v>0.13390000000000002</v>
      </c>
      <c r="P304" s="87">
        <f t="shared" ref="P304:P312" si="250">PMT(O304/12,M304,-N304,0,0)</f>
        <v>1.8404659935812622E-2</v>
      </c>
      <c r="Q304" s="64">
        <f>M304-S304</f>
        <v>42</v>
      </c>
      <c r="R304" s="87">
        <f>PV(O304/12,Q304,-P304,0,0)</f>
        <v>0.61444951199354858</v>
      </c>
      <c r="S304" s="64">
        <f>12+12+12+6</f>
        <v>42</v>
      </c>
    </row>
    <row r="305" spans="1:19" x14ac:dyDescent="0.25">
      <c r="B305" s="62">
        <v>4</v>
      </c>
      <c r="C305" s="64" t="s">
        <v>13</v>
      </c>
      <c r="D305" s="68"/>
      <c r="E305" s="68">
        <f t="shared" ref="E305:E312" si="251">D272*R305</f>
        <v>0</v>
      </c>
      <c r="F305" s="63">
        <f t="shared" ref="F305:F312" si="252">$G$4-$F$4</f>
        <v>6.7767815941499332E-3</v>
      </c>
      <c r="G305" s="65">
        <f>IFERROR(VLOOKUP(B305,EFA!$C$2:$D$7,2,0),EFA!$D$7)</f>
        <v>0.98975941333993145</v>
      </c>
      <c r="H305" s="69">
        <f>LGD!$D$4</f>
        <v>0.55000000000000004</v>
      </c>
      <c r="I305" s="68">
        <f t="shared" ref="I305:I312" si="253">E305*F305*G305*H305</f>
        <v>0</v>
      </c>
      <c r="J305" s="70">
        <f t="shared" ref="J305:J312" si="254">1/((1+($O$16/12))^(M305-Q305))</f>
        <v>0.62747301524507682</v>
      </c>
      <c r="K305" s="119">
        <f t="shared" ref="K305:K312" si="255">I305*J305</f>
        <v>0</v>
      </c>
      <c r="M305" s="64">
        <v>84</v>
      </c>
      <c r="N305" s="64">
        <v>1</v>
      </c>
      <c r="O305" s="63">
        <f t="shared" ref="O305:O312" si="256">$O$16</f>
        <v>0.13390000000000002</v>
      </c>
      <c r="P305" s="87">
        <f t="shared" si="250"/>
        <v>1.8404659935812622E-2</v>
      </c>
      <c r="Q305" s="64">
        <f t="shared" ref="Q305:Q312" si="257">M305-S305</f>
        <v>42</v>
      </c>
      <c r="R305" s="87">
        <f t="shared" ref="R305:R312" si="258">PV(O305/12,Q305,-P305,0,0)</f>
        <v>0.61444951199354858</v>
      </c>
      <c r="S305" s="64">
        <f t="shared" ref="S305:S312" si="259">12+12+12+6</f>
        <v>42</v>
      </c>
    </row>
    <row r="306" spans="1:19" x14ac:dyDescent="0.25">
      <c r="B306" s="62">
        <v>4</v>
      </c>
      <c r="C306" s="64" t="s">
        <v>14</v>
      </c>
      <c r="D306" s="68"/>
      <c r="E306" s="68">
        <f t="shared" si="251"/>
        <v>0</v>
      </c>
      <c r="F306" s="63">
        <f t="shared" si="252"/>
        <v>6.7767815941499332E-3</v>
      </c>
      <c r="G306" s="65">
        <f>IFERROR(VLOOKUP(B306,EFA!$C$2:$D$7,2,0),EFA!$D$7)</f>
        <v>0.98975941333993145</v>
      </c>
      <c r="H306" s="69">
        <f>LGD!$D$5</f>
        <v>0.14000000000000001</v>
      </c>
      <c r="I306" s="68">
        <f t="shared" si="253"/>
        <v>0</v>
      </c>
      <c r="J306" s="70">
        <f t="shared" si="254"/>
        <v>0.62747301524507682</v>
      </c>
      <c r="K306" s="119">
        <f t="shared" si="255"/>
        <v>0</v>
      </c>
      <c r="M306" s="64">
        <v>84</v>
      </c>
      <c r="N306" s="64">
        <v>1</v>
      </c>
      <c r="O306" s="63">
        <f t="shared" si="256"/>
        <v>0.13390000000000002</v>
      </c>
      <c r="P306" s="87">
        <f t="shared" si="250"/>
        <v>1.8404659935812622E-2</v>
      </c>
      <c r="Q306" s="64">
        <f t="shared" si="257"/>
        <v>42</v>
      </c>
      <c r="R306" s="87">
        <f t="shared" si="258"/>
        <v>0.61444951199354858</v>
      </c>
      <c r="S306" s="64">
        <f t="shared" si="259"/>
        <v>42</v>
      </c>
    </row>
    <row r="307" spans="1:19" x14ac:dyDescent="0.25">
      <c r="B307" s="62">
        <v>4</v>
      </c>
      <c r="C307" s="64" t="s">
        <v>15</v>
      </c>
      <c r="D307" s="68"/>
      <c r="E307" s="68">
        <f t="shared" si="251"/>
        <v>0</v>
      </c>
      <c r="F307" s="63">
        <f t="shared" si="252"/>
        <v>6.7767815941499332E-3</v>
      </c>
      <c r="G307" s="65">
        <f>IFERROR(VLOOKUP(B307,EFA!$C$2:$D$7,2,0),EFA!$D$7)</f>
        <v>0.98975941333993145</v>
      </c>
      <c r="H307" s="69">
        <f>LGD!$D$6</f>
        <v>0.3</v>
      </c>
      <c r="I307" s="68">
        <f t="shared" si="253"/>
        <v>0</v>
      </c>
      <c r="J307" s="70">
        <f t="shared" si="254"/>
        <v>0.62747301524507682</v>
      </c>
      <c r="K307" s="119">
        <f t="shared" si="255"/>
        <v>0</v>
      </c>
      <c r="M307" s="64">
        <v>84</v>
      </c>
      <c r="N307" s="64">
        <v>1</v>
      </c>
      <c r="O307" s="63">
        <f t="shared" si="256"/>
        <v>0.13390000000000002</v>
      </c>
      <c r="P307" s="87">
        <f t="shared" si="250"/>
        <v>1.8404659935812622E-2</v>
      </c>
      <c r="Q307" s="64">
        <f t="shared" si="257"/>
        <v>42</v>
      </c>
      <c r="R307" s="87">
        <f t="shared" si="258"/>
        <v>0.61444951199354858</v>
      </c>
      <c r="S307" s="64">
        <f t="shared" si="259"/>
        <v>42</v>
      </c>
    </row>
    <row r="308" spans="1:19" x14ac:dyDescent="0.25">
      <c r="B308" s="62">
        <v>4</v>
      </c>
      <c r="C308" s="64" t="s">
        <v>16</v>
      </c>
      <c r="D308" s="68"/>
      <c r="E308" s="68">
        <f t="shared" si="251"/>
        <v>1868780.2203233612</v>
      </c>
      <c r="F308" s="63">
        <f t="shared" si="252"/>
        <v>6.7767815941499332E-3</v>
      </c>
      <c r="G308" s="65">
        <f>IFERROR(VLOOKUP(B308,EFA!$C$2:$D$7,2,0),EFA!$D$7)</f>
        <v>0.98975941333993145</v>
      </c>
      <c r="H308" s="69">
        <f>LGD!$D$7</f>
        <v>0.3</v>
      </c>
      <c r="I308" s="68">
        <f t="shared" si="253"/>
        <v>3760.3876143745611</v>
      </c>
      <c r="J308" s="70">
        <f t="shared" si="254"/>
        <v>0.62747301524507682</v>
      </c>
      <c r="K308" s="119">
        <f t="shared" si="255"/>
        <v>2359.5417548818468</v>
      </c>
      <c r="M308" s="64">
        <v>84</v>
      </c>
      <c r="N308" s="64">
        <v>1</v>
      </c>
      <c r="O308" s="63">
        <f t="shared" si="256"/>
        <v>0.13390000000000002</v>
      </c>
      <c r="P308" s="87">
        <f t="shared" si="250"/>
        <v>1.8404659935812622E-2</v>
      </c>
      <c r="Q308" s="64">
        <f t="shared" si="257"/>
        <v>42</v>
      </c>
      <c r="R308" s="87">
        <f t="shared" si="258"/>
        <v>0.61444951199354858</v>
      </c>
      <c r="S308" s="64">
        <f t="shared" si="259"/>
        <v>42</v>
      </c>
    </row>
    <row r="309" spans="1:19" x14ac:dyDescent="0.25">
      <c r="B309" s="62">
        <v>4</v>
      </c>
      <c r="C309" s="64" t="s">
        <v>17</v>
      </c>
      <c r="D309" s="68"/>
      <c r="E309" s="68">
        <f t="shared" si="251"/>
        <v>0</v>
      </c>
      <c r="F309" s="63">
        <f t="shared" si="252"/>
        <v>6.7767815941499332E-3</v>
      </c>
      <c r="G309" s="65">
        <f>IFERROR(VLOOKUP(B309,EFA!$C$2:$D$7,2,0),EFA!$D$7)</f>
        <v>0.98975941333993145</v>
      </c>
      <c r="H309" s="69">
        <f>LGD!$D$8</f>
        <v>4.6364209605119888E-2</v>
      </c>
      <c r="I309" s="68">
        <f t="shared" si="253"/>
        <v>0</v>
      </c>
      <c r="J309" s="70">
        <f t="shared" si="254"/>
        <v>0.62747301524507682</v>
      </c>
      <c r="K309" s="119">
        <f t="shared" si="255"/>
        <v>0</v>
      </c>
      <c r="M309" s="64">
        <v>84</v>
      </c>
      <c r="N309" s="64">
        <v>1</v>
      </c>
      <c r="O309" s="63">
        <f t="shared" si="256"/>
        <v>0.13390000000000002</v>
      </c>
      <c r="P309" s="87">
        <f t="shared" si="250"/>
        <v>1.8404659935812622E-2</v>
      </c>
      <c r="Q309" s="64">
        <f t="shared" si="257"/>
        <v>42</v>
      </c>
      <c r="R309" s="87">
        <f t="shared" si="258"/>
        <v>0.61444951199354858</v>
      </c>
      <c r="S309" s="64">
        <f t="shared" si="259"/>
        <v>42</v>
      </c>
    </row>
    <row r="310" spans="1:19" x14ac:dyDescent="0.25">
      <c r="B310" s="62">
        <v>4</v>
      </c>
      <c r="C310" s="64" t="s">
        <v>18</v>
      </c>
      <c r="D310" s="68"/>
      <c r="E310" s="68">
        <f t="shared" si="251"/>
        <v>0</v>
      </c>
      <c r="F310" s="63">
        <f t="shared" si="252"/>
        <v>6.7767815941499332E-3</v>
      </c>
      <c r="G310" s="65">
        <f>IFERROR(VLOOKUP(B310,EFA!$C$2:$D$7,2,0),EFA!$D$7)</f>
        <v>0.98975941333993145</v>
      </c>
      <c r="H310" s="69">
        <f>LGD!$D$9</f>
        <v>0.25</v>
      </c>
      <c r="I310" s="68">
        <f t="shared" si="253"/>
        <v>0</v>
      </c>
      <c r="J310" s="70">
        <f t="shared" si="254"/>
        <v>0.62747301524507682</v>
      </c>
      <c r="K310" s="119">
        <f t="shared" si="255"/>
        <v>0</v>
      </c>
      <c r="M310" s="64">
        <v>84</v>
      </c>
      <c r="N310" s="64">
        <v>1</v>
      </c>
      <c r="O310" s="63">
        <f t="shared" si="256"/>
        <v>0.13390000000000002</v>
      </c>
      <c r="P310" s="87">
        <f t="shared" si="250"/>
        <v>1.8404659935812622E-2</v>
      </c>
      <c r="Q310" s="64">
        <f t="shared" si="257"/>
        <v>42</v>
      </c>
      <c r="R310" s="87">
        <f t="shared" si="258"/>
        <v>0.61444951199354858</v>
      </c>
      <c r="S310" s="64">
        <f t="shared" si="259"/>
        <v>42</v>
      </c>
    </row>
    <row r="311" spans="1:19" x14ac:dyDescent="0.25">
      <c r="B311" s="62">
        <v>4</v>
      </c>
      <c r="C311" s="64" t="s">
        <v>19</v>
      </c>
      <c r="D311" s="68"/>
      <c r="E311" s="68">
        <f t="shared" si="251"/>
        <v>0</v>
      </c>
      <c r="F311" s="63">
        <f t="shared" si="252"/>
        <v>6.7767815941499332E-3</v>
      </c>
      <c r="G311" s="65">
        <f>IFERROR(VLOOKUP(B311,EFA!$C$2:$D$7,2,0),EFA!$D$7)</f>
        <v>0.98975941333993145</v>
      </c>
      <c r="H311" s="69">
        <f>LGD!$D$10</f>
        <v>0.35</v>
      </c>
      <c r="I311" s="68">
        <f t="shared" si="253"/>
        <v>0</v>
      </c>
      <c r="J311" s="70">
        <f t="shared" si="254"/>
        <v>0.62747301524507682</v>
      </c>
      <c r="K311" s="119">
        <f t="shared" si="255"/>
        <v>0</v>
      </c>
      <c r="M311" s="64">
        <v>84</v>
      </c>
      <c r="N311" s="64">
        <v>1</v>
      </c>
      <c r="O311" s="63">
        <f t="shared" si="256"/>
        <v>0.13390000000000002</v>
      </c>
      <c r="P311" s="87">
        <f t="shared" si="250"/>
        <v>1.8404659935812622E-2</v>
      </c>
      <c r="Q311" s="64">
        <f t="shared" si="257"/>
        <v>42</v>
      </c>
      <c r="R311" s="87">
        <f t="shared" si="258"/>
        <v>0.61444951199354858</v>
      </c>
      <c r="S311" s="64">
        <f t="shared" si="259"/>
        <v>42</v>
      </c>
    </row>
    <row r="312" spans="1:19" x14ac:dyDescent="0.25">
      <c r="B312" s="62">
        <v>4</v>
      </c>
      <c r="C312" s="64" t="s">
        <v>20</v>
      </c>
      <c r="D312" s="68"/>
      <c r="E312" s="68">
        <f t="shared" si="251"/>
        <v>0</v>
      </c>
      <c r="F312" s="63">
        <f t="shared" si="252"/>
        <v>6.7767815941499332E-3</v>
      </c>
      <c r="G312" s="65">
        <f>IFERROR(VLOOKUP(B312,EFA!$C$2:$D$7,2,0),EFA!$D$7)</f>
        <v>0.98975941333993145</v>
      </c>
      <c r="H312" s="69">
        <f>LGD!$D$11</f>
        <v>0.55000000000000004</v>
      </c>
      <c r="I312" s="68">
        <f t="shared" si="253"/>
        <v>0</v>
      </c>
      <c r="J312" s="70">
        <f t="shared" si="254"/>
        <v>0.62747301524507682</v>
      </c>
      <c r="K312" s="119">
        <f t="shared" si="255"/>
        <v>0</v>
      </c>
      <c r="M312" s="64">
        <v>84</v>
      </c>
      <c r="N312" s="64">
        <v>1</v>
      </c>
      <c r="O312" s="63">
        <f t="shared" si="256"/>
        <v>0.13390000000000002</v>
      </c>
      <c r="P312" s="87">
        <f t="shared" si="250"/>
        <v>1.8404659935812622E-2</v>
      </c>
      <c r="Q312" s="64">
        <f t="shared" si="257"/>
        <v>42</v>
      </c>
      <c r="R312" s="87">
        <f t="shared" si="258"/>
        <v>0.61444951199354858</v>
      </c>
      <c r="S312" s="64">
        <f t="shared" si="259"/>
        <v>42</v>
      </c>
    </row>
    <row r="313" spans="1:19" x14ac:dyDescent="0.25">
      <c r="C313" s="88"/>
      <c r="D313" s="89"/>
      <c r="E313" s="89"/>
      <c r="F313" s="90"/>
      <c r="G313" s="91"/>
      <c r="H313" s="92"/>
      <c r="I313" s="89"/>
      <c r="J313" s="93"/>
      <c r="K313" s="117"/>
      <c r="M313" s="94"/>
      <c r="N313" s="94"/>
      <c r="O313" s="95"/>
      <c r="P313" s="96"/>
      <c r="Q313" s="94"/>
      <c r="R313" s="96"/>
      <c r="S313" s="94"/>
    </row>
    <row r="314" spans="1:19" x14ac:dyDescent="0.25">
      <c r="A314" s="62">
        <v>7</v>
      </c>
      <c r="B314" s="62" t="s">
        <v>52</v>
      </c>
      <c r="C314" s="64" t="s">
        <v>9</v>
      </c>
      <c r="D314" s="64"/>
      <c r="E314" s="84" t="s">
        <v>26</v>
      </c>
      <c r="F314" s="84" t="s">
        <v>39</v>
      </c>
      <c r="G314" s="84" t="s">
        <v>27</v>
      </c>
      <c r="H314" s="84" t="s">
        <v>28</v>
      </c>
      <c r="I314" s="84" t="s">
        <v>29</v>
      </c>
      <c r="J314" s="84" t="s">
        <v>30</v>
      </c>
      <c r="K314" s="118" t="s">
        <v>31</v>
      </c>
      <c r="M314" s="85" t="s">
        <v>32</v>
      </c>
      <c r="N314" s="85" t="s">
        <v>33</v>
      </c>
      <c r="O314" s="85" t="s">
        <v>34</v>
      </c>
      <c r="P314" s="85" t="s">
        <v>35</v>
      </c>
      <c r="Q314" s="85" t="s">
        <v>36</v>
      </c>
      <c r="R314" s="85" t="s">
        <v>37</v>
      </c>
      <c r="S314" s="85" t="s">
        <v>38</v>
      </c>
    </row>
    <row r="315" spans="1:19" x14ac:dyDescent="0.25">
      <c r="B315" s="62">
        <v>5</v>
      </c>
      <c r="C315" s="64" t="s">
        <v>12</v>
      </c>
      <c r="D315" s="68"/>
      <c r="E315" s="68">
        <f>D271*R315</f>
        <v>0</v>
      </c>
      <c r="F315" s="63">
        <f>$H$4-$G$4</f>
        <v>2.7833144704882407E-3</v>
      </c>
      <c r="G315" s="65">
        <f>IFERROR(VLOOKUP(B315,EFA!$C$2:$D$7,2,0),EFA!$D$7)</f>
        <v>1.0058360487805551</v>
      </c>
      <c r="H315" s="69">
        <f>LGD!$D$3</f>
        <v>0</v>
      </c>
      <c r="I315" s="68">
        <f>E315*F315*G315*H315</f>
        <v>0</v>
      </c>
      <c r="J315" s="70">
        <f>1/((1+($O$16/12))^(M315-Q315))</f>
        <v>0.54924368064616602</v>
      </c>
      <c r="K315" s="119">
        <f>I315*J315</f>
        <v>0</v>
      </c>
      <c r="M315" s="64">
        <v>84</v>
      </c>
      <c r="N315" s="64">
        <v>1</v>
      </c>
      <c r="O315" s="63">
        <f>$O$16</f>
        <v>0.13390000000000002</v>
      </c>
      <c r="P315" s="87">
        <f t="shared" ref="P315:P323" si="260">PMT(O315/12,M315,-N315,0,0)</f>
        <v>1.8404659935812622E-2</v>
      </c>
      <c r="Q315" s="64">
        <f>M315-S315</f>
        <v>30</v>
      </c>
      <c r="R315" s="87">
        <f>PV(O315/12,Q315,-P315,0,0)</f>
        <v>0.4670391246534043</v>
      </c>
      <c r="S315" s="64">
        <f>12+12+12+12+6</f>
        <v>54</v>
      </c>
    </row>
    <row r="316" spans="1:19" x14ac:dyDescent="0.25">
      <c r="B316" s="62">
        <v>5</v>
      </c>
      <c r="C316" s="64" t="s">
        <v>13</v>
      </c>
      <c r="D316" s="68"/>
      <c r="E316" s="68">
        <f t="shared" ref="E316:E323" si="261">D272*R316</f>
        <v>0</v>
      </c>
      <c r="F316" s="63">
        <f t="shared" ref="F316:F323" si="262">$H$4-$G$4</f>
        <v>2.7833144704882407E-3</v>
      </c>
      <c r="G316" s="65">
        <f>IFERROR(VLOOKUP(B316,EFA!$C$2:$D$7,2,0),EFA!$D$7)</f>
        <v>1.0058360487805551</v>
      </c>
      <c r="H316" s="69">
        <f>LGD!$D$4</f>
        <v>0.55000000000000004</v>
      </c>
      <c r="I316" s="68">
        <f t="shared" ref="I316:I323" si="263">E316*F316*G316*H316</f>
        <v>0</v>
      </c>
      <c r="J316" s="70">
        <f t="shared" ref="J316:J323" si="264">1/((1+($O$16/12))^(M316-Q316))</f>
        <v>0.54924368064616602</v>
      </c>
      <c r="K316" s="119">
        <f t="shared" ref="K316:K323" si="265">I316*J316</f>
        <v>0</v>
      </c>
      <c r="M316" s="64">
        <v>84</v>
      </c>
      <c r="N316" s="64">
        <v>1</v>
      </c>
      <c r="O316" s="63">
        <f t="shared" ref="O316:O323" si="266">$O$16</f>
        <v>0.13390000000000002</v>
      </c>
      <c r="P316" s="87">
        <f t="shared" si="260"/>
        <v>1.8404659935812622E-2</v>
      </c>
      <c r="Q316" s="64">
        <f t="shared" ref="Q316:Q323" si="267">M316-S316</f>
        <v>30</v>
      </c>
      <c r="R316" s="87">
        <f t="shared" ref="R316:R323" si="268">PV(O316/12,Q316,-P316,0,0)</f>
        <v>0.4670391246534043</v>
      </c>
      <c r="S316" s="64">
        <f t="shared" ref="S316:S323" si="269">12+12+12+12+6</f>
        <v>54</v>
      </c>
    </row>
    <row r="317" spans="1:19" x14ac:dyDescent="0.25">
      <c r="B317" s="62">
        <v>5</v>
      </c>
      <c r="C317" s="64" t="s">
        <v>14</v>
      </c>
      <c r="D317" s="68"/>
      <c r="E317" s="68">
        <f t="shared" si="261"/>
        <v>0</v>
      </c>
      <c r="F317" s="63">
        <f t="shared" si="262"/>
        <v>2.7833144704882407E-3</v>
      </c>
      <c r="G317" s="65">
        <f>IFERROR(VLOOKUP(B317,EFA!$C$2:$D$7,2,0),EFA!$D$7)</f>
        <v>1.0058360487805551</v>
      </c>
      <c r="H317" s="69">
        <f>LGD!$D$5</f>
        <v>0.14000000000000001</v>
      </c>
      <c r="I317" s="68">
        <f t="shared" si="263"/>
        <v>0</v>
      </c>
      <c r="J317" s="70">
        <f t="shared" si="264"/>
        <v>0.54924368064616602</v>
      </c>
      <c r="K317" s="119">
        <f t="shared" si="265"/>
        <v>0</v>
      </c>
      <c r="M317" s="64">
        <v>84</v>
      </c>
      <c r="N317" s="64">
        <v>1</v>
      </c>
      <c r="O317" s="63">
        <f t="shared" si="266"/>
        <v>0.13390000000000002</v>
      </c>
      <c r="P317" s="87">
        <f t="shared" si="260"/>
        <v>1.8404659935812622E-2</v>
      </c>
      <c r="Q317" s="64">
        <f t="shared" si="267"/>
        <v>30</v>
      </c>
      <c r="R317" s="87">
        <f t="shared" si="268"/>
        <v>0.4670391246534043</v>
      </c>
      <c r="S317" s="64">
        <f t="shared" si="269"/>
        <v>54</v>
      </c>
    </row>
    <row r="318" spans="1:19" x14ac:dyDescent="0.25">
      <c r="B318" s="62">
        <v>5</v>
      </c>
      <c r="C318" s="64" t="s">
        <v>15</v>
      </c>
      <c r="D318" s="68"/>
      <c r="E318" s="68">
        <f t="shared" si="261"/>
        <v>0</v>
      </c>
      <c r="F318" s="63">
        <f t="shared" si="262"/>
        <v>2.7833144704882407E-3</v>
      </c>
      <c r="G318" s="65">
        <f>IFERROR(VLOOKUP(B318,EFA!$C$2:$D$7,2,0),EFA!$D$7)</f>
        <v>1.0058360487805551</v>
      </c>
      <c r="H318" s="69">
        <f>LGD!$D$6</f>
        <v>0.3</v>
      </c>
      <c r="I318" s="68">
        <f t="shared" si="263"/>
        <v>0</v>
      </c>
      <c r="J318" s="70">
        <f t="shared" si="264"/>
        <v>0.54924368064616602</v>
      </c>
      <c r="K318" s="119">
        <f t="shared" si="265"/>
        <v>0</v>
      </c>
      <c r="M318" s="64">
        <v>84</v>
      </c>
      <c r="N318" s="64">
        <v>1</v>
      </c>
      <c r="O318" s="63">
        <f t="shared" si="266"/>
        <v>0.13390000000000002</v>
      </c>
      <c r="P318" s="87">
        <f t="shared" si="260"/>
        <v>1.8404659935812622E-2</v>
      </c>
      <c r="Q318" s="64">
        <f t="shared" si="267"/>
        <v>30</v>
      </c>
      <c r="R318" s="87">
        <f t="shared" si="268"/>
        <v>0.4670391246534043</v>
      </c>
      <c r="S318" s="64">
        <f t="shared" si="269"/>
        <v>54</v>
      </c>
    </row>
    <row r="319" spans="1:19" x14ac:dyDescent="0.25">
      <c r="B319" s="62">
        <v>5</v>
      </c>
      <c r="C319" s="64" t="s">
        <v>16</v>
      </c>
      <c r="D319" s="68"/>
      <c r="E319" s="68">
        <f t="shared" si="261"/>
        <v>1420447.8337653601</v>
      </c>
      <c r="F319" s="63">
        <f t="shared" si="262"/>
        <v>2.7833144704882407E-3</v>
      </c>
      <c r="G319" s="65">
        <f>IFERROR(VLOOKUP(B319,EFA!$C$2:$D$7,2,0),EFA!$D$7)</f>
        <v>1.0058360487805551</v>
      </c>
      <c r="H319" s="69">
        <f>LGD!$D$7</f>
        <v>0.3</v>
      </c>
      <c r="I319" s="68">
        <f t="shared" si="263"/>
        <v>1192.9878415552141</v>
      </c>
      <c r="J319" s="70">
        <f t="shared" si="264"/>
        <v>0.54924368064616602</v>
      </c>
      <c r="K319" s="119">
        <f t="shared" si="265"/>
        <v>655.24103306191091</v>
      </c>
      <c r="M319" s="64">
        <v>84</v>
      </c>
      <c r="N319" s="64">
        <v>1</v>
      </c>
      <c r="O319" s="63">
        <f t="shared" si="266"/>
        <v>0.13390000000000002</v>
      </c>
      <c r="P319" s="87">
        <f t="shared" si="260"/>
        <v>1.8404659935812622E-2</v>
      </c>
      <c r="Q319" s="64">
        <f t="shared" si="267"/>
        <v>30</v>
      </c>
      <c r="R319" s="87">
        <f t="shared" si="268"/>
        <v>0.4670391246534043</v>
      </c>
      <c r="S319" s="64">
        <f t="shared" si="269"/>
        <v>54</v>
      </c>
    </row>
    <row r="320" spans="1:19" x14ac:dyDescent="0.25">
      <c r="B320" s="62">
        <v>5</v>
      </c>
      <c r="C320" s="64" t="s">
        <v>17</v>
      </c>
      <c r="D320" s="68"/>
      <c r="E320" s="68">
        <f t="shared" si="261"/>
        <v>0</v>
      </c>
      <c r="F320" s="63">
        <f t="shared" si="262"/>
        <v>2.7833144704882407E-3</v>
      </c>
      <c r="G320" s="65">
        <f>IFERROR(VLOOKUP(B320,EFA!$C$2:$D$7,2,0),EFA!$D$7)</f>
        <v>1.0058360487805551</v>
      </c>
      <c r="H320" s="69">
        <f>LGD!$D$8</f>
        <v>4.6364209605119888E-2</v>
      </c>
      <c r="I320" s="68">
        <f t="shared" si="263"/>
        <v>0</v>
      </c>
      <c r="J320" s="70">
        <f t="shared" si="264"/>
        <v>0.54924368064616602</v>
      </c>
      <c r="K320" s="119">
        <f t="shared" si="265"/>
        <v>0</v>
      </c>
      <c r="M320" s="64">
        <v>84</v>
      </c>
      <c r="N320" s="64">
        <v>1</v>
      </c>
      <c r="O320" s="63">
        <f t="shared" si="266"/>
        <v>0.13390000000000002</v>
      </c>
      <c r="P320" s="87">
        <f t="shared" si="260"/>
        <v>1.8404659935812622E-2</v>
      </c>
      <c r="Q320" s="64">
        <f t="shared" si="267"/>
        <v>30</v>
      </c>
      <c r="R320" s="87">
        <f t="shared" si="268"/>
        <v>0.4670391246534043</v>
      </c>
      <c r="S320" s="64">
        <f t="shared" si="269"/>
        <v>54</v>
      </c>
    </row>
    <row r="321" spans="1:19" x14ac:dyDescent="0.25">
      <c r="B321" s="62">
        <v>5</v>
      </c>
      <c r="C321" s="64" t="s">
        <v>18</v>
      </c>
      <c r="D321" s="68"/>
      <c r="E321" s="68">
        <f t="shared" si="261"/>
        <v>0</v>
      </c>
      <c r="F321" s="63">
        <f t="shared" si="262"/>
        <v>2.7833144704882407E-3</v>
      </c>
      <c r="G321" s="65">
        <f>IFERROR(VLOOKUP(B321,EFA!$C$2:$D$7,2,0),EFA!$D$7)</f>
        <v>1.0058360487805551</v>
      </c>
      <c r="H321" s="69">
        <f>LGD!$D$9</f>
        <v>0.25</v>
      </c>
      <c r="I321" s="68">
        <f t="shared" si="263"/>
        <v>0</v>
      </c>
      <c r="J321" s="70">
        <f t="shared" si="264"/>
        <v>0.54924368064616602</v>
      </c>
      <c r="K321" s="119">
        <f t="shared" si="265"/>
        <v>0</v>
      </c>
      <c r="M321" s="64">
        <v>84</v>
      </c>
      <c r="N321" s="64">
        <v>1</v>
      </c>
      <c r="O321" s="63">
        <f t="shared" si="266"/>
        <v>0.13390000000000002</v>
      </c>
      <c r="P321" s="87">
        <f t="shared" si="260"/>
        <v>1.8404659935812622E-2</v>
      </c>
      <c r="Q321" s="64">
        <f t="shared" si="267"/>
        <v>30</v>
      </c>
      <c r="R321" s="87">
        <f t="shared" si="268"/>
        <v>0.4670391246534043</v>
      </c>
      <c r="S321" s="64">
        <f t="shared" si="269"/>
        <v>54</v>
      </c>
    </row>
    <row r="322" spans="1:19" x14ac:dyDescent="0.25">
      <c r="B322" s="62">
        <v>5</v>
      </c>
      <c r="C322" s="64" t="s">
        <v>19</v>
      </c>
      <c r="D322" s="68"/>
      <c r="E322" s="68">
        <f t="shared" si="261"/>
        <v>0</v>
      </c>
      <c r="F322" s="63">
        <f t="shared" si="262"/>
        <v>2.7833144704882407E-3</v>
      </c>
      <c r="G322" s="65">
        <f>IFERROR(VLOOKUP(B322,EFA!$C$2:$D$7,2,0),EFA!$D$7)</f>
        <v>1.0058360487805551</v>
      </c>
      <c r="H322" s="69">
        <f>LGD!$D$10</f>
        <v>0.35</v>
      </c>
      <c r="I322" s="68">
        <f t="shared" si="263"/>
        <v>0</v>
      </c>
      <c r="J322" s="70">
        <f t="shared" si="264"/>
        <v>0.54924368064616602</v>
      </c>
      <c r="K322" s="119">
        <f t="shared" si="265"/>
        <v>0</v>
      </c>
      <c r="M322" s="64">
        <v>84</v>
      </c>
      <c r="N322" s="64">
        <v>1</v>
      </c>
      <c r="O322" s="63">
        <f t="shared" si="266"/>
        <v>0.13390000000000002</v>
      </c>
      <c r="P322" s="87">
        <f t="shared" si="260"/>
        <v>1.8404659935812622E-2</v>
      </c>
      <c r="Q322" s="64">
        <f t="shared" si="267"/>
        <v>30</v>
      </c>
      <c r="R322" s="87">
        <f t="shared" si="268"/>
        <v>0.4670391246534043</v>
      </c>
      <c r="S322" s="64">
        <f t="shared" si="269"/>
        <v>54</v>
      </c>
    </row>
    <row r="323" spans="1:19" x14ac:dyDescent="0.25">
      <c r="B323" s="62">
        <v>5</v>
      </c>
      <c r="C323" s="64" t="s">
        <v>20</v>
      </c>
      <c r="D323" s="68"/>
      <c r="E323" s="68">
        <f t="shared" si="261"/>
        <v>0</v>
      </c>
      <c r="F323" s="63">
        <f t="shared" si="262"/>
        <v>2.7833144704882407E-3</v>
      </c>
      <c r="G323" s="65">
        <f>IFERROR(VLOOKUP(B323,EFA!$C$2:$D$7,2,0),EFA!$D$7)</f>
        <v>1.0058360487805551</v>
      </c>
      <c r="H323" s="69">
        <f>LGD!$D$11</f>
        <v>0.55000000000000004</v>
      </c>
      <c r="I323" s="68">
        <f t="shared" si="263"/>
        <v>0</v>
      </c>
      <c r="J323" s="70">
        <f t="shared" si="264"/>
        <v>0.54924368064616602</v>
      </c>
      <c r="K323" s="119">
        <f t="shared" si="265"/>
        <v>0</v>
      </c>
      <c r="M323" s="64">
        <v>84</v>
      </c>
      <c r="N323" s="64">
        <v>1</v>
      </c>
      <c r="O323" s="63">
        <f t="shared" si="266"/>
        <v>0.13390000000000002</v>
      </c>
      <c r="P323" s="87">
        <f t="shared" si="260"/>
        <v>1.8404659935812622E-2</v>
      </c>
      <c r="Q323" s="64">
        <f t="shared" si="267"/>
        <v>30</v>
      </c>
      <c r="R323" s="87">
        <f t="shared" si="268"/>
        <v>0.4670391246534043</v>
      </c>
      <c r="S323" s="64">
        <f t="shared" si="269"/>
        <v>54</v>
      </c>
    </row>
    <row r="324" spans="1:19" x14ac:dyDescent="0.25">
      <c r="C324" s="88"/>
      <c r="D324" s="89"/>
      <c r="E324" s="89"/>
      <c r="F324" s="90"/>
      <c r="G324" s="91"/>
      <c r="H324" s="92"/>
      <c r="I324" s="89"/>
      <c r="J324" s="93"/>
      <c r="K324" s="117"/>
      <c r="M324" s="94"/>
      <c r="N324" s="94"/>
      <c r="O324" s="95"/>
      <c r="P324" s="96"/>
      <c r="Q324" s="94"/>
      <c r="R324" s="96"/>
      <c r="S324" s="94"/>
    </row>
    <row r="325" spans="1:19" x14ac:dyDescent="0.25">
      <c r="A325" s="62">
        <v>7</v>
      </c>
      <c r="B325" s="62" t="s">
        <v>52</v>
      </c>
      <c r="C325" s="64" t="s">
        <v>9</v>
      </c>
      <c r="D325" s="64"/>
      <c r="E325" s="84" t="s">
        <v>26</v>
      </c>
      <c r="F325" s="84" t="s">
        <v>39</v>
      </c>
      <c r="G325" s="84" t="s">
        <v>27</v>
      </c>
      <c r="H325" s="84" t="s">
        <v>28</v>
      </c>
      <c r="I325" s="84" t="s">
        <v>29</v>
      </c>
      <c r="J325" s="84" t="s">
        <v>30</v>
      </c>
      <c r="K325" s="118" t="s">
        <v>31</v>
      </c>
      <c r="M325" s="85" t="s">
        <v>32</v>
      </c>
      <c r="N325" s="85" t="s">
        <v>33</v>
      </c>
      <c r="O325" s="85" t="s">
        <v>34</v>
      </c>
      <c r="P325" s="85" t="s">
        <v>35</v>
      </c>
      <c r="Q325" s="85" t="s">
        <v>36</v>
      </c>
      <c r="R325" s="85" t="s">
        <v>37</v>
      </c>
      <c r="S325" s="85" t="s">
        <v>38</v>
      </c>
    </row>
    <row r="326" spans="1:19" x14ac:dyDescent="0.25">
      <c r="B326" s="62">
        <v>6</v>
      </c>
      <c r="C326" s="64" t="s">
        <v>12</v>
      </c>
      <c r="D326" s="68"/>
      <c r="E326" s="68">
        <f>D271*R326</f>
        <v>0</v>
      </c>
      <c r="F326" s="63">
        <f>$I$4-$H$4</f>
        <v>3.4321948130550117E-4</v>
      </c>
      <c r="G326" s="65">
        <f>IFERROR(VLOOKUP(B326,EFA!$C$2:$D$7,2,0),EFA!$D$7)</f>
        <v>1.0058360487805551</v>
      </c>
      <c r="H326" s="69">
        <f>LGD!$D$3</f>
        <v>0</v>
      </c>
      <c r="I326" s="68">
        <f>E326*F326*G326*H326</f>
        <v>0</v>
      </c>
      <c r="J326" s="70">
        <f>1/((1+($O$16/12))^(M326-Q326))</f>
        <v>0.48076748067312913</v>
      </c>
      <c r="K326" s="119">
        <f>I326*J326</f>
        <v>0</v>
      </c>
      <c r="M326" s="64">
        <v>84</v>
      </c>
      <c r="N326" s="64">
        <v>1</v>
      </c>
      <c r="O326" s="63">
        <f>$O$16</f>
        <v>0.13390000000000002</v>
      </c>
      <c r="P326" s="87">
        <f t="shared" ref="P326:P334" si="270">PMT(O326/12,M326,-N326,0,0)</f>
        <v>1.8404659935812622E-2</v>
      </c>
      <c r="Q326" s="64">
        <f>M326-S326</f>
        <v>18</v>
      </c>
      <c r="R326" s="87">
        <f>PV(O326/12,Q326,-P326,0,0)</f>
        <v>0.29863292630816934</v>
      </c>
      <c r="S326" s="64">
        <f>12+12+12+12+12+6</f>
        <v>66</v>
      </c>
    </row>
    <row r="327" spans="1:19" x14ac:dyDescent="0.25">
      <c r="B327" s="62">
        <v>6</v>
      </c>
      <c r="C327" s="64" t="s">
        <v>13</v>
      </c>
      <c r="D327" s="68"/>
      <c r="E327" s="68">
        <f>D272*R327</f>
        <v>0</v>
      </c>
      <c r="F327" s="63">
        <f t="shared" ref="F327:F334" si="271">$I$4-$H$4</f>
        <v>3.4321948130550117E-4</v>
      </c>
      <c r="G327" s="65">
        <f>IFERROR(VLOOKUP(B327,EFA!$C$2:$D$7,2,0),EFA!$D$7)</f>
        <v>1.0058360487805551</v>
      </c>
      <c r="H327" s="69">
        <f>LGD!$D$4</f>
        <v>0.55000000000000004</v>
      </c>
      <c r="I327" s="68">
        <f t="shared" ref="I327:I334" si="272">E327*F327*G327*H327</f>
        <v>0</v>
      </c>
      <c r="J327" s="70">
        <f t="shared" ref="J327:J334" si="273">1/((1+($O$16/12))^(M327-Q327))</f>
        <v>0.48076748067312913</v>
      </c>
      <c r="K327" s="119">
        <f t="shared" ref="K327:K334" si="274">I327*J327</f>
        <v>0</v>
      </c>
      <c r="M327" s="64">
        <v>84</v>
      </c>
      <c r="N327" s="64">
        <v>1</v>
      </c>
      <c r="O327" s="63">
        <f t="shared" ref="O327:O334" si="275">$O$16</f>
        <v>0.13390000000000002</v>
      </c>
      <c r="P327" s="87">
        <f t="shared" si="270"/>
        <v>1.8404659935812622E-2</v>
      </c>
      <c r="Q327" s="64">
        <f t="shared" ref="Q327:Q334" si="276">M327-S327</f>
        <v>18</v>
      </c>
      <c r="R327" s="87">
        <f t="shared" ref="R327:R334" si="277">PV(O327/12,Q327,-P327,0,0)</f>
        <v>0.29863292630816934</v>
      </c>
      <c r="S327" s="64">
        <f t="shared" ref="S327:S334" si="278">12+12+12+12+12+6</f>
        <v>66</v>
      </c>
    </row>
    <row r="328" spans="1:19" x14ac:dyDescent="0.25">
      <c r="B328" s="62">
        <v>6</v>
      </c>
      <c r="C328" s="64" t="s">
        <v>14</v>
      </c>
      <c r="D328" s="68"/>
      <c r="E328" s="68">
        <f>D273*R328</f>
        <v>0</v>
      </c>
      <c r="F328" s="63">
        <f t="shared" si="271"/>
        <v>3.4321948130550117E-4</v>
      </c>
      <c r="G328" s="65">
        <f>IFERROR(VLOOKUP(B328,EFA!$C$2:$D$7,2,0),EFA!$D$7)</f>
        <v>1.0058360487805551</v>
      </c>
      <c r="H328" s="69">
        <f>LGD!$D$5</f>
        <v>0.14000000000000001</v>
      </c>
      <c r="I328" s="68">
        <f t="shared" si="272"/>
        <v>0</v>
      </c>
      <c r="J328" s="70">
        <f t="shared" si="273"/>
        <v>0.48076748067312913</v>
      </c>
      <c r="K328" s="119">
        <f t="shared" si="274"/>
        <v>0</v>
      </c>
      <c r="M328" s="64">
        <v>84</v>
      </c>
      <c r="N328" s="64">
        <v>1</v>
      </c>
      <c r="O328" s="63">
        <f t="shared" si="275"/>
        <v>0.13390000000000002</v>
      </c>
      <c r="P328" s="87">
        <f t="shared" si="270"/>
        <v>1.8404659935812622E-2</v>
      </c>
      <c r="Q328" s="64">
        <f t="shared" si="276"/>
        <v>18</v>
      </c>
      <c r="R328" s="87">
        <f t="shared" si="277"/>
        <v>0.29863292630816934</v>
      </c>
      <c r="S328" s="64">
        <f t="shared" si="278"/>
        <v>66</v>
      </c>
    </row>
    <row r="329" spans="1:19" x14ac:dyDescent="0.25">
      <c r="B329" s="62">
        <v>6</v>
      </c>
      <c r="C329" s="64" t="s">
        <v>15</v>
      </c>
      <c r="D329" s="68"/>
      <c r="E329" s="68">
        <f t="shared" ref="E329:E333" si="279">D274*R329</f>
        <v>0</v>
      </c>
      <c r="F329" s="63">
        <f t="shared" si="271"/>
        <v>3.4321948130550117E-4</v>
      </c>
      <c r="G329" s="65">
        <f>IFERROR(VLOOKUP(B329,EFA!$C$2:$D$7,2,0),EFA!$D$7)</f>
        <v>1.0058360487805551</v>
      </c>
      <c r="H329" s="69">
        <f>LGD!$D$6</f>
        <v>0.3</v>
      </c>
      <c r="I329" s="68">
        <f t="shared" si="272"/>
        <v>0</v>
      </c>
      <c r="J329" s="70">
        <f t="shared" si="273"/>
        <v>0.48076748067312913</v>
      </c>
      <c r="K329" s="119">
        <f t="shared" si="274"/>
        <v>0</v>
      </c>
      <c r="M329" s="64">
        <v>84</v>
      </c>
      <c r="N329" s="64">
        <v>1</v>
      </c>
      <c r="O329" s="63">
        <f t="shared" si="275"/>
        <v>0.13390000000000002</v>
      </c>
      <c r="P329" s="87">
        <f t="shared" si="270"/>
        <v>1.8404659935812622E-2</v>
      </c>
      <c r="Q329" s="64">
        <f t="shared" si="276"/>
        <v>18</v>
      </c>
      <c r="R329" s="87">
        <f t="shared" si="277"/>
        <v>0.29863292630816934</v>
      </c>
      <c r="S329" s="64">
        <f t="shared" si="278"/>
        <v>66</v>
      </c>
    </row>
    <row r="330" spans="1:19" x14ac:dyDescent="0.25">
      <c r="B330" s="62">
        <v>6</v>
      </c>
      <c r="C330" s="64" t="s">
        <v>16</v>
      </c>
      <c r="D330" s="68"/>
      <c r="E330" s="68">
        <f t="shared" si="279"/>
        <v>908259.0105919888</v>
      </c>
      <c r="F330" s="63">
        <f t="shared" si="271"/>
        <v>3.4321948130550117E-4</v>
      </c>
      <c r="G330" s="65">
        <f>IFERROR(VLOOKUP(B330,EFA!$C$2:$D$7,2,0),EFA!$D$7)</f>
        <v>1.0058360487805551</v>
      </c>
      <c r="H330" s="69">
        <f>LGD!$D$7</f>
        <v>0.3</v>
      </c>
      <c r="I330" s="68">
        <f t="shared" si="272"/>
        <v>94.065441226005206</v>
      </c>
      <c r="J330" s="70">
        <f t="shared" si="273"/>
        <v>0.48076748067312913</v>
      </c>
      <c r="K330" s="119">
        <f t="shared" si="274"/>
        <v>45.223605196632825</v>
      </c>
      <c r="M330" s="64">
        <v>84</v>
      </c>
      <c r="N330" s="64">
        <v>1</v>
      </c>
      <c r="O330" s="63">
        <f t="shared" si="275"/>
        <v>0.13390000000000002</v>
      </c>
      <c r="P330" s="87">
        <f t="shared" si="270"/>
        <v>1.8404659935812622E-2</v>
      </c>
      <c r="Q330" s="64">
        <f t="shared" si="276"/>
        <v>18</v>
      </c>
      <c r="R330" s="87">
        <f t="shared" si="277"/>
        <v>0.29863292630816934</v>
      </c>
      <c r="S330" s="64">
        <f t="shared" si="278"/>
        <v>66</v>
      </c>
    </row>
    <row r="331" spans="1:19" x14ac:dyDescent="0.25">
      <c r="B331" s="62">
        <v>6</v>
      </c>
      <c r="C331" s="64" t="s">
        <v>17</v>
      </c>
      <c r="D331" s="68"/>
      <c r="E331" s="68">
        <f t="shared" si="279"/>
        <v>0</v>
      </c>
      <c r="F331" s="63">
        <f t="shared" si="271"/>
        <v>3.4321948130550117E-4</v>
      </c>
      <c r="G331" s="65">
        <f>IFERROR(VLOOKUP(B331,EFA!$C$2:$D$7,2,0),EFA!$D$7)</f>
        <v>1.0058360487805551</v>
      </c>
      <c r="H331" s="69">
        <f>LGD!$D$8</f>
        <v>4.6364209605119888E-2</v>
      </c>
      <c r="I331" s="68">
        <f t="shared" si="272"/>
        <v>0</v>
      </c>
      <c r="J331" s="70">
        <f t="shared" si="273"/>
        <v>0.48076748067312913</v>
      </c>
      <c r="K331" s="119">
        <f t="shared" si="274"/>
        <v>0</v>
      </c>
      <c r="M331" s="64">
        <v>84</v>
      </c>
      <c r="N331" s="64">
        <v>1</v>
      </c>
      <c r="O331" s="63">
        <f t="shared" si="275"/>
        <v>0.13390000000000002</v>
      </c>
      <c r="P331" s="87">
        <f t="shared" si="270"/>
        <v>1.8404659935812622E-2</v>
      </c>
      <c r="Q331" s="64">
        <f t="shared" si="276"/>
        <v>18</v>
      </c>
      <c r="R331" s="87">
        <f t="shared" si="277"/>
        <v>0.29863292630816934</v>
      </c>
      <c r="S331" s="64">
        <f t="shared" si="278"/>
        <v>66</v>
      </c>
    </row>
    <row r="332" spans="1:19" x14ac:dyDescent="0.25">
      <c r="B332" s="62">
        <v>6</v>
      </c>
      <c r="C332" s="64" t="s">
        <v>18</v>
      </c>
      <c r="D332" s="68"/>
      <c r="E332" s="68">
        <f t="shared" si="279"/>
        <v>0</v>
      </c>
      <c r="F332" s="63">
        <f t="shared" si="271"/>
        <v>3.4321948130550117E-4</v>
      </c>
      <c r="G332" s="65">
        <f>IFERROR(VLOOKUP(B332,EFA!$C$2:$D$7,2,0),EFA!$D$7)</f>
        <v>1.0058360487805551</v>
      </c>
      <c r="H332" s="69">
        <f>LGD!$D$9</f>
        <v>0.25</v>
      </c>
      <c r="I332" s="68">
        <f t="shared" si="272"/>
        <v>0</v>
      </c>
      <c r="J332" s="70">
        <f t="shared" si="273"/>
        <v>0.48076748067312913</v>
      </c>
      <c r="K332" s="119">
        <f t="shared" si="274"/>
        <v>0</v>
      </c>
      <c r="M332" s="64">
        <v>84</v>
      </c>
      <c r="N332" s="64">
        <v>1</v>
      </c>
      <c r="O332" s="63">
        <f t="shared" si="275"/>
        <v>0.13390000000000002</v>
      </c>
      <c r="P332" s="87">
        <f t="shared" si="270"/>
        <v>1.8404659935812622E-2</v>
      </c>
      <c r="Q332" s="64">
        <f t="shared" si="276"/>
        <v>18</v>
      </c>
      <c r="R332" s="87">
        <f t="shared" si="277"/>
        <v>0.29863292630816934</v>
      </c>
      <c r="S332" s="64">
        <f t="shared" si="278"/>
        <v>66</v>
      </c>
    </row>
    <row r="333" spans="1:19" x14ac:dyDescent="0.25">
      <c r="B333" s="62">
        <v>6</v>
      </c>
      <c r="C333" s="64" t="s">
        <v>19</v>
      </c>
      <c r="D333" s="68"/>
      <c r="E333" s="68">
        <f t="shared" si="279"/>
        <v>0</v>
      </c>
      <c r="F333" s="63">
        <f t="shared" si="271"/>
        <v>3.4321948130550117E-4</v>
      </c>
      <c r="G333" s="65">
        <f>IFERROR(VLOOKUP(B333,EFA!$C$2:$D$7,2,0),EFA!$D$7)</f>
        <v>1.0058360487805551</v>
      </c>
      <c r="H333" s="69">
        <f>LGD!$D$10</f>
        <v>0.35</v>
      </c>
      <c r="I333" s="68">
        <f t="shared" si="272"/>
        <v>0</v>
      </c>
      <c r="J333" s="70">
        <f t="shared" si="273"/>
        <v>0.48076748067312913</v>
      </c>
      <c r="K333" s="119">
        <f t="shared" si="274"/>
        <v>0</v>
      </c>
      <c r="M333" s="64">
        <v>84</v>
      </c>
      <c r="N333" s="64">
        <v>1</v>
      </c>
      <c r="O333" s="63">
        <f t="shared" si="275"/>
        <v>0.13390000000000002</v>
      </c>
      <c r="P333" s="87">
        <f t="shared" si="270"/>
        <v>1.8404659935812622E-2</v>
      </c>
      <c r="Q333" s="64">
        <f t="shared" si="276"/>
        <v>18</v>
      </c>
      <c r="R333" s="87">
        <f t="shared" si="277"/>
        <v>0.29863292630816934</v>
      </c>
      <c r="S333" s="64">
        <f t="shared" si="278"/>
        <v>66</v>
      </c>
    </row>
    <row r="334" spans="1:19" x14ac:dyDescent="0.25">
      <c r="B334" s="62">
        <v>6</v>
      </c>
      <c r="C334" s="64" t="s">
        <v>20</v>
      </c>
      <c r="D334" s="68"/>
      <c r="E334" s="68">
        <f>$D$279*R334</f>
        <v>0</v>
      </c>
      <c r="F334" s="63">
        <f t="shared" si="271"/>
        <v>3.4321948130550117E-4</v>
      </c>
      <c r="G334" s="65">
        <f>IFERROR(VLOOKUP(B334,EFA!$C$2:$D$7,2,0),EFA!$D$7)</f>
        <v>1.0058360487805551</v>
      </c>
      <c r="H334" s="69">
        <f>LGD!$D$11</f>
        <v>0.55000000000000004</v>
      </c>
      <c r="I334" s="68">
        <f t="shared" si="272"/>
        <v>0</v>
      </c>
      <c r="J334" s="70">
        <f t="shared" si="273"/>
        <v>0.48076748067312913</v>
      </c>
      <c r="K334" s="119">
        <f t="shared" si="274"/>
        <v>0</v>
      </c>
      <c r="M334" s="64">
        <v>84</v>
      </c>
      <c r="N334" s="64">
        <v>1</v>
      </c>
      <c r="O334" s="63">
        <f t="shared" si="275"/>
        <v>0.13390000000000002</v>
      </c>
      <c r="P334" s="87">
        <f t="shared" si="270"/>
        <v>1.8404659935812622E-2</v>
      </c>
      <c r="Q334" s="64">
        <f t="shared" si="276"/>
        <v>18</v>
      </c>
      <c r="R334" s="87">
        <f t="shared" si="277"/>
        <v>0.29863292630816934</v>
      </c>
      <c r="S334" s="64">
        <f t="shared" si="278"/>
        <v>66</v>
      </c>
    </row>
    <row r="335" spans="1:19" x14ac:dyDescent="0.25">
      <c r="C335" s="94"/>
      <c r="D335" s="97"/>
      <c r="E335" s="97"/>
      <c r="F335" s="95"/>
      <c r="G335" s="98"/>
      <c r="H335" s="99"/>
      <c r="I335" s="97"/>
      <c r="J335" s="100"/>
      <c r="K335" s="120"/>
    </row>
    <row r="336" spans="1:19" x14ac:dyDescent="0.25">
      <c r="A336" s="62">
        <v>7</v>
      </c>
      <c r="B336" s="62" t="s">
        <v>52</v>
      </c>
      <c r="C336" s="64" t="s">
        <v>9</v>
      </c>
      <c r="D336" s="64"/>
      <c r="E336" s="84" t="s">
        <v>26</v>
      </c>
      <c r="F336" s="84" t="s">
        <v>39</v>
      </c>
      <c r="G336" s="84" t="s">
        <v>27</v>
      </c>
      <c r="H336" s="84" t="s">
        <v>28</v>
      </c>
      <c r="I336" s="84" t="s">
        <v>29</v>
      </c>
      <c r="J336" s="84" t="s">
        <v>30</v>
      </c>
      <c r="K336" s="118" t="s">
        <v>31</v>
      </c>
      <c r="M336" s="85" t="s">
        <v>32</v>
      </c>
      <c r="N336" s="85" t="s">
        <v>33</v>
      </c>
      <c r="O336" s="85" t="s">
        <v>34</v>
      </c>
      <c r="P336" s="85" t="s">
        <v>35</v>
      </c>
      <c r="Q336" s="85" t="s">
        <v>36</v>
      </c>
      <c r="R336" s="85" t="s">
        <v>37</v>
      </c>
      <c r="S336" s="85" t="s">
        <v>38</v>
      </c>
    </row>
    <row r="337" spans="1:19" x14ac:dyDescent="0.25">
      <c r="B337" s="62">
        <v>7</v>
      </c>
      <c r="C337" s="64" t="s">
        <v>12</v>
      </c>
      <c r="D337" s="68"/>
      <c r="E337" s="68">
        <f>D271*R337</f>
        <v>0</v>
      </c>
      <c r="F337" s="63">
        <f>$J$4-$I$4</f>
        <v>6.29054120339749E-3</v>
      </c>
      <c r="G337" s="65">
        <f>IFERROR(VLOOKUP(B337,EFA!$C$2:$D$7,2,0),EFA!$D$7)</f>
        <v>1.0058360487805551</v>
      </c>
      <c r="H337" s="69">
        <f>LGD!$D$3</f>
        <v>0</v>
      </c>
      <c r="I337" s="68">
        <f>E337*F337*G337*H337</f>
        <v>0</v>
      </c>
      <c r="J337" s="70">
        <f>1/((1+($O$16/12))^(M337-Q337))</f>
        <v>0.42082845668950175</v>
      </c>
      <c r="K337" s="119">
        <f>I337*J337</f>
        <v>0</v>
      </c>
      <c r="M337" s="64">
        <v>84</v>
      </c>
      <c r="N337" s="64">
        <v>1</v>
      </c>
      <c r="O337" s="63">
        <f>$O$16</f>
        <v>0.13390000000000002</v>
      </c>
      <c r="P337" s="87">
        <f t="shared" ref="P337:P345" si="280">PMT(O337/12,M337,-N337,0,0)</f>
        <v>1.8404659935812622E-2</v>
      </c>
      <c r="Q337" s="64">
        <f>M337-S337</f>
        <v>6</v>
      </c>
      <c r="R337" s="87">
        <f>PV(O337/12,Q337,-P337,0,0)</f>
        <v>0.10624046229779145</v>
      </c>
      <c r="S337" s="64">
        <v>78</v>
      </c>
    </row>
    <row r="338" spans="1:19" x14ac:dyDescent="0.25">
      <c r="B338" s="62">
        <v>7</v>
      </c>
      <c r="C338" s="64" t="s">
        <v>13</v>
      </c>
      <c r="D338" s="68"/>
      <c r="E338" s="68">
        <f t="shared" ref="E338:E345" si="281">D272*R338</f>
        <v>0</v>
      </c>
      <c r="F338" s="63">
        <f t="shared" ref="F338:F345" si="282">$J$4-$I$4</f>
        <v>6.29054120339749E-3</v>
      </c>
      <c r="G338" s="65">
        <f>IFERROR(VLOOKUP(B338,EFA!$C$2:$D$7,2,0),EFA!$D$7)</f>
        <v>1.0058360487805551</v>
      </c>
      <c r="H338" s="69">
        <f>LGD!$D$4</f>
        <v>0.55000000000000004</v>
      </c>
      <c r="I338" s="68">
        <f t="shared" ref="I338:I345" si="283">E338*F338*G338*H338</f>
        <v>0</v>
      </c>
      <c r="J338" s="70">
        <f t="shared" ref="J338:J345" si="284">1/((1+($O$16/12))^(M338-Q338))</f>
        <v>0.42082845668950175</v>
      </c>
      <c r="K338" s="119">
        <f t="shared" ref="K338:K345" si="285">I338*J338</f>
        <v>0</v>
      </c>
      <c r="M338" s="64">
        <v>84</v>
      </c>
      <c r="N338" s="64">
        <v>1</v>
      </c>
      <c r="O338" s="63">
        <f t="shared" ref="O338:O345" si="286">$O$16</f>
        <v>0.13390000000000002</v>
      </c>
      <c r="P338" s="87">
        <f t="shared" si="280"/>
        <v>1.8404659935812622E-2</v>
      </c>
      <c r="Q338" s="64">
        <f t="shared" ref="Q338:Q345" si="287">M338-S338</f>
        <v>6</v>
      </c>
      <c r="R338" s="87">
        <f t="shared" ref="R338:R345" si="288">PV(O338/12,Q338,-P338,0,0)</f>
        <v>0.10624046229779145</v>
      </c>
      <c r="S338" s="64">
        <v>78</v>
      </c>
    </row>
    <row r="339" spans="1:19" x14ac:dyDescent="0.25">
      <c r="B339" s="62">
        <v>7</v>
      </c>
      <c r="C339" s="64" t="s">
        <v>14</v>
      </c>
      <c r="D339" s="68"/>
      <c r="E339" s="68">
        <f t="shared" si="281"/>
        <v>0</v>
      </c>
      <c r="F339" s="63">
        <f t="shared" si="282"/>
        <v>6.29054120339749E-3</v>
      </c>
      <c r="G339" s="65">
        <f>IFERROR(VLOOKUP(B339,EFA!$C$2:$D$7,2,0),EFA!$D$7)</f>
        <v>1.0058360487805551</v>
      </c>
      <c r="H339" s="69">
        <f>LGD!$D$5</f>
        <v>0.14000000000000001</v>
      </c>
      <c r="I339" s="68">
        <f t="shared" si="283"/>
        <v>0</v>
      </c>
      <c r="J339" s="70">
        <f t="shared" si="284"/>
        <v>0.42082845668950175</v>
      </c>
      <c r="K339" s="119">
        <f t="shared" si="285"/>
        <v>0</v>
      </c>
      <c r="M339" s="64">
        <v>84</v>
      </c>
      <c r="N339" s="64">
        <v>1</v>
      </c>
      <c r="O339" s="63">
        <f t="shared" si="286"/>
        <v>0.13390000000000002</v>
      </c>
      <c r="P339" s="87">
        <f t="shared" si="280"/>
        <v>1.8404659935812622E-2</v>
      </c>
      <c r="Q339" s="64">
        <f t="shared" si="287"/>
        <v>6</v>
      </c>
      <c r="R339" s="87">
        <f t="shared" si="288"/>
        <v>0.10624046229779145</v>
      </c>
      <c r="S339" s="64">
        <v>78</v>
      </c>
    </row>
    <row r="340" spans="1:19" x14ac:dyDescent="0.25">
      <c r="B340" s="62">
        <v>7</v>
      </c>
      <c r="C340" s="64" t="s">
        <v>15</v>
      </c>
      <c r="D340" s="68"/>
      <c r="E340" s="68">
        <f t="shared" si="281"/>
        <v>0</v>
      </c>
      <c r="F340" s="63">
        <f t="shared" si="282"/>
        <v>6.29054120339749E-3</v>
      </c>
      <c r="G340" s="65">
        <f>IFERROR(VLOOKUP(B340,EFA!$C$2:$D$7,2,0),EFA!$D$7)</f>
        <v>1.0058360487805551</v>
      </c>
      <c r="H340" s="69">
        <f>LGD!$D$6</f>
        <v>0.3</v>
      </c>
      <c r="I340" s="68">
        <f t="shared" si="283"/>
        <v>0</v>
      </c>
      <c r="J340" s="70">
        <f t="shared" si="284"/>
        <v>0.42082845668950175</v>
      </c>
      <c r="K340" s="119">
        <f t="shared" si="285"/>
        <v>0</v>
      </c>
      <c r="M340" s="64">
        <v>84</v>
      </c>
      <c r="N340" s="64">
        <v>1</v>
      </c>
      <c r="O340" s="63">
        <f t="shared" si="286"/>
        <v>0.13390000000000002</v>
      </c>
      <c r="P340" s="87">
        <f t="shared" si="280"/>
        <v>1.8404659935812622E-2</v>
      </c>
      <c r="Q340" s="64">
        <f t="shared" si="287"/>
        <v>6</v>
      </c>
      <c r="R340" s="87">
        <f t="shared" si="288"/>
        <v>0.10624046229779145</v>
      </c>
      <c r="S340" s="64">
        <v>78</v>
      </c>
    </row>
    <row r="341" spans="1:19" x14ac:dyDescent="0.25">
      <c r="B341" s="62">
        <v>7</v>
      </c>
      <c r="C341" s="64" t="s">
        <v>16</v>
      </c>
      <c r="D341" s="68"/>
      <c r="E341" s="68">
        <f t="shared" si="281"/>
        <v>323118.61375879333</v>
      </c>
      <c r="F341" s="63">
        <f t="shared" si="282"/>
        <v>6.29054120339749E-3</v>
      </c>
      <c r="G341" s="65">
        <f>IFERROR(VLOOKUP(B341,EFA!$C$2:$D$7,2,0),EFA!$D$7)</f>
        <v>1.0058360487805551</v>
      </c>
      <c r="H341" s="69">
        <f>LGD!$D$7</f>
        <v>0.3</v>
      </c>
      <c r="I341" s="68">
        <f t="shared" si="283"/>
        <v>613.33597601685801</v>
      </c>
      <c r="J341" s="70">
        <f t="shared" si="284"/>
        <v>0.42082845668950175</v>
      </c>
      <c r="K341" s="119">
        <f t="shared" si="285"/>
        <v>258.10923221932364</v>
      </c>
      <c r="M341" s="64">
        <v>84</v>
      </c>
      <c r="N341" s="64">
        <v>1</v>
      </c>
      <c r="O341" s="63">
        <f t="shared" si="286"/>
        <v>0.13390000000000002</v>
      </c>
      <c r="P341" s="87">
        <f t="shared" si="280"/>
        <v>1.8404659935812622E-2</v>
      </c>
      <c r="Q341" s="64">
        <f t="shared" si="287"/>
        <v>6</v>
      </c>
      <c r="R341" s="87">
        <f t="shared" si="288"/>
        <v>0.10624046229779145</v>
      </c>
      <c r="S341" s="64">
        <v>78</v>
      </c>
    </row>
    <row r="342" spans="1:19" x14ac:dyDescent="0.25">
      <c r="B342" s="62">
        <v>7</v>
      </c>
      <c r="C342" s="64" t="s">
        <v>17</v>
      </c>
      <c r="D342" s="68"/>
      <c r="E342" s="68">
        <f t="shared" si="281"/>
        <v>0</v>
      </c>
      <c r="F342" s="63">
        <f t="shared" si="282"/>
        <v>6.29054120339749E-3</v>
      </c>
      <c r="G342" s="65">
        <f>IFERROR(VLOOKUP(B342,EFA!$C$2:$D$7,2,0),EFA!$D$7)</f>
        <v>1.0058360487805551</v>
      </c>
      <c r="H342" s="69">
        <f>LGD!$D$8</f>
        <v>4.6364209605119888E-2</v>
      </c>
      <c r="I342" s="68">
        <f t="shared" si="283"/>
        <v>0</v>
      </c>
      <c r="J342" s="70">
        <f t="shared" si="284"/>
        <v>0.42082845668950175</v>
      </c>
      <c r="K342" s="119">
        <f t="shared" si="285"/>
        <v>0</v>
      </c>
      <c r="M342" s="64">
        <v>84</v>
      </c>
      <c r="N342" s="64">
        <v>1</v>
      </c>
      <c r="O342" s="63">
        <f t="shared" si="286"/>
        <v>0.13390000000000002</v>
      </c>
      <c r="P342" s="87">
        <f t="shared" si="280"/>
        <v>1.8404659935812622E-2</v>
      </c>
      <c r="Q342" s="64">
        <f t="shared" si="287"/>
        <v>6</v>
      </c>
      <c r="R342" s="87">
        <f t="shared" si="288"/>
        <v>0.10624046229779145</v>
      </c>
      <c r="S342" s="64">
        <v>78</v>
      </c>
    </row>
    <row r="343" spans="1:19" x14ac:dyDescent="0.25">
      <c r="B343" s="62">
        <v>7</v>
      </c>
      <c r="C343" s="64" t="s">
        <v>18</v>
      </c>
      <c r="D343" s="68"/>
      <c r="E343" s="68">
        <f t="shared" si="281"/>
        <v>0</v>
      </c>
      <c r="F343" s="63">
        <f t="shared" si="282"/>
        <v>6.29054120339749E-3</v>
      </c>
      <c r="G343" s="65">
        <f>IFERROR(VLOOKUP(B343,EFA!$C$2:$D$7,2,0),EFA!$D$7)</f>
        <v>1.0058360487805551</v>
      </c>
      <c r="H343" s="69">
        <f>LGD!$D$9</f>
        <v>0.25</v>
      </c>
      <c r="I343" s="68">
        <f t="shared" si="283"/>
        <v>0</v>
      </c>
      <c r="J343" s="70">
        <f t="shared" si="284"/>
        <v>0.42082845668950175</v>
      </c>
      <c r="K343" s="119">
        <f t="shared" si="285"/>
        <v>0</v>
      </c>
      <c r="M343" s="64">
        <v>84</v>
      </c>
      <c r="N343" s="64">
        <v>1</v>
      </c>
      <c r="O343" s="63">
        <f t="shared" si="286"/>
        <v>0.13390000000000002</v>
      </c>
      <c r="P343" s="87">
        <f t="shared" si="280"/>
        <v>1.8404659935812622E-2</v>
      </c>
      <c r="Q343" s="64">
        <f t="shared" si="287"/>
        <v>6</v>
      </c>
      <c r="R343" s="87">
        <f t="shared" si="288"/>
        <v>0.10624046229779145</v>
      </c>
      <c r="S343" s="64">
        <v>78</v>
      </c>
    </row>
    <row r="344" spans="1:19" x14ac:dyDescent="0.25">
      <c r="B344" s="62">
        <v>7</v>
      </c>
      <c r="C344" s="64" t="s">
        <v>19</v>
      </c>
      <c r="D344" s="68"/>
      <c r="E344" s="68">
        <f t="shared" si="281"/>
        <v>0</v>
      </c>
      <c r="F344" s="63">
        <f t="shared" si="282"/>
        <v>6.29054120339749E-3</v>
      </c>
      <c r="G344" s="65">
        <f>IFERROR(VLOOKUP(B344,EFA!$C$2:$D$7,2,0),EFA!$D$7)</f>
        <v>1.0058360487805551</v>
      </c>
      <c r="H344" s="69">
        <f>LGD!$D$10</f>
        <v>0.35</v>
      </c>
      <c r="I344" s="68">
        <f t="shared" si="283"/>
        <v>0</v>
      </c>
      <c r="J344" s="70">
        <f t="shared" si="284"/>
        <v>0.42082845668950175</v>
      </c>
      <c r="K344" s="119">
        <f t="shared" si="285"/>
        <v>0</v>
      </c>
      <c r="M344" s="64">
        <v>84</v>
      </c>
      <c r="N344" s="64">
        <v>1</v>
      </c>
      <c r="O344" s="63">
        <f t="shared" si="286"/>
        <v>0.13390000000000002</v>
      </c>
      <c r="P344" s="87">
        <f t="shared" si="280"/>
        <v>1.8404659935812622E-2</v>
      </c>
      <c r="Q344" s="64">
        <f t="shared" si="287"/>
        <v>6</v>
      </c>
      <c r="R344" s="87">
        <f t="shared" si="288"/>
        <v>0.10624046229779145</v>
      </c>
      <c r="S344" s="64">
        <v>78</v>
      </c>
    </row>
    <row r="345" spans="1:19" x14ac:dyDescent="0.25">
      <c r="B345" s="62">
        <v>7</v>
      </c>
      <c r="C345" s="64" t="s">
        <v>20</v>
      </c>
      <c r="D345" s="68"/>
      <c r="E345" s="68">
        <f t="shared" si="281"/>
        <v>0</v>
      </c>
      <c r="F345" s="63">
        <f t="shared" si="282"/>
        <v>6.29054120339749E-3</v>
      </c>
      <c r="G345" s="65">
        <f>IFERROR(VLOOKUP(B345,EFA!$C$2:$D$7,2,0),EFA!$D$7)</f>
        <v>1.0058360487805551</v>
      </c>
      <c r="H345" s="69">
        <f>LGD!$D$11</f>
        <v>0.55000000000000004</v>
      </c>
      <c r="I345" s="68">
        <f t="shared" si="283"/>
        <v>0</v>
      </c>
      <c r="J345" s="70">
        <f t="shared" si="284"/>
        <v>0.42082845668950175</v>
      </c>
      <c r="K345" s="119">
        <f t="shared" si="285"/>
        <v>0</v>
      </c>
      <c r="M345" s="64">
        <v>84</v>
      </c>
      <c r="N345" s="64">
        <v>1</v>
      </c>
      <c r="O345" s="63">
        <f t="shared" si="286"/>
        <v>0.13390000000000002</v>
      </c>
      <c r="P345" s="87">
        <f t="shared" si="280"/>
        <v>1.8404659935812622E-2</v>
      </c>
      <c r="Q345" s="64">
        <f t="shared" si="287"/>
        <v>6</v>
      </c>
      <c r="R345" s="87">
        <f t="shared" si="288"/>
        <v>0.10624046229779145</v>
      </c>
      <c r="S345" s="64">
        <v>78</v>
      </c>
    </row>
    <row r="346" spans="1:19" x14ac:dyDescent="0.25">
      <c r="C346" s="94"/>
      <c r="D346" s="97"/>
      <c r="E346" s="97"/>
      <c r="F346" s="95"/>
      <c r="G346" s="98"/>
      <c r="H346" s="99"/>
      <c r="I346" s="97"/>
      <c r="J346" s="100"/>
      <c r="K346" s="120"/>
    </row>
    <row r="347" spans="1:19" x14ac:dyDescent="0.25">
      <c r="A347" s="62">
        <v>8</v>
      </c>
      <c r="B347" s="62" t="s">
        <v>52</v>
      </c>
      <c r="C347" s="64" t="s">
        <v>9</v>
      </c>
      <c r="D347" s="64"/>
      <c r="E347" s="84" t="s">
        <v>26</v>
      </c>
      <c r="F347" s="84" t="s">
        <v>39</v>
      </c>
      <c r="G347" s="84" t="s">
        <v>27</v>
      </c>
      <c r="H347" s="84" t="s">
        <v>28</v>
      </c>
      <c r="I347" s="84" t="s">
        <v>29</v>
      </c>
      <c r="J347" s="84" t="s">
        <v>30</v>
      </c>
      <c r="K347" s="118" t="s">
        <v>31</v>
      </c>
      <c r="M347" s="85" t="s">
        <v>32</v>
      </c>
      <c r="N347" s="85" t="s">
        <v>33</v>
      </c>
      <c r="O347" s="85" t="s">
        <v>34</v>
      </c>
      <c r="P347" s="85" t="s">
        <v>35</v>
      </c>
      <c r="Q347" s="85" t="s">
        <v>36</v>
      </c>
      <c r="R347" s="85" t="s">
        <v>37</v>
      </c>
      <c r="S347" s="85" t="s">
        <v>38</v>
      </c>
    </row>
    <row r="348" spans="1:19" x14ac:dyDescent="0.25">
      <c r="B348" s="62">
        <v>1</v>
      </c>
      <c r="C348" s="64" t="s">
        <v>12</v>
      </c>
      <c r="D348" s="68">
        <f>'31-60 days'!C12</f>
        <v>0</v>
      </c>
      <c r="E348" s="68">
        <f>D348*R348</f>
        <v>0</v>
      </c>
      <c r="F348" s="63">
        <f>$D$4</f>
        <v>6.9392486816699517E-2</v>
      </c>
      <c r="G348" s="65">
        <f>IFERROR(VLOOKUP(B348,EFA!$C$2:$D$7,2,0),EFA!$D$7)</f>
        <v>1.0407772896135385</v>
      </c>
      <c r="H348" s="69">
        <f>LGD!$D$3</f>
        <v>0</v>
      </c>
      <c r="I348" s="68">
        <f>E348*F348*G348*H348</f>
        <v>0</v>
      </c>
      <c r="J348" s="70">
        <f>1/((1+($O$16/12))^(M348-Q348))</f>
        <v>0.93558878588680383</v>
      </c>
      <c r="K348" s="119">
        <f>I348*J348</f>
        <v>0</v>
      </c>
      <c r="M348" s="64">
        <v>96</v>
      </c>
      <c r="N348" s="64">
        <v>1</v>
      </c>
      <c r="O348" s="63">
        <f>$O$16</f>
        <v>0.13390000000000002</v>
      </c>
      <c r="P348" s="87">
        <f t="shared" ref="P348:P356" si="289">PMT(O348/12,M348,-N348,0,0)</f>
        <v>1.7026150849541188E-2</v>
      </c>
      <c r="Q348" s="64">
        <f>M348-S348</f>
        <v>90</v>
      </c>
      <c r="R348" s="87">
        <f>PV(O348/12,Q348,-P348,0,0)</f>
        <v>0.96379623426451033</v>
      </c>
      <c r="S348" s="64">
        <v>6</v>
      </c>
    </row>
    <row r="349" spans="1:19" x14ac:dyDescent="0.25">
      <c r="B349" s="62">
        <v>1</v>
      </c>
      <c r="C349" s="64" t="s">
        <v>13</v>
      </c>
      <c r="D349" s="68">
        <f>'31-60 days'!D12</f>
        <v>0</v>
      </c>
      <c r="E349" s="68">
        <f t="shared" ref="E349:E356" si="290">D349*R349</f>
        <v>0</v>
      </c>
      <c r="F349" s="63">
        <f t="shared" ref="F349:F356" si="291">$D$4</f>
        <v>6.9392486816699517E-2</v>
      </c>
      <c r="G349" s="65">
        <f>IFERROR(VLOOKUP(B349,EFA!$C$2:$D$7,2,0),EFA!$D$7)</f>
        <v>1.0407772896135385</v>
      </c>
      <c r="H349" s="69">
        <f>LGD!$D$4</f>
        <v>0.55000000000000004</v>
      </c>
      <c r="I349" s="68">
        <f t="shared" ref="I349:I356" si="292">E349*F349*G349*H349</f>
        <v>0</v>
      </c>
      <c r="J349" s="70">
        <f t="shared" ref="J349:J356" si="293">1/((1+($O$16/12))^(M349-Q349))</f>
        <v>0.93558878588680383</v>
      </c>
      <c r="K349" s="119">
        <f t="shared" ref="K349:K356" si="294">I349*J349</f>
        <v>0</v>
      </c>
      <c r="M349" s="64">
        <v>96</v>
      </c>
      <c r="N349" s="64">
        <v>1</v>
      </c>
      <c r="O349" s="63">
        <f t="shared" ref="O349:O356" si="295">$O$16</f>
        <v>0.13390000000000002</v>
      </c>
      <c r="P349" s="87">
        <f t="shared" si="289"/>
        <v>1.7026150849541188E-2</v>
      </c>
      <c r="Q349" s="64">
        <f t="shared" ref="Q349:Q356" si="296">M349-S349</f>
        <v>90</v>
      </c>
      <c r="R349" s="87">
        <f t="shared" ref="R349:R356" si="297">PV(O349/12,Q349,-P349,0,0)</f>
        <v>0.96379623426451033</v>
      </c>
      <c r="S349" s="64">
        <v>6</v>
      </c>
    </row>
    <row r="350" spans="1:19" x14ac:dyDescent="0.25">
      <c r="B350" s="62">
        <v>1</v>
      </c>
      <c r="C350" s="64" t="s">
        <v>14</v>
      </c>
      <c r="D350" s="68">
        <f>'31-60 days'!E12</f>
        <v>0</v>
      </c>
      <c r="E350" s="68">
        <f t="shared" si="290"/>
        <v>0</v>
      </c>
      <c r="F350" s="63">
        <f t="shared" si="291"/>
        <v>6.9392486816699517E-2</v>
      </c>
      <c r="G350" s="65">
        <f>IFERROR(VLOOKUP(B350,EFA!$C$2:$D$7,2,0),EFA!$D$7)</f>
        <v>1.0407772896135385</v>
      </c>
      <c r="H350" s="69">
        <f>LGD!$D$5</f>
        <v>0.14000000000000001</v>
      </c>
      <c r="I350" s="68">
        <f t="shared" si="292"/>
        <v>0</v>
      </c>
      <c r="J350" s="70">
        <f t="shared" si="293"/>
        <v>0.93558878588680383</v>
      </c>
      <c r="K350" s="119">
        <f t="shared" si="294"/>
        <v>0</v>
      </c>
      <c r="M350" s="64">
        <v>96</v>
      </c>
      <c r="N350" s="64">
        <v>1</v>
      </c>
      <c r="O350" s="63">
        <f t="shared" si="295"/>
        <v>0.13390000000000002</v>
      </c>
      <c r="P350" s="87">
        <f t="shared" si="289"/>
        <v>1.7026150849541188E-2</v>
      </c>
      <c r="Q350" s="64">
        <f t="shared" si="296"/>
        <v>90</v>
      </c>
      <c r="R350" s="87">
        <f t="shared" si="297"/>
        <v>0.96379623426451033</v>
      </c>
      <c r="S350" s="64">
        <v>6</v>
      </c>
    </row>
    <row r="351" spans="1:19" x14ac:dyDescent="0.25">
      <c r="B351" s="62">
        <v>1</v>
      </c>
      <c r="C351" s="64" t="s">
        <v>15</v>
      </c>
      <c r="D351" s="68">
        <f>'31-60 days'!F12</f>
        <v>0</v>
      </c>
      <c r="E351" s="68">
        <f t="shared" si="290"/>
        <v>0</v>
      </c>
      <c r="F351" s="63">
        <f t="shared" si="291"/>
        <v>6.9392486816699517E-2</v>
      </c>
      <c r="G351" s="65">
        <f>IFERROR(VLOOKUP(B351,EFA!$C$2:$D$7,2,0),EFA!$D$7)</f>
        <v>1.0407772896135385</v>
      </c>
      <c r="H351" s="69">
        <f>LGD!$D$6</f>
        <v>0.3</v>
      </c>
      <c r="I351" s="68">
        <f t="shared" si="292"/>
        <v>0</v>
      </c>
      <c r="J351" s="70">
        <f t="shared" si="293"/>
        <v>0.93558878588680383</v>
      </c>
      <c r="K351" s="119">
        <f t="shared" si="294"/>
        <v>0</v>
      </c>
      <c r="M351" s="64">
        <v>96</v>
      </c>
      <c r="N351" s="64">
        <v>1</v>
      </c>
      <c r="O351" s="63">
        <f t="shared" si="295"/>
        <v>0.13390000000000002</v>
      </c>
      <c r="P351" s="87">
        <f t="shared" si="289"/>
        <v>1.7026150849541188E-2</v>
      </c>
      <c r="Q351" s="64">
        <f t="shared" si="296"/>
        <v>90</v>
      </c>
      <c r="R351" s="87">
        <f t="shared" si="297"/>
        <v>0.96379623426451033</v>
      </c>
      <c r="S351" s="64">
        <v>6</v>
      </c>
    </row>
    <row r="352" spans="1:19" x14ac:dyDescent="0.25">
      <c r="B352" s="62">
        <v>1</v>
      </c>
      <c r="C352" s="64" t="s">
        <v>16</v>
      </c>
      <c r="D352" s="68">
        <f>'31-60 days'!G12</f>
        <v>0</v>
      </c>
      <c r="E352" s="68">
        <f t="shared" si="290"/>
        <v>0</v>
      </c>
      <c r="F352" s="63">
        <f t="shared" si="291"/>
        <v>6.9392486816699517E-2</v>
      </c>
      <c r="G352" s="65">
        <f>IFERROR(VLOOKUP(B352,EFA!$C$2:$D$7,2,0),EFA!$D$7)</f>
        <v>1.0407772896135385</v>
      </c>
      <c r="H352" s="69">
        <f>LGD!$D$7</f>
        <v>0.3</v>
      </c>
      <c r="I352" s="68">
        <f t="shared" si="292"/>
        <v>0</v>
      </c>
      <c r="J352" s="70">
        <f t="shared" si="293"/>
        <v>0.93558878588680383</v>
      </c>
      <c r="K352" s="119">
        <f t="shared" si="294"/>
        <v>0</v>
      </c>
      <c r="M352" s="64">
        <v>96</v>
      </c>
      <c r="N352" s="64">
        <v>1</v>
      </c>
      <c r="O352" s="63">
        <f t="shared" si="295"/>
        <v>0.13390000000000002</v>
      </c>
      <c r="P352" s="87">
        <f t="shared" si="289"/>
        <v>1.7026150849541188E-2</v>
      </c>
      <c r="Q352" s="64">
        <f t="shared" si="296"/>
        <v>90</v>
      </c>
      <c r="R352" s="87">
        <f t="shared" si="297"/>
        <v>0.96379623426451033</v>
      </c>
      <c r="S352" s="64">
        <v>6</v>
      </c>
    </row>
    <row r="353" spans="1:19" x14ac:dyDescent="0.25">
      <c r="B353" s="62">
        <v>1</v>
      </c>
      <c r="C353" s="64" t="s">
        <v>17</v>
      </c>
      <c r="D353" s="68">
        <f>'31-60 days'!H12</f>
        <v>0</v>
      </c>
      <c r="E353" s="68">
        <f t="shared" si="290"/>
        <v>0</v>
      </c>
      <c r="F353" s="63">
        <f t="shared" si="291"/>
        <v>6.9392486816699517E-2</v>
      </c>
      <c r="G353" s="65">
        <f>IFERROR(VLOOKUP(B353,EFA!$C$2:$D$7,2,0),EFA!$D$7)</f>
        <v>1.0407772896135385</v>
      </c>
      <c r="H353" s="69">
        <f>LGD!$D$8</f>
        <v>4.6364209605119888E-2</v>
      </c>
      <c r="I353" s="68">
        <f t="shared" si="292"/>
        <v>0</v>
      </c>
      <c r="J353" s="70">
        <f t="shared" si="293"/>
        <v>0.93558878588680383</v>
      </c>
      <c r="K353" s="119">
        <f t="shared" si="294"/>
        <v>0</v>
      </c>
      <c r="M353" s="64">
        <v>96</v>
      </c>
      <c r="N353" s="64">
        <v>1</v>
      </c>
      <c r="O353" s="63">
        <f t="shared" si="295"/>
        <v>0.13390000000000002</v>
      </c>
      <c r="P353" s="87">
        <f t="shared" si="289"/>
        <v>1.7026150849541188E-2</v>
      </c>
      <c r="Q353" s="64">
        <f t="shared" si="296"/>
        <v>90</v>
      </c>
      <c r="R353" s="87">
        <f t="shared" si="297"/>
        <v>0.96379623426451033</v>
      </c>
      <c r="S353" s="64">
        <v>6</v>
      </c>
    </row>
    <row r="354" spans="1:19" x14ac:dyDescent="0.25">
      <c r="B354" s="62">
        <v>1</v>
      </c>
      <c r="C354" s="64" t="s">
        <v>18</v>
      </c>
      <c r="D354" s="68">
        <f>'31-60 days'!I12</f>
        <v>0</v>
      </c>
      <c r="E354" s="68">
        <f t="shared" si="290"/>
        <v>0</v>
      </c>
      <c r="F354" s="63">
        <f t="shared" si="291"/>
        <v>6.9392486816699517E-2</v>
      </c>
      <c r="G354" s="65">
        <f>IFERROR(VLOOKUP(B354,EFA!$C$2:$D$7,2,0),EFA!$D$7)</f>
        <v>1.0407772896135385</v>
      </c>
      <c r="H354" s="69">
        <f>LGD!$D$9</f>
        <v>0.25</v>
      </c>
      <c r="I354" s="68">
        <f t="shared" si="292"/>
        <v>0</v>
      </c>
      <c r="J354" s="70">
        <f t="shared" si="293"/>
        <v>0.93558878588680383</v>
      </c>
      <c r="K354" s="119">
        <f t="shared" si="294"/>
        <v>0</v>
      </c>
      <c r="M354" s="64">
        <v>96</v>
      </c>
      <c r="N354" s="64">
        <v>1</v>
      </c>
      <c r="O354" s="63">
        <f t="shared" si="295"/>
        <v>0.13390000000000002</v>
      </c>
      <c r="P354" s="87">
        <f t="shared" si="289"/>
        <v>1.7026150849541188E-2</v>
      </c>
      <c r="Q354" s="64">
        <f t="shared" si="296"/>
        <v>90</v>
      </c>
      <c r="R354" s="87">
        <f t="shared" si="297"/>
        <v>0.96379623426451033</v>
      </c>
      <c r="S354" s="64">
        <v>6</v>
      </c>
    </row>
    <row r="355" spans="1:19" x14ac:dyDescent="0.25">
      <c r="B355" s="62">
        <v>1</v>
      </c>
      <c r="C355" s="64" t="s">
        <v>19</v>
      </c>
      <c r="D355" s="68">
        <f>'31-60 days'!J12</f>
        <v>0</v>
      </c>
      <c r="E355" s="68">
        <f t="shared" si="290"/>
        <v>0</v>
      </c>
      <c r="F355" s="63">
        <f t="shared" si="291"/>
        <v>6.9392486816699517E-2</v>
      </c>
      <c r="G355" s="65">
        <f>IFERROR(VLOOKUP(B355,EFA!$C$2:$D$7,2,0),EFA!$D$7)</f>
        <v>1.0407772896135385</v>
      </c>
      <c r="H355" s="69">
        <f>LGD!$D$10</f>
        <v>0.35</v>
      </c>
      <c r="I355" s="68">
        <f t="shared" si="292"/>
        <v>0</v>
      </c>
      <c r="J355" s="70">
        <f t="shared" si="293"/>
        <v>0.93558878588680383</v>
      </c>
      <c r="K355" s="119">
        <f t="shared" si="294"/>
        <v>0</v>
      </c>
      <c r="M355" s="64">
        <v>96</v>
      </c>
      <c r="N355" s="64">
        <v>1</v>
      </c>
      <c r="O355" s="63">
        <f t="shared" si="295"/>
        <v>0.13390000000000002</v>
      </c>
      <c r="P355" s="87">
        <f t="shared" si="289"/>
        <v>1.7026150849541188E-2</v>
      </c>
      <c r="Q355" s="64">
        <f t="shared" si="296"/>
        <v>90</v>
      </c>
      <c r="R355" s="87">
        <f t="shared" si="297"/>
        <v>0.96379623426451033</v>
      </c>
      <c r="S355" s="64">
        <v>6</v>
      </c>
    </row>
    <row r="356" spans="1:19" x14ac:dyDescent="0.25">
      <c r="B356" s="62">
        <v>1</v>
      </c>
      <c r="C356" s="64" t="s">
        <v>20</v>
      </c>
      <c r="D356" s="68">
        <f>'31-60 days'!K12</f>
        <v>0</v>
      </c>
      <c r="E356" s="68">
        <f t="shared" si="290"/>
        <v>0</v>
      </c>
      <c r="F356" s="63">
        <f t="shared" si="291"/>
        <v>6.9392486816699517E-2</v>
      </c>
      <c r="G356" s="65">
        <f>IFERROR(VLOOKUP(B356,EFA!$C$2:$D$7,2,0),EFA!$D$7)</f>
        <v>1.0407772896135385</v>
      </c>
      <c r="H356" s="69">
        <f>LGD!$D$11</f>
        <v>0.55000000000000004</v>
      </c>
      <c r="I356" s="68">
        <f t="shared" si="292"/>
        <v>0</v>
      </c>
      <c r="J356" s="70">
        <f t="shared" si="293"/>
        <v>0.93558878588680383</v>
      </c>
      <c r="K356" s="119">
        <f t="shared" si="294"/>
        <v>0</v>
      </c>
      <c r="M356" s="64">
        <v>96</v>
      </c>
      <c r="N356" s="64">
        <v>1</v>
      </c>
      <c r="O356" s="63">
        <f t="shared" si="295"/>
        <v>0.13390000000000002</v>
      </c>
      <c r="P356" s="87">
        <f t="shared" si="289"/>
        <v>1.7026150849541188E-2</v>
      </c>
      <c r="Q356" s="64">
        <f t="shared" si="296"/>
        <v>90</v>
      </c>
      <c r="R356" s="87">
        <f t="shared" si="297"/>
        <v>0.96379623426451033</v>
      </c>
      <c r="S356" s="64">
        <v>6</v>
      </c>
    </row>
    <row r="357" spans="1:19" x14ac:dyDescent="0.25">
      <c r="C357" s="88"/>
      <c r="D357" s="89"/>
      <c r="E357" s="89"/>
      <c r="F357" s="90"/>
      <c r="G357" s="91"/>
      <c r="H357" s="92"/>
      <c r="I357" s="89"/>
      <c r="J357" s="93"/>
      <c r="K357" s="117"/>
      <c r="M357" s="94"/>
      <c r="N357" s="94"/>
      <c r="O357" s="95"/>
      <c r="P357" s="96"/>
      <c r="Q357" s="94"/>
      <c r="R357" s="96"/>
      <c r="S357" s="94"/>
    </row>
    <row r="358" spans="1:19" x14ac:dyDescent="0.25">
      <c r="A358" s="62">
        <v>8</v>
      </c>
      <c r="B358" s="62" t="s">
        <v>52</v>
      </c>
      <c r="C358" s="64" t="s">
        <v>9</v>
      </c>
      <c r="D358" s="64"/>
      <c r="E358" s="84" t="s">
        <v>26</v>
      </c>
      <c r="F358" s="84" t="s">
        <v>39</v>
      </c>
      <c r="G358" s="84" t="s">
        <v>27</v>
      </c>
      <c r="H358" s="84" t="s">
        <v>28</v>
      </c>
      <c r="I358" s="84" t="s">
        <v>29</v>
      </c>
      <c r="J358" s="84" t="s">
        <v>30</v>
      </c>
      <c r="K358" s="118" t="s">
        <v>31</v>
      </c>
      <c r="M358" s="85" t="s">
        <v>32</v>
      </c>
      <c r="N358" s="85" t="s">
        <v>33</v>
      </c>
      <c r="O358" s="85" t="s">
        <v>34</v>
      </c>
      <c r="P358" s="85" t="s">
        <v>35</v>
      </c>
      <c r="Q358" s="85" t="s">
        <v>36</v>
      </c>
      <c r="R358" s="85" t="s">
        <v>37</v>
      </c>
      <c r="S358" s="85" t="s">
        <v>38</v>
      </c>
    </row>
    <row r="359" spans="1:19" x14ac:dyDescent="0.25">
      <c r="B359" s="62">
        <v>2</v>
      </c>
      <c r="C359" s="64" t="s">
        <v>12</v>
      </c>
      <c r="D359" s="68"/>
      <c r="E359" s="68">
        <f>D348*R359</f>
        <v>0</v>
      </c>
      <c r="F359" s="63">
        <f>$E$4-$D$4</f>
        <v>1.1234008039333332E-2</v>
      </c>
      <c r="G359" s="65">
        <f>IFERROR(VLOOKUP(B359,EFA!$C$2:$D$7,2,0),EFA!$D$7)</f>
        <v>0.97341921930465047</v>
      </c>
      <c r="H359" s="69">
        <f>LGD!$D$3</f>
        <v>0</v>
      </c>
      <c r="I359" s="68">
        <f>E359*F359*G359*H359</f>
        <v>0</v>
      </c>
      <c r="J359" s="70">
        <f>1/((1+($O$16/12))^(M359-Q359))</f>
        <v>0.81894554163582844</v>
      </c>
      <c r="K359" s="119">
        <f>I359*J359</f>
        <v>0</v>
      </c>
      <c r="M359" s="64">
        <v>96</v>
      </c>
      <c r="N359" s="64">
        <v>1</v>
      </c>
      <c r="O359" s="63">
        <f>$O$16</f>
        <v>0.13390000000000002</v>
      </c>
      <c r="P359" s="87">
        <f t="shared" ref="P359:P367" si="298">PMT(O359/12,M359,-N359,0,0)</f>
        <v>1.7026150849541188E-2</v>
      </c>
      <c r="Q359" s="64">
        <f>M359-S359</f>
        <v>78</v>
      </c>
      <c r="R359" s="87">
        <f>PV(O359/12,Q359,-P359,0,0)</f>
        <v>0.88373969208359537</v>
      </c>
      <c r="S359" s="64">
        <f>12+6</f>
        <v>18</v>
      </c>
    </row>
    <row r="360" spans="1:19" x14ac:dyDescent="0.25">
      <c r="B360" s="62">
        <v>2</v>
      </c>
      <c r="C360" s="64" t="s">
        <v>13</v>
      </c>
      <c r="D360" s="68"/>
      <c r="E360" s="68">
        <f t="shared" ref="E360:E367" si="299">D349*R360</f>
        <v>0</v>
      </c>
      <c r="F360" s="63">
        <f t="shared" ref="F360:F367" si="300">$E$4-$D$4</f>
        <v>1.1234008039333332E-2</v>
      </c>
      <c r="G360" s="65">
        <f>IFERROR(VLOOKUP(B360,EFA!$C$2:$D$7,2,0),EFA!$D$7)</f>
        <v>0.97341921930465047</v>
      </c>
      <c r="H360" s="69">
        <f>LGD!$D$4</f>
        <v>0.55000000000000004</v>
      </c>
      <c r="I360" s="68">
        <f t="shared" ref="I360:I367" si="301">E360*F360*G360*H360</f>
        <v>0</v>
      </c>
      <c r="J360" s="70">
        <f t="shared" ref="J360:J367" si="302">1/((1+($O$16/12))^(M360-Q360))</f>
        <v>0.81894554163582844</v>
      </c>
      <c r="K360" s="119">
        <f t="shared" ref="K360:K367" si="303">I360*J360</f>
        <v>0</v>
      </c>
      <c r="M360" s="64">
        <v>96</v>
      </c>
      <c r="N360" s="64">
        <v>1</v>
      </c>
      <c r="O360" s="63">
        <f t="shared" ref="O360:O367" si="304">$O$16</f>
        <v>0.13390000000000002</v>
      </c>
      <c r="P360" s="87">
        <f t="shared" si="298"/>
        <v>1.7026150849541188E-2</v>
      </c>
      <c r="Q360" s="64">
        <f t="shared" ref="Q360:Q367" si="305">M360-S360</f>
        <v>78</v>
      </c>
      <c r="R360" s="87">
        <f t="shared" ref="R360:R367" si="306">PV(O360/12,Q360,-P360,0,0)</f>
        <v>0.88373969208359537</v>
      </c>
      <c r="S360" s="64">
        <f t="shared" ref="S360:S367" si="307">12+6</f>
        <v>18</v>
      </c>
    </row>
    <row r="361" spans="1:19" x14ac:dyDescent="0.25">
      <c r="B361" s="62">
        <v>2</v>
      </c>
      <c r="C361" s="64" t="s">
        <v>14</v>
      </c>
      <c r="D361" s="68"/>
      <c r="E361" s="68">
        <f t="shared" si="299"/>
        <v>0</v>
      </c>
      <c r="F361" s="63">
        <f t="shared" si="300"/>
        <v>1.1234008039333332E-2</v>
      </c>
      <c r="G361" s="65">
        <f>IFERROR(VLOOKUP(B361,EFA!$C$2:$D$7,2,0),EFA!$D$7)</f>
        <v>0.97341921930465047</v>
      </c>
      <c r="H361" s="69">
        <f>LGD!$D$5</f>
        <v>0.14000000000000001</v>
      </c>
      <c r="I361" s="68">
        <f t="shared" si="301"/>
        <v>0</v>
      </c>
      <c r="J361" s="70">
        <f t="shared" si="302"/>
        <v>0.81894554163582844</v>
      </c>
      <c r="K361" s="119">
        <f t="shared" si="303"/>
        <v>0</v>
      </c>
      <c r="M361" s="64">
        <v>96</v>
      </c>
      <c r="N361" s="64">
        <v>1</v>
      </c>
      <c r="O361" s="63">
        <f t="shared" si="304"/>
        <v>0.13390000000000002</v>
      </c>
      <c r="P361" s="87">
        <f t="shared" si="298"/>
        <v>1.7026150849541188E-2</v>
      </c>
      <c r="Q361" s="64">
        <f t="shared" si="305"/>
        <v>78</v>
      </c>
      <c r="R361" s="87">
        <f t="shared" si="306"/>
        <v>0.88373969208359537</v>
      </c>
      <c r="S361" s="64">
        <f t="shared" si="307"/>
        <v>18</v>
      </c>
    </row>
    <row r="362" spans="1:19" x14ac:dyDescent="0.25">
      <c r="B362" s="62">
        <v>2</v>
      </c>
      <c r="C362" s="64" t="s">
        <v>15</v>
      </c>
      <c r="D362" s="68"/>
      <c r="E362" s="68">
        <f t="shared" si="299"/>
        <v>0</v>
      </c>
      <c r="F362" s="63">
        <f t="shared" si="300"/>
        <v>1.1234008039333332E-2</v>
      </c>
      <c r="G362" s="65">
        <f>IFERROR(VLOOKUP(B362,EFA!$C$2:$D$7,2,0),EFA!$D$7)</f>
        <v>0.97341921930465047</v>
      </c>
      <c r="H362" s="69">
        <f>LGD!$D$6</f>
        <v>0.3</v>
      </c>
      <c r="I362" s="68">
        <f t="shared" si="301"/>
        <v>0</v>
      </c>
      <c r="J362" s="70">
        <f t="shared" si="302"/>
        <v>0.81894554163582844</v>
      </c>
      <c r="K362" s="119">
        <f t="shared" si="303"/>
        <v>0</v>
      </c>
      <c r="M362" s="64">
        <v>96</v>
      </c>
      <c r="N362" s="64">
        <v>1</v>
      </c>
      <c r="O362" s="63">
        <f t="shared" si="304"/>
        <v>0.13390000000000002</v>
      </c>
      <c r="P362" s="87">
        <f t="shared" si="298"/>
        <v>1.7026150849541188E-2</v>
      </c>
      <c r="Q362" s="64">
        <f t="shared" si="305"/>
        <v>78</v>
      </c>
      <c r="R362" s="87">
        <f t="shared" si="306"/>
        <v>0.88373969208359537</v>
      </c>
      <c r="S362" s="64">
        <f t="shared" si="307"/>
        <v>18</v>
      </c>
    </row>
    <row r="363" spans="1:19" x14ac:dyDescent="0.25">
      <c r="B363" s="62">
        <v>2</v>
      </c>
      <c r="C363" s="64" t="s">
        <v>16</v>
      </c>
      <c r="D363" s="68"/>
      <c r="E363" s="68">
        <f t="shared" si="299"/>
        <v>0</v>
      </c>
      <c r="F363" s="63">
        <f t="shared" si="300"/>
        <v>1.1234008039333332E-2</v>
      </c>
      <c r="G363" s="65">
        <f>IFERROR(VLOOKUP(B363,EFA!$C$2:$D$7,2,0),EFA!$D$7)</f>
        <v>0.97341921930465047</v>
      </c>
      <c r="H363" s="69">
        <f>LGD!$D$7</f>
        <v>0.3</v>
      </c>
      <c r="I363" s="68">
        <f t="shared" si="301"/>
        <v>0</v>
      </c>
      <c r="J363" s="70">
        <f t="shared" si="302"/>
        <v>0.81894554163582844</v>
      </c>
      <c r="K363" s="119">
        <f t="shared" si="303"/>
        <v>0</v>
      </c>
      <c r="M363" s="64">
        <v>96</v>
      </c>
      <c r="N363" s="64">
        <v>1</v>
      </c>
      <c r="O363" s="63">
        <f t="shared" si="304"/>
        <v>0.13390000000000002</v>
      </c>
      <c r="P363" s="87">
        <f t="shared" si="298"/>
        <v>1.7026150849541188E-2</v>
      </c>
      <c r="Q363" s="64">
        <f t="shared" si="305"/>
        <v>78</v>
      </c>
      <c r="R363" s="87">
        <f t="shared" si="306"/>
        <v>0.88373969208359537</v>
      </c>
      <c r="S363" s="64">
        <f t="shared" si="307"/>
        <v>18</v>
      </c>
    </row>
    <row r="364" spans="1:19" x14ac:dyDescent="0.25">
      <c r="B364" s="62">
        <v>2</v>
      </c>
      <c r="C364" s="64" t="s">
        <v>17</v>
      </c>
      <c r="D364" s="68"/>
      <c r="E364" s="68">
        <f t="shared" si="299"/>
        <v>0</v>
      </c>
      <c r="F364" s="63">
        <f t="shared" si="300"/>
        <v>1.1234008039333332E-2</v>
      </c>
      <c r="G364" s="65">
        <f>IFERROR(VLOOKUP(B364,EFA!$C$2:$D$7,2,0),EFA!$D$7)</f>
        <v>0.97341921930465047</v>
      </c>
      <c r="H364" s="69">
        <f>LGD!$D$8</f>
        <v>4.6364209605119888E-2</v>
      </c>
      <c r="I364" s="68">
        <f t="shared" si="301"/>
        <v>0</v>
      </c>
      <c r="J364" s="70">
        <f t="shared" si="302"/>
        <v>0.81894554163582844</v>
      </c>
      <c r="K364" s="119">
        <f t="shared" si="303"/>
        <v>0</v>
      </c>
      <c r="M364" s="64">
        <v>96</v>
      </c>
      <c r="N364" s="64">
        <v>1</v>
      </c>
      <c r="O364" s="63">
        <f t="shared" si="304"/>
        <v>0.13390000000000002</v>
      </c>
      <c r="P364" s="87">
        <f t="shared" si="298"/>
        <v>1.7026150849541188E-2</v>
      </c>
      <c r="Q364" s="64">
        <f t="shared" si="305"/>
        <v>78</v>
      </c>
      <c r="R364" s="87">
        <f t="shared" si="306"/>
        <v>0.88373969208359537</v>
      </c>
      <c r="S364" s="64">
        <f t="shared" si="307"/>
        <v>18</v>
      </c>
    </row>
    <row r="365" spans="1:19" x14ac:dyDescent="0.25">
      <c r="B365" s="62">
        <v>2</v>
      </c>
      <c r="C365" s="64" t="s">
        <v>18</v>
      </c>
      <c r="D365" s="68"/>
      <c r="E365" s="68">
        <f t="shared" si="299"/>
        <v>0</v>
      </c>
      <c r="F365" s="63">
        <f t="shared" si="300"/>
        <v>1.1234008039333332E-2</v>
      </c>
      <c r="G365" s="65">
        <f>IFERROR(VLOOKUP(B365,EFA!$C$2:$D$7,2,0),EFA!$D$7)</f>
        <v>0.97341921930465047</v>
      </c>
      <c r="H365" s="69">
        <f>LGD!$D$9</f>
        <v>0.25</v>
      </c>
      <c r="I365" s="68">
        <f t="shared" si="301"/>
        <v>0</v>
      </c>
      <c r="J365" s="70">
        <f t="shared" si="302"/>
        <v>0.81894554163582844</v>
      </c>
      <c r="K365" s="119">
        <f t="shared" si="303"/>
        <v>0</v>
      </c>
      <c r="M365" s="64">
        <v>96</v>
      </c>
      <c r="N365" s="64">
        <v>1</v>
      </c>
      <c r="O365" s="63">
        <f t="shared" si="304"/>
        <v>0.13390000000000002</v>
      </c>
      <c r="P365" s="87">
        <f t="shared" si="298"/>
        <v>1.7026150849541188E-2</v>
      </c>
      <c r="Q365" s="64">
        <f t="shared" si="305"/>
        <v>78</v>
      </c>
      <c r="R365" s="87">
        <f t="shared" si="306"/>
        <v>0.88373969208359537</v>
      </c>
      <c r="S365" s="64">
        <f t="shared" si="307"/>
        <v>18</v>
      </c>
    </row>
    <row r="366" spans="1:19" x14ac:dyDescent="0.25">
      <c r="B366" s="62">
        <v>2</v>
      </c>
      <c r="C366" s="64" t="s">
        <v>19</v>
      </c>
      <c r="D366" s="68"/>
      <c r="E366" s="68">
        <f t="shared" si="299"/>
        <v>0</v>
      </c>
      <c r="F366" s="63">
        <f t="shared" si="300"/>
        <v>1.1234008039333332E-2</v>
      </c>
      <c r="G366" s="65">
        <f>IFERROR(VLOOKUP(B366,EFA!$C$2:$D$7,2,0),EFA!$D$7)</f>
        <v>0.97341921930465047</v>
      </c>
      <c r="H366" s="69">
        <f>LGD!$D$10</f>
        <v>0.35</v>
      </c>
      <c r="I366" s="68">
        <f t="shared" si="301"/>
        <v>0</v>
      </c>
      <c r="J366" s="70">
        <f t="shared" si="302"/>
        <v>0.81894554163582844</v>
      </c>
      <c r="K366" s="119">
        <f t="shared" si="303"/>
        <v>0</v>
      </c>
      <c r="M366" s="64">
        <v>96</v>
      </c>
      <c r="N366" s="64">
        <v>1</v>
      </c>
      <c r="O366" s="63">
        <f t="shared" si="304"/>
        <v>0.13390000000000002</v>
      </c>
      <c r="P366" s="87">
        <f t="shared" si="298"/>
        <v>1.7026150849541188E-2</v>
      </c>
      <c r="Q366" s="64">
        <f t="shared" si="305"/>
        <v>78</v>
      </c>
      <c r="R366" s="87">
        <f t="shared" si="306"/>
        <v>0.88373969208359537</v>
      </c>
      <c r="S366" s="64">
        <f t="shared" si="307"/>
        <v>18</v>
      </c>
    </row>
    <row r="367" spans="1:19" x14ac:dyDescent="0.25">
      <c r="B367" s="62">
        <v>2</v>
      </c>
      <c r="C367" s="64" t="s">
        <v>20</v>
      </c>
      <c r="D367" s="68"/>
      <c r="E367" s="68">
        <f t="shared" si="299"/>
        <v>0</v>
      </c>
      <c r="F367" s="63">
        <f t="shared" si="300"/>
        <v>1.1234008039333332E-2</v>
      </c>
      <c r="G367" s="65">
        <f>IFERROR(VLOOKUP(B367,EFA!$C$2:$D$7,2,0),EFA!$D$7)</f>
        <v>0.97341921930465047</v>
      </c>
      <c r="H367" s="69">
        <f>LGD!$D$11</f>
        <v>0.55000000000000004</v>
      </c>
      <c r="I367" s="68">
        <f t="shared" si="301"/>
        <v>0</v>
      </c>
      <c r="J367" s="70">
        <f t="shared" si="302"/>
        <v>0.81894554163582844</v>
      </c>
      <c r="K367" s="119">
        <f t="shared" si="303"/>
        <v>0</v>
      </c>
      <c r="M367" s="64">
        <v>96</v>
      </c>
      <c r="N367" s="64">
        <v>1</v>
      </c>
      <c r="O367" s="63">
        <f t="shared" si="304"/>
        <v>0.13390000000000002</v>
      </c>
      <c r="P367" s="87">
        <f t="shared" si="298"/>
        <v>1.7026150849541188E-2</v>
      </c>
      <c r="Q367" s="64">
        <f t="shared" si="305"/>
        <v>78</v>
      </c>
      <c r="R367" s="87">
        <f t="shared" si="306"/>
        <v>0.88373969208359537</v>
      </c>
      <c r="S367" s="64">
        <f t="shared" si="307"/>
        <v>18</v>
      </c>
    </row>
    <row r="368" spans="1:19" x14ac:dyDescent="0.25">
      <c r="C368" s="64"/>
      <c r="D368" s="68"/>
      <c r="E368" s="68"/>
      <c r="F368" s="63"/>
      <c r="G368" s="65"/>
      <c r="H368" s="69"/>
      <c r="I368" s="68"/>
      <c r="J368" s="70"/>
      <c r="K368" s="119"/>
      <c r="M368" s="64"/>
      <c r="N368" s="64"/>
      <c r="O368" s="63"/>
      <c r="P368" s="87"/>
      <c r="Q368" s="64"/>
      <c r="R368" s="87"/>
      <c r="S368" s="64"/>
    </row>
    <row r="369" spans="1:19" x14ac:dyDescent="0.25">
      <c r="A369" s="62">
        <v>8</v>
      </c>
      <c r="B369" s="62" t="s">
        <v>52</v>
      </c>
      <c r="C369" s="64" t="s">
        <v>9</v>
      </c>
      <c r="D369" s="64"/>
      <c r="E369" s="84" t="s">
        <v>26</v>
      </c>
      <c r="F369" s="84" t="s">
        <v>39</v>
      </c>
      <c r="G369" s="84" t="s">
        <v>27</v>
      </c>
      <c r="H369" s="84" t="s">
        <v>28</v>
      </c>
      <c r="I369" s="84" t="s">
        <v>29</v>
      </c>
      <c r="J369" s="84" t="s">
        <v>30</v>
      </c>
      <c r="K369" s="118" t="s">
        <v>31</v>
      </c>
      <c r="M369" s="85" t="s">
        <v>32</v>
      </c>
      <c r="N369" s="85" t="s">
        <v>33</v>
      </c>
      <c r="O369" s="85" t="s">
        <v>34</v>
      </c>
      <c r="P369" s="85" t="s">
        <v>35</v>
      </c>
      <c r="Q369" s="85" t="s">
        <v>36</v>
      </c>
      <c r="R369" s="85" t="s">
        <v>37</v>
      </c>
      <c r="S369" s="85" t="s">
        <v>38</v>
      </c>
    </row>
    <row r="370" spans="1:19" x14ac:dyDescent="0.25">
      <c r="B370" s="62">
        <v>3</v>
      </c>
      <c r="C370" s="64" t="s">
        <v>12</v>
      </c>
      <c r="D370" s="68"/>
      <c r="E370" s="68">
        <f>D348*R370</f>
        <v>0</v>
      </c>
      <c r="F370" s="63">
        <f>$F$4-$E$4</f>
        <v>1.4695080658937348E-2</v>
      </c>
      <c r="G370" s="65">
        <f>IFERROR(VLOOKUP(B370,EFA!$C$2:$D$7,2,0),EFA!$D$7)</f>
        <v>0.97750576770633035</v>
      </c>
      <c r="H370" s="69">
        <f>LGD!$D$3</f>
        <v>0</v>
      </c>
      <c r="I370" s="68">
        <f>E370*F370*G370*H370</f>
        <v>0</v>
      </c>
      <c r="J370" s="70">
        <f>1/((1+($O$16/12))^(M370-Q370))</f>
        <v>0.7168446333284122</v>
      </c>
      <c r="K370" s="119">
        <f>I370*J370</f>
        <v>0</v>
      </c>
      <c r="M370" s="64">
        <v>96</v>
      </c>
      <c r="N370" s="64">
        <v>1</v>
      </c>
      <c r="O370" s="63">
        <f>$O$16</f>
        <v>0.13390000000000002</v>
      </c>
      <c r="P370" s="87">
        <f t="shared" ref="P370:P378" si="308">PMT(O370/12,M370,-N370,0,0)</f>
        <v>1.7026150849541188E-2</v>
      </c>
      <c r="Q370" s="64">
        <f>M370-S370</f>
        <v>66</v>
      </c>
      <c r="R370" s="87">
        <f>PV(O370/12,Q370,-P370,0,0)</f>
        <v>0.7922806153887928</v>
      </c>
      <c r="S370" s="64">
        <f>12+12+6</f>
        <v>30</v>
      </c>
    </row>
    <row r="371" spans="1:19" x14ac:dyDescent="0.25">
      <c r="B371" s="62">
        <v>3</v>
      </c>
      <c r="C371" s="64" t="s">
        <v>13</v>
      </c>
      <c r="D371" s="68"/>
      <c r="E371" s="68">
        <f t="shared" ref="E371:E378" si="309">D349*R371</f>
        <v>0</v>
      </c>
      <c r="F371" s="63">
        <f t="shared" ref="F371:F378" si="310">$F$4-$E$4</f>
        <v>1.4695080658937348E-2</v>
      </c>
      <c r="G371" s="65">
        <f>IFERROR(VLOOKUP(B371,EFA!$C$2:$D$7,2,0),EFA!$D$7)</f>
        <v>0.97750576770633035</v>
      </c>
      <c r="H371" s="69">
        <f>LGD!$D$4</f>
        <v>0.55000000000000004</v>
      </c>
      <c r="I371" s="68">
        <f t="shared" ref="I371:I378" si="311">E371*F371*G371*H371</f>
        <v>0</v>
      </c>
      <c r="J371" s="70">
        <f t="shared" ref="J371:J378" si="312">1/((1+($O$16/12))^(M371-Q371))</f>
        <v>0.7168446333284122</v>
      </c>
      <c r="K371" s="119">
        <f t="shared" ref="K371:K378" si="313">I371*J371</f>
        <v>0</v>
      </c>
      <c r="M371" s="64">
        <v>96</v>
      </c>
      <c r="N371" s="64">
        <v>1</v>
      </c>
      <c r="O371" s="63">
        <f t="shared" ref="O371:O378" si="314">$O$16</f>
        <v>0.13390000000000002</v>
      </c>
      <c r="P371" s="87">
        <f t="shared" si="308"/>
        <v>1.7026150849541188E-2</v>
      </c>
      <c r="Q371" s="64">
        <f t="shared" ref="Q371:Q378" si="315">M371-S371</f>
        <v>66</v>
      </c>
      <c r="R371" s="87">
        <f t="shared" ref="R371:R378" si="316">PV(O371/12,Q371,-P371,0,0)</f>
        <v>0.7922806153887928</v>
      </c>
      <c r="S371" s="64">
        <f t="shared" ref="S371:S378" si="317">12+12+6</f>
        <v>30</v>
      </c>
    </row>
    <row r="372" spans="1:19" x14ac:dyDescent="0.25">
      <c r="B372" s="62">
        <v>3</v>
      </c>
      <c r="C372" s="64" t="s">
        <v>14</v>
      </c>
      <c r="D372" s="68"/>
      <c r="E372" s="68">
        <f t="shared" si="309"/>
        <v>0</v>
      </c>
      <c r="F372" s="63">
        <f t="shared" si="310"/>
        <v>1.4695080658937348E-2</v>
      </c>
      <c r="G372" s="65">
        <f>IFERROR(VLOOKUP(B372,EFA!$C$2:$D$7,2,0),EFA!$D$7)</f>
        <v>0.97750576770633035</v>
      </c>
      <c r="H372" s="69">
        <f>LGD!$D$5</f>
        <v>0.14000000000000001</v>
      </c>
      <c r="I372" s="68">
        <f t="shared" si="311"/>
        <v>0</v>
      </c>
      <c r="J372" s="70">
        <f t="shared" si="312"/>
        <v>0.7168446333284122</v>
      </c>
      <c r="K372" s="119">
        <f t="shared" si="313"/>
        <v>0</v>
      </c>
      <c r="M372" s="64">
        <v>96</v>
      </c>
      <c r="N372" s="64">
        <v>1</v>
      </c>
      <c r="O372" s="63">
        <f t="shared" si="314"/>
        <v>0.13390000000000002</v>
      </c>
      <c r="P372" s="87">
        <f t="shared" si="308"/>
        <v>1.7026150849541188E-2</v>
      </c>
      <c r="Q372" s="64">
        <f t="shared" si="315"/>
        <v>66</v>
      </c>
      <c r="R372" s="87">
        <f t="shared" si="316"/>
        <v>0.7922806153887928</v>
      </c>
      <c r="S372" s="64">
        <f t="shared" si="317"/>
        <v>30</v>
      </c>
    </row>
    <row r="373" spans="1:19" x14ac:dyDescent="0.25">
      <c r="B373" s="62">
        <v>3</v>
      </c>
      <c r="C373" s="64" t="s">
        <v>15</v>
      </c>
      <c r="D373" s="68"/>
      <c r="E373" s="68">
        <f t="shared" si="309"/>
        <v>0</v>
      </c>
      <c r="F373" s="63">
        <f t="shared" si="310"/>
        <v>1.4695080658937348E-2</v>
      </c>
      <c r="G373" s="65">
        <f>IFERROR(VLOOKUP(B373,EFA!$C$2:$D$7,2,0),EFA!$D$7)</f>
        <v>0.97750576770633035</v>
      </c>
      <c r="H373" s="69">
        <f>LGD!$D$6</f>
        <v>0.3</v>
      </c>
      <c r="I373" s="68">
        <f t="shared" si="311"/>
        <v>0</v>
      </c>
      <c r="J373" s="70">
        <f t="shared" si="312"/>
        <v>0.7168446333284122</v>
      </c>
      <c r="K373" s="119">
        <f t="shared" si="313"/>
        <v>0</v>
      </c>
      <c r="M373" s="64">
        <v>96</v>
      </c>
      <c r="N373" s="64">
        <v>1</v>
      </c>
      <c r="O373" s="63">
        <f t="shared" si="314"/>
        <v>0.13390000000000002</v>
      </c>
      <c r="P373" s="87">
        <f t="shared" si="308"/>
        <v>1.7026150849541188E-2</v>
      </c>
      <c r="Q373" s="64">
        <f t="shared" si="315"/>
        <v>66</v>
      </c>
      <c r="R373" s="87">
        <f t="shared" si="316"/>
        <v>0.7922806153887928</v>
      </c>
      <c r="S373" s="64">
        <f t="shared" si="317"/>
        <v>30</v>
      </c>
    </row>
    <row r="374" spans="1:19" x14ac:dyDescent="0.25">
      <c r="B374" s="62">
        <v>3</v>
      </c>
      <c r="C374" s="64" t="s">
        <v>16</v>
      </c>
      <c r="D374" s="68"/>
      <c r="E374" s="68">
        <f t="shared" si="309"/>
        <v>0</v>
      </c>
      <c r="F374" s="63">
        <f t="shared" si="310"/>
        <v>1.4695080658937348E-2</v>
      </c>
      <c r="G374" s="65">
        <f>IFERROR(VLOOKUP(B374,EFA!$C$2:$D$7,2,0),EFA!$D$7)</f>
        <v>0.97750576770633035</v>
      </c>
      <c r="H374" s="69">
        <f>LGD!$D$7</f>
        <v>0.3</v>
      </c>
      <c r="I374" s="68">
        <f t="shared" si="311"/>
        <v>0</v>
      </c>
      <c r="J374" s="70">
        <f t="shared" si="312"/>
        <v>0.7168446333284122</v>
      </c>
      <c r="K374" s="119">
        <f t="shared" si="313"/>
        <v>0</v>
      </c>
      <c r="M374" s="64">
        <v>96</v>
      </c>
      <c r="N374" s="64">
        <v>1</v>
      </c>
      <c r="O374" s="63">
        <f t="shared" si="314"/>
        <v>0.13390000000000002</v>
      </c>
      <c r="P374" s="87">
        <f t="shared" si="308"/>
        <v>1.7026150849541188E-2</v>
      </c>
      <c r="Q374" s="64">
        <f t="shared" si="315"/>
        <v>66</v>
      </c>
      <c r="R374" s="87">
        <f t="shared" si="316"/>
        <v>0.7922806153887928</v>
      </c>
      <c r="S374" s="64">
        <f t="shared" si="317"/>
        <v>30</v>
      </c>
    </row>
    <row r="375" spans="1:19" x14ac:dyDescent="0.25">
      <c r="B375" s="62">
        <v>3</v>
      </c>
      <c r="C375" s="64" t="s">
        <v>17</v>
      </c>
      <c r="D375" s="68"/>
      <c r="E375" s="68">
        <f t="shared" si="309"/>
        <v>0</v>
      </c>
      <c r="F375" s="63">
        <f t="shared" si="310"/>
        <v>1.4695080658937348E-2</v>
      </c>
      <c r="G375" s="65">
        <f>IFERROR(VLOOKUP(B375,EFA!$C$2:$D$7,2,0),EFA!$D$7)</f>
        <v>0.97750576770633035</v>
      </c>
      <c r="H375" s="69">
        <f>LGD!$D$8</f>
        <v>4.6364209605119888E-2</v>
      </c>
      <c r="I375" s="68">
        <f t="shared" si="311"/>
        <v>0</v>
      </c>
      <c r="J375" s="70">
        <f t="shared" si="312"/>
        <v>0.7168446333284122</v>
      </c>
      <c r="K375" s="119">
        <f t="shared" si="313"/>
        <v>0</v>
      </c>
      <c r="M375" s="64">
        <v>96</v>
      </c>
      <c r="N375" s="64">
        <v>1</v>
      </c>
      <c r="O375" s="63">
        <f t="shared" si="314"/>
        <v>0.13390000000000002</v>
      </c>
      <c r="P375" s="87">
        <f t="shared" si="308"/>
        <v>1.7026150849541188E-2</v>
      </c>
      <c r="Q375" s="64">
        <f t="shared" si="315"/>
        <v>66</v>
      </c>
      <c r="R375" s="87">
        <f t="shared" si="316"/>
        <v>0.7922806153887928</v>
      </c>
      <c r="S375" s="64">
        <f t="shared" si="317"/>
        <v>30</v>
      </c>
    </row>
    <row r="376" spans="1:19" x14ac:dyDescent="0.25">
      <c r="B376" s="62">
        <v>3</v>
      </c>
      <c r="C376" s="64" t="s">
        <v>18</v>
      </c>
      <c r="D376" s="68"/>
      <c r="E376" s="68">
        <f t="shared" si="309"/>
        <v>0</v>
      </c>
      <c r="F376" s="63">
        <f t="shared" si="310"/>
        <v>1.4695080658937348E-2</v>
      </c>
      <c r="G376" s="65">
        <f>IFERROR(VLOOKUP(B376,EFA!$C$2:$D$7,2,0),EFA!$D$7)</f>
        <v>0.97750576770633035</v>
      </c>
      <c r="H376" s="69">
        <f>LGD!$D$9</f>
        <v>0.25</v>
      </c>
      <c r="I376" s="68">
        <f t="shared" si="311"/>
        <v>0</v>
      </c>
      <c r="J376" s="70">
        <f t="shared" si="312"/>
        <v>0.7168446333284122</v>
      </c>
      <c r="K376" s="119">
        <f t="shared" si="313"/>
        <v>0</v>
      </c>
      <c r="M376" s="64">
        <v>96</v>
      </c>
      <c r="N376" s="64">
        <v>1</v>
      </c>
      <c r="O376" s="63">
        <f t="shared" si="314"/>
        <v>0.13390000000000002</v>
      </c>
      <c r="P376" s="87">
        <f t="shared" si="308"/>
        <v>1.7026150849541188E-2</v>
      </c>
      <c r="Q376" s="64">
        <f t="shared" si="315"/>
        <v>66</v>
      </c>
      <c r="R376" s="87">
        <f t="shared" si="316"/>
        <v>0.7922806153887928</v>
      </c>
      <c r="S376" s="64">
        <f t="shared" si="317"/>
        <v>30</v>
      </c>
    </row>
    <row r="377" spans="1:19" x14ac:dyDescent="0.25">
      <c r="B377" s="62">
        <v>3</v>
      </c>
      <c r="C377" s="64" t="s">
        <v>19</v>
      </c>
      <c r="D377" s="68"/>
      <c r="E377" s="68">
        <f t="shared" si="309"/>
        <v>0</v>
      </c>
      <c r="F377" s="63">
        <f t="shared" si="310"/>
        <v>1.4695080658937348E-2</v>
      </c>
      <c r="G377" s="65">
        <f>IFERROR(VLOOKUP(B377,EFA!$C$2:$D$7,2,0),EFA!$D$7)</f>
        <v>0.97750576770633035</v>
      </c>
      <c r="H377" s="69">
        <f>LGD!$D$10</f>
        <v>0.35</v>
      </c>
      <c r="I377" s="68">
        <f t="shared" si="311"/>
        <v>0</v>
      </c>
      <c r="J377" s="70">
        <f t="shared" si="312"/>
        <v>0.7168446333284122</v>
      </c>
      <c r="K377" s="119">
        <f t="shared" si="313"/>
        <v>0</v>
      </c>
      <c r="M377" s="64">
        <v>96</v>
      </c>
      <c r="N377" s="64">
        <v>1</v>
      </c>
      <c r="O377" s="63">
        <f t="shared" si="314"/>
        <v>0.13390000000000002</v>
      </c>
      <c r="P377" s="87">
        <f t="shared" si="308"/>
        <v>1.7026150849541188E-2</v>
      </c>
      <c r="Q377" s="64">
        <f t="shared" si="315"/>
        <v>66</v>
      </c>
      <c r="R377" s="87">
        <f t="shared" si="316"/>
        <v>0.7922806153887928</v>
      </c>
      <c r="S377" s="64">
        <f t="shared" si="317"/>
        <v>30</v>
      </c>
    </row>
    <row r="378" spans="1:19" x14ac:dyDescent="0.25">
      <c r="B378" s="62">
        <v>3</v>
      </c>
      <c r="C378" s="64" t="s">
        <v>20</v>
      </c>
      <c r="D378" s="68"/>
      <c r="E378" s="68">
        <f t="shared" si="309"/>
        <v>0</v>
      </c>
      <c r="F378" s="63">
        <f t="shared" si="310"/>
        <v>1.4695080658937348E-2</v>
      </c>
      <c r="G378" s="65">
        <f>IFERROR(VLOOKUP(B378,EFA!$C$2:$D$7,2,0),EFA!$D$7)</f>
        <v>0.97750576770633035</v>
      </c>
      <c r="H378" s="69">
        <f>LGD!$D$11</f>
        <v>0.55000000000000004</v>
      </c>
      <c r="I378" s="68">
        <f t="shared" si="311"/>
        <v>0</v>
      </c>
      <c r="J378" s="70">
        <f t="shared" si="312"/>
        <v>0.7168446333284122</v>
      </c>
      <c r="K378" s="119">
        <f t="shared" si="313"/>
        <v>0</v>
      </c>
      <c r="M378" s="64">
        <v>96</v>
      </c>
      <c r="N378" s="64">
        <v>1</v>
      </c>
      <c r="O378" s="63">
        <f t="shared" si="314"/>
        <v>0.13390000000000002</v>
      </c>
      <c r="P378" s="87">
        <f t="shared" si="308"/>
        <v>1.7026150849541188E-2</v>
      </c>
      <c r="Q378" s="64">
        <f t="shared" si="315"/>
        <v>66</v>
      </c>
      <c r="R378" s="87">
        <f t="shared" si="316"/>
        <v>0.7922806153887928</v>
      </c>
      <c r="S378" s="64">
        <f t="shared" si="317"/>
        <v>30</v>
      </c>
    </row>
    <row r="379" spans="1:19" x14ac:dyDescent="0.25">
      <c r="C379" s="88"/>
      <c r="D379" s="89"/>
      <c r="E379" s="89"/>
      <c r="F379" s="90"/>
      <c r="G379" s="91"/>
      <c r="H379" s="92"/>
      <c r="I379" s="89"/>
      <c r="J379" s="93"/>
      <c r="K379" s="117"/>
      <c r="M379" s="94"/>
      <c r="N379" s="94"/>
      <c r="O379" s="95"/>
      <c r="P379" s="96"/>
      <c r="Q379" s="94"/>
      <c r="R379" s="96"/>
      <c r="S379" s="94"/>
    </row>
    <row r="380" spans="1:19" x14ac:dyDescent="0.25">
      <c r="A380" s="62">
        <v>8</v>
      </c>
      <c r="B380" s="62" t="s">
        <v>52</v>
      </c>
      <c r="C380" s="64" t="s">
        <v>9</v>
      </c>
      <c r="D380" s="64"/>
      <c r="E380" s="84" t="s">
        <v>26</v>
      </c>
      <c r="F380" s="84" t="s">
        <v>39</v>
      </c>
      <c r="G380" s="84" t="s">
        <v>27</v>
      </c>
      <c r="H380" s="84" t="s">
        <v>28</v>
      </c>
      <c r="I380" s="84" t="s">
        <v>29</v>
      </c>
      <c r="J380" s="84" t="s">
        <v>30</v>
      </c>
      <c r="K380" s="118" t="s">
        <v>31</v>
      </c>
      <c r="M380" s="85" t="s">
        <v>32</v>
      </c>
      <c r="N380" s="85" t="s">
        <v>33</v>
      </c>
      <c r="O380" s="85" t="s">
        <v>34</v>
      </c>
      <c r="P380" s="85" t="s">
        <v>35</v>
      </c>
      <c r="Q380" s="85" t="s">
        <v>36</v>
      </c>
      <c r="R380" s="85" t="s">
        <v>37</v>
      </c>
      <c r="S380" s="85" t="s">
        <v>38</v>
      </c>
    </row>
    <row r="381" spans="1:19" x14ac:dyDescent="0.25">
      <c r="B381" s="62">
        <v>4</v>
      </c>
      <c r="C381" s="64" t="s">
        <v>12</v>
      </c>
      <c r="D381" s="68"/>
      <c r="E381" s="68">
        <f>D348*R381</f>
        <v>0</v>
      </c>
      <c r="F381" s="63">
        <f>$G$4-$F$4</f>
        <v>6.7767815941499332E-3</v>
      </c>
      <c r="G381" s="65">
        <f>IFERROR(VLOOKUP(B381,EFA!$C$2:$D$7,2,0),EFA!$D$7)</f>
        <v>0.98975941333993145</v>
      </c>
      <c r="H381" s="69">
        <f>LGD!$D$3</f>
        <v>0</v>
      </c>
      <c r="I381" s="68">
        <f>E381*F381*G381*H381</f>
        <v>0</v>
      </c>
      <c r="J381" s="70">
        <f>1/((1+($O$16/12))^(M381-Q381))</f>
        <v>0.62747301524507682</v>
      </c>
      <c r="K381" s="119">
        <f>I381*J381</f>
        <v>0</v>
      </c>
      <c r="M381" s="64">
        <v>96</v>
      </c>
      <c r="N381" s="64">
        <v>1</v>
      </c>
      <c r="O381" s="63">
        <f>$O$16</f>
        <v>0.13390000000000002</v>
      </c>
      <c r="P381" s="87">
        <f t="shared" ref="P381:P389" si="318">PMT(O381/12,M381,-N381,0,0)</f>
        <v>1.7026150849541188E-2</v>
      </c>
      <c r="Q381" s="64">
        <f>M381-S381</f>
        <v>54</v>
      </c>
      <c r="R381" s="87">
        <f>PV(O381/12,Q381,-P381,0,0)</f>
        <v>0.6877949296223157</v>
      </c>
      <c r="S381" s="64">
        <f>12+12+12+6</f>
        <v>42</v>
      </c>
    </row>
    <row r="382" spans="1:19" x14ac:dyDescent="0.25">
      <c r="B382" s="62">
        <v>4</v>
      </c>
      <c r="C382" s="64" t="s">
        <v>13</v>
      </c>
      <c r="D382" s="68"/>
      <c r="E382" s="68">
        <f t="shared" ref="E382:E389" si="319">D349*R382</f>
        <v>0</v>
      </c>
      <c r="F382" s="63">
        <f t="shared" ref="F382:F389" si="320">$G$4-$F$4</f>
        <v>6.7767815941499332E-3</v>
      </c>
      <c r="G382" s="65">
        <f>IFERROR(VLOOKUP(B382,EFA!$C$2:$D$7,2,0),EFA!$D$7)</f>
        <v>0.98975941333993145</v>
      </c>
      <c r="H382" s="69">
        <f>LGD!$D$4</f>
        <v>0.55000000000000004</v>
      </c>
      <c r="I382" s="68">
        <f t="shared" ref="I382:I389" si="321">E382*F382*G382*H382</f>
        <v>0</v>
      </c>
      <c r="J382" s="70">
        <f t="shared" ref="J382:J389" si="322">1/((1+($O$16/12))^(M382-Q382))</f>
        <v>0.62747301524507682</v>
      </c>
      <c r="K382" s="119">
        <f t="shared" ref="K382:K389" si="323">I382*J382</f>
        <v>0</v>
      </c>
      <c r="M382" s="64">
        <v>96</v>
      </c>
      <c r="N382" s="64">
        <v>1</v>
      </c>
      <c r="O382" s="63">
        <f t="shared" ref="O382:O389" si="324">$O$16</f>
        <v>0.13390000000000002</v>
      </c>
      <c r="P382" s="87">
        <f t="shared" si="318"/>
        <v>1.7026150849541188E-2</v>
      </c>
      <c r="Q382" s="64">
        <f t="shared" ref="Q382:Q389" si="325">M382-S382</f>
        <v>54</v>
      </c>
      <c r="R382" s="87">
        <f t="shared" ref="R382:R389" si="326">PV(O382/12,Q382,-P382,0,0)</f>
        <v>0.6877949296223157</v>
      </c>
      <c r="S382" s="64">
        <f t="shared" ref="S382:S389" si="327">12+12+12+6</f>
        <v>42</v>
      </c>
    </row>
    <row r="383" spans="1:19" x14ac:dyDescent="0.25">
      <c r="B383" s="62">
        <v>4</v>
      </c>
      <c r="C383" s="64" t="s">
        <v>14</v>
      </c>
      <c r="D383" s="68"/>
      <c r="E383" s="68">
        <f t="shared" si="319"/>
        <v>0</v>
      </c>
      <c r="F383" s="63">
        <f t="shared" si="320"/>
        <v>6.7767815941499332E-3</v>
      </c>
      <c r="G383" s="65">
        <f>IFERROR(VLOOKUP(B383,EFA!$C$2:$D$7,2,0),EFA!$D$7)</f>
        <v>0.98975941333993145</v>
      </c>
      <c r="H383" s="69">
        <f>LGD!$D$5</f>
        <v>0.14000000000000001</v>
      </c>
      <c r="I383" s="68">
        <f t="shared" si="321"/>
        <v>0</v>
      </c>
      <c r="J383" s="70">
        <f t="shared" si="322"/>
        <v>0.62747301524507682</v>
      </c>
      <c r="K383" s="119">
        <f t="shared" si="323"/>
        <v>0</v>
      </c>
      <c r="M383" s="64">
        <v>96</v>
      </c>
      <c r="N383" s="64">
        <v>1</v>
      </c>
      <c r="O383" s="63">
        <f t="shared" si="324"/>
        <v>0.13390000000000002</v>
      </c>
      <c r="P383" s="87">
        <f t="shared" si="318"/>
        <v>1.7026150849541188E-2</v>
      </c>
      <c r="Q383" s="64">
        <f t="shared" si="325"/>
        <v>54</v>
      </c>
      <c r="R383" s="87">
        <f t="shared" si="326"/>
        <v>0.6877949296223157</v>
      </c>
      <c r="S383" s="64">
        <f t="shared" si="327"/>
        <v>42</v>
      </c>
    </row>
    <row r="384" spans="1:19" x14ac:dyDescent="0.25">
      <c r="B384" s="62">
        <v>4</v>
      </c>
      <c r="C384" s="64" t="s">
        <v>15</v>
      </c>
      <c r="D384" s="68"/>
      <c r="E384" s="68">
        <f t="shared" si="319"/>
        <v>0</v>
      </c>
      <c r="F384" s="63">
        <f t="shared" si="320"/>
        <v>6.7767815941499332E-3</v>
      </c>
      <c r="G384" s="65">
        <f>IFERROR(VLOOKUP(B384,EFA!$C$2:$D$7,2,0),EFA!$D$7)</f>
        <v>0.98975941333993145</v>
      </c>
      <c r="H384" s="69">
        <f>LGD!$D$6</f>
        <v>0.3</v>
      </c>
      <c r="I384" s="68">
        <f t="shared" si="321"/>
        <v>0</v>
      </c>
      <c r="J384" s="70">
        <f t="shared" si="322"/>
        <v>0.62747301524507682</v>
      </c>
      <c r="K384" s="119">
        <f t="shared" si="323"/>
        <v>0</v>
      </c>
      <c r="M384" s="64">
        <v>96</v>
      </c>
      <c r="N384" s="64">
        <v>1</v>
      </c>
      <c r="O384" s="63">
        <f t="shared" si="324"/>
        <v>0.13390000000000002</v>
      </c>
      <c r="P384" s="87">
        <f t="shared" si="318"/>
        <v>1.7026150849541188E-2</v>
      </c>
      <c r="Q384" s="64">
        <f t="shared" si="325"/>
        <v>54</v>
      </c>
      <c r="R384" s="87">
        <f t="shared" si="326"/>
        <v>0.6877949296223157</v>
      </c>
      <c r="S384" s="64">
        <f t="shared" si="327"/>
        <v>42</v>
      </c>
    </row>
    <row r="385" spans="1:19" x14ac:dyDescent="0.25">
      <c r="B385" s="62">
        <v>4</v>
      </c>
      <c r="C385" s="64" t="s">
        <v>16</v>
      </c>
      <c r="D385" s="68"/>
      <c r="E385" s="68">
        <f t="shared" si="319"/>
        <v>0</v>
      </c>
      <c r="F385" s="63">
        <f t="shared" si="320"/>
        <v>6.7767815941499332E-3</v>
      </c>
      <c r="G385" s="65">
        <f>IFERROR(VLOOKUP(B385,EFA!$C$2:$D$7,2,0),EFA!$D$7)</f>
        <v>0.98975941333993145</v>
      </c>
      <c r="H385" s="69">
        <f>LGD!$D$7</f>
        <v>0.3</v>
      </c>
      <c r="I385" s="68">
        <f t="shared" si="321"/>
        <v>0</v>
      </c>
      <c r="J385" s="70">
        <f t="shared" si="322"/>
        <v>0.62747301524507682</v>
      </c>
      <c r="K385" s="119">
        <f t="shared" si="323"/>
        <v>0</v>
      </c>
      <c r="M385" s="64">
        <v>96</v>
      </c>
      <c r="N385" s="64">
        <v>1</v>
      </c>
      <c r="O385" s="63">
        <f t="shared" si="324"/>
        <v>0.13390000000000002</v>
      </c>
      <c r="P385" s="87">
        <f t="shared" si="318"/>
        <v>1.7026150849541188E-2</v>
      </c>
      <c r="Q385" s="64">
        <f t="shared" si="325"/>
        <v>54</v>
      </c>
      <c r="R385" s="87">
        <f t="shared" si="326"/>
        <v>0.6877949296223157</v>
      </c>
      <c r="S385" s="64">
        <f t="shared" si="327"/>
        <v>42</v>
      </c>
    </row>
    <row r="386" spans="1:19" x14ac:dyDescent="0.25">
      <c r="B386" s="62">
        <v>4</v>
      </c>
      <c r="C386" s="64" t="s">
        <v>17</v>
      </c>
      <c r="D386" s="68"/>
      <c r="E386" s="68">
        <f t="shared" si="319"/>
        <v>0</v>
      </c>
      <c r="F386" s="63">
        <f t="shared" si="320"/>
        <v>6.7767815941499332E-3</v>
      </c>
      <c r="G386" s="65">
        <f>IFERROR(VLOOKUP(B386,EFA!$C$2:$D$7,2,0),EFA!$D$7)</f>
        <v>0.98975941333993145</v>
      </c>
      <c r="H386" s="69">
        <f>LGD!$D$8</f>
        <v>4.6364209605119888E-2</v>
      </c>
      <c r="I386" s="68">
        <f t="shared" si="321"/>
        <v>0</v>
      </c>
      <c r="J386" s="70">
        <f t="shared" si="322"/>
        <v>0.62747301524507682</v>
      </c>
      <c r="K386" s="119">
        <f t="shared" si="323"/>
        <v>0</v>
      </c>
      <c r="M386" s="64">
        <v>96</v>
      </c>
      <c r="N386" s="64">
        <v>1</v>
      </c>
      <c r="O386" s="63">
        <f t="shared" si="324"/>
        <v>0.13390000000000002</v>
      </c>
      <c r="P386" s="87">
        <f t="shared" si="318"/>
        <v>1.7026150849541188E-2</v>
      </c>
      <c r="Q386" s="64">
        <f t="shared" si="325"/>
        <v>54</v>
      </c>
      <c r="R386" s="87">
        <f t="shared" si="326"/>
        <v>0.6877949296223157</v>
      </c>
      <c r="S386" s="64">
        <f t="shared" si="327"/>
        <v>42</v>
      </c>
    </row>
    <row r="387" spans="1:19" x14ac:dyDescent="0.25">
      <c r="B387" s="62">
        <v>4</v>
      </c>
      <c r="C387" s="64" t="s">
        <v>18</v>
      </c>
      <c r="D387" s="68"/>
      <c r="E387" s="68">
        <f t="shared" si="319"/>
        <v>0</v>
      </c>
      <c r="F387" s="63">
        <f t="shared" si="320"/>
        <v>6.7767815941499332E-3</v>
      </c>
      <c r="G387" s="65">
        <f>IFERROR(VLOOKUP(B387,EFA!$C$2:$D$7,2,0),EFA!$D$7)</f>
        <v>0.98975941333993145</v>
      </c>
      <c r="H387" s="69">
        <f>LGD!$D$9</f>
        <v>0.25</v>
      </c>
      <c r="I387" s="68">
        <f t="shared" si="321"/>
        <v>0</v>
      </c>
      <c r="J387" s="70">
        <f t="shared" si="322"/>
        <v>0.62747301524507682</v>
      </c>
      <c r="K387" s="119">
        <f t="shared" si="323"/>
        <v>0</v>
      </c>
      <c r="M387" s="64">
        <v>96</v>
      </c>
      <c r="N387" s="64">
        <v>1</v>
      </c>
      <c r="O387" s="63">
        <f t="shared" si="324"/>
        <v>0.13390000000000002</v>
      </c>
      <c r="P387" s="87">
        <f t="shared" si="318"/>
        <v>1.7026150849541188E-2</v>
      </c>
      <c r="Q387" s="64">
        <f t="shared" si="325"/>
        <v>54</v>
      </c>
      <c r="R387" s="87">
        <f t="shared" si="326"/>
        <v>0.6877949296223157</v>
      </c>
      <c r="S387" s="64">
        <f t="shared" si="327"/>
        <v>42</v>
      </c>
    </row>
    <row r="388" spans="1:19" x14ac:dyDescent="0.25">
      <c r="B388" s="62">
        <v>4</v>
      </c>
      <c r="C388" s="64" t="s">
        <v>19</v>
      </c>
      <c r="D388" s="68"/>
      <c r="E388" s="68">
        <f t="shared" si="319"/>
        <v>0</v>
      </c>
      <c r="F388" s="63">
        <f t="shared" si="320"/>
        <v>6.7767815941499332E-3</v>
      </c>
      <c r="G388" s="65">
        <f>IFERROR(VLOOKUP(B388,EFA!$C$2:$D$7,2,0),EFA!$D$7)</f>
        <v>0.98975941333993145</v>
      </c>
      <c r="H388" s="69">
        <f>LGD!$D$10</f>
        <v>0.35</v>
      </c>
      <c r="I388" s="68">
        <f t="shared" si="321"/>
        <v>0</v>
      </c>
      <c r="J388" s="70">
        <f t="shared" si="322"/>
        <v>0.62747301524507682</v>
      </c>
      <c r="K388" s="119">
        <f t="shared" si="323"/>
        <v>0</v>
      </c>
      <c r="M388" s="64">
        <v>96</v>
      </c>
      <c r="N388" s="64">
        <v>1</v>
      </c>
      <c r="O388" s="63">
        <f t="shared" si="324"/>
        <v>0.13390000000000002</v>
      </c>
      <c r="P388" s="87">
        <f t="shared" si="318"/>
        <v>1.7026150849541188E-2</v>
      </c>
      <c r="Q388" s="64">
        <f t="shared" si="325"/>
        <v>54</v>
      </c>
      <c r="R388" s="87">
        <f t="shared" si="326"/>
        <v>0.6877949296223157</v>
      </c>
      <c r="S388" s="64">
        <f t="shared" si="327"/>
        <v>42</v>
      </c>
    </row>
    <row r="389" spans="1:19" x14ac:dyDescent="0.25">
      <c r="B389" s="62">
        <v>4</v>
      </c>
      <c r="C389" s="64" t="s">
        <v>20</v>
      </c>
      <c r="D389" s="68"/>
      <c r="E389" s="68">
        <f t="shared" si="319"/>
        <v>0</v>
      </c>
      <c r="F389" s="63">
        <f t="shared" si="320"/>
        <v>6.7767815941499332E-3</v>
      </c>
      <c r="G389" s="65">
        <f>IFERROR(VLOOKUP(B389,EFA!$C$2:$D$7,2,0),EFA!$D$7)</f>
        <v>0.98975941333993145</v>
      </c>
      <c r="H389" s="69">
        <f>LGD!$D$11</f>
        <v>0.55000000000000004</v>
      </c>
      <c r="I389" s="68">
        <f t="shared" si="321"/>
        <v>0</v>
      </c>
      <c r="J389" s="70">
        <f t="shared" si="322"/>
        <v>0.62747301524507682</v>
      </c>
      <c r="K389" s="119">
        <f t="shared" si="323"/>
        <v>0</v>
      </c>
      <c r="M389" s="64">
        <v>96</v>
      </c>
      <c r="N389" s="64">
        <v>1</v>
      </c>
      <c r="O389" s="63">
        <f t="shared" si="324"/>
        <v>0.13390000000000002</v>
      </c>
      <c r="P389" s="87">
        <f t="shared" si="318"/>
        <v>1.7026150849541188E-2</v>
      </c>
      <c r="Q389" s="64">
        <f t="shared" si="325"/>
        <v>54</v>
      </c>
      <c r="R389" s="87">
        <f t="shared" si="326"/>
        <v>0.6877949296223157</v>
      </c>
      <c r="S389" s="64">
        <f t="shared" si="327"/>
        <v>42</v>
      </c>
    </row>
    <row r="390" spans="1:19" x14ac:dyDescent="0.25">
      <c r="C390" s="88"/>
      <c r="D390" s="89"/>
      <c r="E390" s="89"/>
      <c r="F390" s="90"/>
      <c r="G390" s="91"/>
      <c r="H390" s="92"/>
      <c r="I390" s="89"/>
      <c r="J390" s="93"/>
      <c r="K390" s="117"/>
      <c r="M390" s="94"/>
      <c r="N390" s="94"/>
      <c r="O390" s="95"/>
      <c r="P390" s="96"/>
      <c r="Q390" s="94"/>
      <c r="R390" s="96"/>
      <c r="S390" s="94"/>
    </row>
    <row r="391" spans="1:19" x14ac:dyDescent="0.25">
      <c r="A391" s="62">
        <v>8</v>
      </c>
      <c r="B391" s="62" t="s">
        <v>52</v>
      </c>
      <c r="C391" s="64" t="s">
        <v>9</v>
      </c>
      <c r="D391" s="64"/>
      <c r="E391" s="84" t="s">
        <v>26</v>
      </c>
      <c r="F391" s="84" t="s">
        <v>39</v>
      </c>
      <c r="G391" s="84" t="s">
        <v>27</v>
      </c>
      <c r="H391" s="84" t="s">
        <v>28</v>
      </c>
      <c r="I391" s="84" t="s">
        <v>29</v>
      </c>
      <c r="J391" s="84" t="s">
        <v>30</v>
      </c>
      <c r="K391" s="118" t="s">
        <v>31</v>
      </c>
      <c r="M391" s="85" t="s">
        <v>32</v>
      </c>
      <c r="N391" s="85" t="s">
        <v>33</v>
      </c>
      <c r="O391" s="85" t="s">
        <v>34</v>
      </c>
      <c r="P391" s="85" t="s">
        <v>35</v>
      </c>
      <c r="Q391" s="85" t="s">
        <v>36</v>
      </c>
      <c r="R391" s="85" t="s">
        <v>37</v>
      </c>
      <c r="S391" s="85" t="s">
        <v>38</v>
      </c>
    </row>
    <row r="392" spans="1:19" x14ac:dyDescent="0.25">
      <c r="B392" s="62">
        <v>5</v>
      </c>
      <c r="C392" s="64" t="s">
        <v>12</v>
      </c>
      <c r="D392" s="68"/>
      <c r="E392" s="68">
        <f>D348*R392</f>
        <v>0</v>
      </c>
      <c r="F392" s="63">
        <f>$H$4-$G$4</f>
        <v>2.7833144704882407E-3</v>
      </c>
      <c r="G392" s="65">
        <f>IFERROR(VLOOKUP(B392,EFA!$C$2:$D$7,2,0),EFA!$D$7)</f>
        <v>1.0058360487805551</v>
      </c>
      <c r="H392" s="69">
        <f>LGD!$D$3</f>
        <v>0</v>
      </c>
      <c r="I392" s="68">
        <f>E392*F392*G392*H392</f>
        <v>0</v>
      </c>
      <c r="J392" s="70">
        <f>1/((1+($O$16/12))^(M392-Q392))</f>
        <v>0.54924368064616602</v>
      </c>
      <c r="K392" s="119">
        <f>I392*J392</f>
        <v>0</v>
      </c>
      <c r="M392" s="64">
        <v>96</v>
      </c>
      <c r="N392" s="64">
        <v>1</v>
      </c>
      <c r="O392" s="63">
        <f>$O$16</f>
        <v>0.13390000000000002</v>
      </c>
      <c r="P392" s="87">
        <f t="shared" ref="P392:P400" si="328">PMT(O392/12,M392,-N392,0,0)</f>
        <v>1.7026150849541188E-2</v>
      </c>
      <c r="Q392" s="64">
        <f>M392-S392</f>
        <v>42</v>
      </c>
      <c r="R392" s="87">
        <f>PV(O392/12,Q392,-P392,0,0)</f>
        <v>0.56842724163961622</v>
      </c>
      <c r="S392" s="64">
        <f>12+12+12+12+6</f>
        <v>54</v>
      </c>
    </row>
    <row r="393" spans="1:19" x14ac:dyDescent="0.25">
      <c r="B393" s="62">
        <v>5</v>
      </c>
      <c r="C393" s="64" t="s">
        <v>13</v>
      </c>
      <c r="D393" s="68"/>
      <c r="E393" s="68">
        <f t="shared" ref="E393:E400" si="329">D349*R393</f>
        <v>0</v>
      </c>
      <c r="F393" s="63">
        <f t="shared" ref="F393:F400" si="330">$H$4-$G$4</f>
        <v>2.7833144704882407E-3</v>
      </c>
      <c r="G393" s="65">
        <f>IFERROR(VLOOKUP(B393,EFA!$C$2:$D$7,2,0),EFA!$D$7)</f>
        <v>1.0058360487805551</v>
      </c>
      <c r="H393" s="69">
        <f>LGD!$D$4</f>
        <v>0.55000000000000004</v>
      </c>
      <c r="I393" s="68">
        <f t="shared" ref="I393:I400" si="331">E393*F393*G393*H393</f>
        <v>0</v>
      </c>
      <c r="J393" s="70">
        <f t="shared" ref="J393:J400" si="332">1/((1+($O$16/12))^(M393-Q393))</f>
        <v>0.54924368064616602</v>
      </c>
      <c r="K393" s="119">
        <f t="shared" ref="K393:K400" si="333">I393*J393</f>
        <v>0</v>
      </c>
      <c r="M393" s="64">
        <v>96</v>
      </c>
      <c r="N393" s="64">
        <v>1</v>
      </c>
      <c r="O393" s="63">
        <f t="shared" ref="O393:O400" si="334">$O$16</f>
        <v>0.13390000000000002</v>
      </c>
      <c r="P393" s="87">
        <f t="shared" si="328"/>
        <v>1.7026150849541188E-2</v>
      </c>
      <c r="Q393" s="64">
        <f t="shared" ref="Q393:Q400" si="335">M393-S393</f>
        <v>42</v>
      </c>
      <c r="R393" s="87">
        <f t="shared" ref="R393:R400" si="336">PV(O393/12,Q393,-P393,0,0)</f>
        <v>0.56842724163961622</v>
      </c>
      <c r="S393" s="64">
        <f t="shared" ref="S393:S400" si="337">12+12+12+12+6</f>
        <v>54</v>
      </c>
    </row>
    <row r="394" spans="1:19" x14ac:dyDescent="0.25">
      <c r="B394" s="62">
        <v>5</v>
      </c>
      <c r="C394" s="64" t="s">
        <v>14</v>
      </c>
      <c r="D394" s="68"/>
      <c r="E394" s="68">
        <f t="shared" si="329"/>
        <v>0</v>
      </c>
      <c r="F394" s="63">
        <f t="shared" si="330"/>
        <v>2.7833144704882407E-3</v>
      </c>
      <c r="G394" s="65">
        <f>IFERROR(VLOOKUP(B394,EFA!$C$2:$D$7,2,0),EFA!$D$7)</f>
        <v>1.0058360487805551</v>
      </c>
      <c r="H394" s="69">
        <f>LGD!$D$5</f>
        <v>0.14000000000000001</v>
      </c>
      <c r="I394" s="68">
        <f t="shared" si="331"/>
        <v>0</v>
      </c>
      <c r="J394" s="70">
        <f t="shared" si="332"/>
        <v>0.54924368064616602</v>
      </c>
      <c r="K394" s="119">
        <f t="shared" si="333"/>
        <v>0</v>
      </c>
      <c r="M394" s="64">
        <v>96</v>
      </c>
      <c r="N394" s="64">
        <v>1</v>
      </c>
      <c r="O394" s="63">
        <f t="shared" si="334"/>
        <v>0.13390000000000002</v>
      </c>
      <c r="P394" s="87">
        <f t="shared" si="328"/>
        <v>1.7026150849541188E-2</v>
      </c>
      <c r="Q394" s="64">
        <f t="shared" si="335"/>
        <v>42</v>
      </c>
      <c r="R394" s="87">
        <f t="shared" si="336"/>
        <v>0.56842724163961622</v>
      </c>
      <c r="S394" s="64">
        <f t="shared" si="337"/>
        <v>54</v>
      </c>
    </row>
    <row r="395" spans="1:19" x14ac:dyDescent="0.25">
      <c r="B395" s="62">
        <v>5</v>
      </c>
      <c r="C395" s="64" t="s">
        <v>15</v>
      </c>
      <c r="D395" s="68"/>
      <c r="E395" s="68">
        <f t="shared" si="329"/>
        <v>0</v>
      </c>
      <c r="F395" s="63">
        <f t="shared" si="330"/>
        <v>2.7833144704882407E-3</v>
      </c>
      <c r="G395" s="65">
        <f>IFERROR(VLOOKUP(B395,EFA!$C$2:$D$7,2,0),EFA!$D$7)</f>
        <v>1.0058360487805551</v>
      </c>
      <c r="H395" s="69">
        <f>LGD!$D$6</f>
        <v>0.3</v>
      </c>
      <c r="I395" s="68">
        <f t="shared" si="331"/>
        <v>0</v>
      </c>
      <c r="J395" s="70">
        <f t="shared" si="332"/>
        <v>0.54924368064616602</v>
      </c>
      <c r="K395" s="119">
        <f t="shared" si="333"/>
        <v>0</v>
      </c>
      <c r="M395" s="64">
        <v>96</v>
      </c>
      <c r="N395" s="64">
        <v>1</v>
      </c>
      <c r="O395" s="63">
        <f t="shared" si="334"/>
        <v>0.13390000000000002</v>
      </c>
      <c r="P395" s="87">
        <f t="shared" si="328"/>
        <v>1.7026150849541188E-2</v>
      </c>
      <c r="Q395" s="64">
        <f t="shared" si="335"/>
        <v>42</v>
      </c>
      <c r="R395" s="87">
        <f t="shared" si="336"/>
        <v>0.56842724163961622</v>
      </c>
      <c r="S395" s="64">
        <f t="shared" si="337"/>
        <v>54</v>
      </c>
    </row>
    <row r="396" spans="1:19" x14ac:dyDescent="0.25">
      <c r="B396" s="62">
        <v>5</v>
      </c>
      <c r="C396" s="64" t="s">
        <v>16</v>
      </c>
      <c r="D396" s="68"/>
      <c r="E396" s="68">
        <f t="shared" si="329"/>
        <v>0</v>
      </c>
      <c r="F396" s="63">
        <f t="shared" si="330"/>
        <v>2.7833144704882407E-3</v>
      </c>
      <c r="G396" s="65">
        <f>IFERROR(VLOOKUP(B396,EFA!$C$2:$D$7,2,0),EFA!$D$7)</f>
        <v>1.0058360487805551</v>
      </c>
      <c r="H396" s="69">
        <f>LGD!$D$7</f>
        <v>0.3</v>
      </c>
      <c r="I396" s="68">
        <f t="shared" si="331"/>
        <v>0</v>
      </c>
      <c r="J396" s="70">
        <f t="shared" si="332"/>
        <v>0.54924368064616602</v>
      </c>
      <c r="K396" s="119">
        <f t="shared" si="333"/>
        <v>0</v>
      </c>
      <c r="M396" s="64">
        <v>96</v>
      </c>
      <c r="N396" s="64">
        <v>1</v>
      </c>
      <c r="O396" s="63">
        <f t="shared" si="334"/>
        <v>0.13390000000000002</v>
      </c>
      <c r="P396" s="87">
        <f t="shared" si="328"/>
        <v>1.7026150849541188E-2</v>
      </c>
      <c r="Q396" s="64">
        <f t="shared" si="335"/>
        <v>42</v>
      </c>
      <c r="R396" s="87">
        <f t="shared" si="336"/>
        <v>0.56842724163961622</v>
      </c>
      <c r="S396" s="64">
        <f t="shared" si="337"/>
        <v>54</v>
      </c>
    </row>
    <row r="397" spans="1:19" x14ac:dyDescent="0.25">
      <c r="B397" s="62">
        <v>5</v>
      </c>
      <c r="C397" s="64" t="s">
        <v>17</v>
      </c>
      <c r="D397" s="68"/>
      <c r="E397" s="68">
        <f t="shared" si="329"/>
        <v>0</v>
      </c>
      <c r="F397" s="63">
        <f t="shared" si="330"/>
        <v>2.7833144704882407E-3</v>
      </c>
      <c r="G397" s="65">
        <f>IFERROR(VLOOKUP(B397,EFA!$C$2:$D$7,2,0),EFA!$D$7)</f>
        <v>1.0058360487805551</v>
      </c>
      <c r="H397" s="69">
        <f>LGD!$D$8</f>
        <v>4.6364209605119888E-2</v>
      </c>
      <c r="I397" s="68">
        <f t="shared" si="331"/>
        <v>0</v>
      </c>
      <c r="J397" s="70">
        <f t="shared" si="332"/>
        <v>0.54924368064616602</v>
      </c>
      <c r="K397" s="119">
        <f t="shared" si="333"/>
        <v>0</v>
      </c>
      <c r="M397" s="64">
        <v>96</v>
      </c>
      <c r="N397" s="64">
        <v>1</v>
      </c>
      <c r="O397" s="63">
        <f t="shared" si="334"/>
        <v>0.13390000000000002</v>
      </c>
      <c r="P397" s="87">
        <f t="shared" si="328"/>
        <v>1.7026150849541188E-2</v>
      </c>
      <c r="Q397" s="64">
        <f t="shared" si="335"/>
        <v>42</v>
      </c>
      <c r="R397" s="87">
        <f t="shared" si="336"/>
        <v>0.56842724163961622</v>
      </c>
      <c r="S397" s="64">
        <f t="shared" si="337"/>
        <v>54</v>
      </c>
    </row>
    <row r="398" spans="1:19" x14ac:dyDescent="0.25">
      <c r="B398" s="62">
        <v>5</v>
      </c>
      <c r="C398" s="64" t="s">
        <v>18</v>
      </c>
      <c r="D398" s="68"/>
      <c r="E398" s="68">
        <f t="shared" si="329"/>
        <v>0</v>
      </c>
      <c r="F398" s="63">
        <f t="shared" si="330"/>
        <v>2.7833144704882407E-3</v>
      </c>
      <c r="G398" s="65">
        <f>IFERROR(VLOOKUP(B398,EFA!$C$2:$D$7,2,0),EFA!$D$7)</f>
        <v>1.0058360487805551</v>
      </c>
      <c r="H398" s="69">
        <f>LGD!$D$9</f>
        <v>0.25</v>
      </c>
      <c r="I398" s="68">
        <f t="shared" si="331"/>
        <v>0</v>
      </c>
      <c r="J398" s="70">
        <f t="shared" si="332"/>
        <v>0.54924368064616602</v>
      </c>
      <c r="K398" s="119">
        <f t="shared" si="333"/>
        <v>0</v>
      </c>
      <c r="M398" s="64">
        <v>96</v>
      </c>
      <c r="N398" s="64">
        <v>1</v>
      </c>
      <c r="O398" s="63">
        <f t="shared" si="334"/>
        <v>0.13390000000000002</v>
      </c>
      <c r="P398" s="87">
        <f t="shared" si="328"/>
        <v>1.7026150849541188E-2</v>
      </c>
      <c r="Q398" s="64">
        <f t="shared" si="335"/>
        <v>42</v>
      </c>
      <c r="R398" s="87">
        <f t="shared" si="336"/>
        <v>0.56842724163961622</v>
      </c>
      <c r="S398" s="64">
        <f t="shared" si="337"/>
        <v>54</v>
      </c>
    </row>
    <row r="399" spans="1:19" x14ac:dyDescent="0.25">
      <c r="B399" s="62">
        <v>5</v>
      </c>
      <c r="C399" s="64" t="s">
        <v>19</v>
      </c>
      <c r="D399" s="68"/>
      <c r="E399" s="68">
        <f t="shared" si="329"/>
        <v>0</v>
      </c>
      <c r="F399" s="63">
        <f t="shared" si="330"/>
        <v>2.7833144704882407E-3</v>
      </c>
      <c r="G399" s="65">
        <f>IFERROR(VLOOKUP(B399,EFA!$C$2:$D$7,2,0),EFA!$D$7)</f>
        <v>1.0058360487805551</v>
      </c>
      <c r="H399" s="69">
        <f>LGD!$D$10</f>
        <v>0.35</v>
      </c>
      <c r="I399" s="68">
        <f t="shared" si="331"/>
        <v>0</v>
      </c>
      <c r="J399" s="70">
        <f t="shared" si="332"/>
        <v>0.54924368064616602</v>
      </c>
      <c r="K399" s="119">
        <f t="shared" si="333"/>
        <v>0</v>
      </c>
      <c r="M399" s="64">
        <v>96</v>
      </c>
      <c r="N399" s="64">
        <v>1</v>
      </c>
      <c r="O399" s="63">
        <f t="shared" si="334"/>
        <v>0.13390000000000002</v>
      </c>
      <c r="P399" s="87">
        <f t="shared" si="328"/>
        <v>1.7026150849541188E-2</v>
      </c>
      <c r="Q399" s="64">
        <f t="shared" si="335"/>
        <v>42</v>
      </c>
      <c r="R399" s="87">
        <f t="shared" si="336"/>
        <v>0.56842724163961622</v>
      </c>
      <c r="S399" s="64">
        <f t="shared" si="337"/>
        <v>54</v>
      </c>
    </row>
    <row r="400" spans="1:19" x14ac:dyDescent="0.25">
      <c r="B400" s="62">
        <v>5</v>
      </c>
      <c r="C400" s="64" t="s">
        <v>20</v>
      </c>
      <c r="D400" s="68"/>
      <c r="E400" s="68">
        <f t="shared" si="329"/>
        <v>0</v>
      </c>
      <c r="F400" s="63">
        <f t="shared" si="330"/>
        <v>2.7833144704882407E-3</v>
      </c>
      <c r="G400" s="65">
        <f>IFERROR(VLOOKUP(B400,EFA!$C$2:$D$7,2,0),EFA!$D$7)</f>
        <v>1.0058360487805551</v>
      </c>
      <c r="H400" s="69">
        <f>LGD!$D$11</f>
        <v>0.55000000000000004</v>
      </c>
      <c r="I400" s="68">
        <f t="shared" si="331"/>
        <v>0</v>
      </c>
      <c r="J400" s="70">
        <f t="shared" si="332"/>
        <v>0.54924368064616602</v>
      </c>
      <c r="K400" s="119">
        <f t="shared" si="333"/>
        <v>0</v>
      </c>
      <c r="M400" s="64">
        <v>96</v>
      </c>
      <c r="N400" s="64">
        <v>1</v>
      </c>
      <c r="O400" s="63">
        <f t="shared" si="334"/>
        <v>0.13390000000000002</v>
      </c>
      <c r="P400" s="87">
        <f t="shared" si="328"/>
        <v>1.7026150849541188E-2</v>
      </c>
      <c r="Q400" s="64">
        <f t="shared" si="335"/>
        <v>42</v>
      </c>
      <c r="R400" s="87">
        <f t="shared" si="336"/>
        <v>0.56842724163961622</v>
      </c>
      <c r="S400" s="64">
        <f t="shared" si="337"/>
        <v>54</v>
      </c>
    </row>
    <row r="401" spans="1:19" x14ac:dyDescent="0.25">
      <c r="C401" s="88"/>
      <c r="D401" s="89"/>
      <c r="E401" s="89"/>
      <c r="F401" s="90"/>
      <c r="G401" s="91"/>
      <c r="H401" s="92"/>
      <c r="I401" s="89"/>
      <c r="J401" s="93"/>
      <c r="K401" s="117"/>
      <c r="M401" s="94"/>
      <c r="N401" s="94"/>
      <c r="O401" s="95"/>
      <c r="P401" s="96"/>
      <c r="Q401" s="94"/>
      <c r="R401" s="96"/>
      <c r="S401" s="94"/>
    </row>
    <row r="402" spans="1:19" x14ac:dyDescent="0.25">
      <c r="A402" s="62">
        <v>8</v>
      </c>
      <c r="B402" s="62" t="s">
        <v>52</v>
      </c>
      <c r="C402" s="64" t="s">
        <v>9</v>
      </c>
      <c r="D402" s="64"/>
      <c r="E402" s="84" t="s">
        <v>26</v>
      </c>
      <c r="F402" s="84" t="s">
        <v>39</v>
      </c>
      <c r="G402" s="84" t="s">
        <v>27</v>
      </c>
      <c r="H402" s="84" t="s">
        <v>28</v>
      </c>
      <c r="I402" s="84" t="s">
        <v>29</v>
      </c>
      <c r="J402" s="84" t="s">
        <v>30</v>
      </c>
      <c r="K402" s="118" t="s">
        <v>31</v>
      </c>
      <c r="M402" s="85" t="s">
        <v>32</v>
      </c>
      <c r="N402" s="85" t="s">
        <v>33</v>
      </c>
      <c r="O402" s="85" t="s">
        <v>34</v>
      </c>
      <c r="P402" s="85" t="s">
        <v>35</v>
      </c>
      <c r="Q402" s="85" t="s">
        <v>36</v>
      </c>
      <c r="R402" s="85" t="s">
        <v>37</v>
      </c>
      <c r="S402" s="85" t="s">
        <v>38</v>
      </c>
    </row>
    <row r="403" spans="1:19" x14ac:dyDescent="0.25">
      <c r="B403" s="62">
        <v>6</v>
      </c>
      <c r="C403" s="64" t="s">
        <v>12</v>
      </c>
      <c r="D403" s="68"/>
      <c r="E403" s="68">
        <f>D348*R403</f>
        <v>0</v>
      </c>
      <c r="F403" s="63">
        <f>$I$4-$H$4</f>
        <v>3.4321948130550117E-4</v>
      </c>
      <c r="G403" s="65">
        <f>IFERROR(VLOOKUP(B403,EFA!$C$2:$D$7,2,0),EFA!$D$7)</f>
        <v>1.0058360487805551</v>
      </c>
      <c r="H403" s="69">
        <f>LGD!$D$3</f>
        <v>0</v>
      </c>
      <c r="I403" s="68">
        <f>E403*F403*G403*H403</f>
        <v>0</v>
      </c>
      <c r="J403" s="70">
        <f>1/((1+($O$16/12))^(M403-Q403))</f>
        <v>0.48076748067312913</v>
      </c>
      <c r="K403" s="119">
        <f>I403*J403</f>
        <v>0</v>
      </c>
      <c r="M403" s="64">
        <v>96</v>
      </c>
      <c r="N403" s="64">
        <v>1</v>
      </c>
      <c r="O403" s="63">
        <f>$O$16</f>
        <v>0.13390000000000002</v>
      </c>
      <c r="P403" s="87">
        <f t="shared" ref="P403:P411" si="338">PMT(O403/12,M403,-N403,0,0)</f>
        <v>1.7026150849541188E-2</v>
      </c>
      <c r="Q403" s="64">
        <f>M403-S403</f>
        <v>30</v>
      </c>
      <c r="R403" s="87">
        <f>PV(O403/12,Q403,-P403,0,0)</f>
        <v>0.43205789276841816</v>
      </c>
      <c r="S403" s="64">
        <f>12+12+12+12+12+6</f>
        <v>66</v>
      </c>
    </row>
    <row r="404" spans="1:19" x14ac:dyDescent="0.25">
      <c r="B404" s="62">
        <v>6</v>
      </c>
      <c r="C404" s="64" t="s">
        <v>13</v>
      </c>
      <c r="D404" s="68"/>
      <c r="E404" s="68">
        <f t="shared" ref="E404:E411" si="339">D349*R404</f>
        <v>0</v>
      </c>
      <c r="F404" s="63">
        <f t="shared" ref="F404:F411" si="340">$I$4-$H$4</f>
        <v>3.4321948130550117E-4</v>
      </c>
      <c r="G404" s="65">
        <f>IFERROR(VLOOKUP(B404,EFA!$C$2:$D$7,2,0),EFA!$D$7)</f>
        <v>1.0058360487805551</v>
      </c>
      <c r="H404" s="69">
        <f>LGD!$D$4</f>
        <v>0.55000000000000004</v>
      </c>
      <c r="I404" s="68">
        <f t="shared" ref="I404:I411" si="341">E404*F404*G404*H404</f>
        <v>0</v>
      </c>
      <c r="J404" s="70">
        <f t="shared" ref="J404:J411" si="342">1/((1+($O$16/12))^(M404-Q404))</f>
        <v>0.48076748067312913</v>
      </c>
      <c r="K404" s="119">
        <f t="shared" ref="K404:K411" si="343">I404*J404</f>
        <v>0</v>
      </c>
      <c r="M404" s="64">
        <v>96</v>
      </c>
      <c r="N404" s="64">
        <v>1</v>
      </c>
      <c r="O404" s="63">
        <f t="shared" ref="O404:O411" si="344">$O$16</f>
        <v>0.13390000000000002</v>
      </c>
      <c r="P404" s="87">
        <f t="shared" si="338"/>
        <v>1.7026150849541188E-2</v>
      </c>
      <c r="Q404" s="64">
        <f t="shared" ref="Q404:Q411" si="345">M404-S404</f>
        <v>30</v>
      </c>
      <c r="R404" s="87">
        <f t="shared" ref="R404:R411" si="346">PV(O404/12,Q404,-P404,0,0)</f>
        <v>0.43205789276841816</v>
      </c>
      <c r="S404" s="64">
        <f t="shared" ref="S404:S411" si="347">12+12+12+12+12+6</f>
        <v>66</v>
      </c>
    </row>
    <row r="405" spans="1:19" x14ac:dyDescent="0.25">
      <c r="B405" s="62">
        <v>6</v>
      </c>
      <c r="C405" s="64" t="s">
        <v>14</v>
      </c>
      <c r="D405" s="68"/>
      <c r="E405" s="68">
        <f t="shared" si="339"/>
        <v>0</v>
      </c>
      <c r="F405" s="63">
        <f t="shared" si="340"/>
        <v>3.4321948130550117E-4</v>
      </c>
      <c r="G405" s="65">
        <f>IFERROR(VLOOKUP(B405,EFA!$C$2:$D$7,2,0),EFA!$D$7)</f>
        <v>1.0058360487805551</v>
      </c>
      <c r="H405" s="69">
        <f>LGD!$D$5</f>
        <v>0.14000000000000001</v>
      </c>
      <c r="I405" s="68">
        <f t="shared" si="341"/>
        <v>0</v>
      </c>
      <c r="J405" s="70">
        <f t="shared" si="342"/>
        <v>0.48076748067312913</v>
      </c>
      <c r="K405" s="119">
        <f t="shared" si="343"/>
        <v>0</v>
      </c>
      <c r="M405" s="64">
        <v>96</v>
      </c>
      <c r="N405" s="64">
        <v>1</v>
      </c>
      <c r="O405" s="63">
        <f t="shared" si="344"/>
        <v>0.13390000000000002</v>
      </c>
      <c r="P405" s="87">
        <f t="shared" si="338"/>
        <v>1.7026150849541188E-2</v>
      </c>
      <c r="Q405" s="64">
        <f t="shared" si="345"/>
        <v>30</v>
      </c>
      <c r="R405" s="87">
        <f t="shared" si="346"/>
        <v>0.43205789276841816</v>
      </c>
      <c r="S405" s="64">
        <f t="shared" si="347"/>
        <v>66</v>
      </c>
    </row>
    <row r="406" spans="1:19" x14ac:dyDescent="0.25">
      <c r="B406" s="62">
        <v>6</v>
      </c>
      <c r="C406" s="64" t="s">
        <v>15</v>
      </c>
      <c r="D406" s="68"/>
      <c r="E406" s="68">
        <f t="shared" si="339"/>
        <v>0</v>
      </c>
      <c r="F406" s="63">
        <f t="shared" si="340"/>
        <v>3.4321948130550117E-4</v>
      </c>
      <c r="G406" s="65">
        <f>IFERROR(VLOOKUP(B406,EFA!$C$2:$D$7,2,0),EFA!$D$7)</f>
        <v>1.0058360487805551</v>
      </c>
      <c r="H406" s="69">
        <f>LGD!$D$6</f>
        <v>0.3</v>
      </c>
      <c r="I406" s="68">
        <f t="shared" si="341"/>
        <v>0</v>
      </c>
      <c r="J406" s="70">
        <f t="shared" si="342"/>
        <v>0.48076748067312913</v>
      </c>
      <c r="K406" s="119">
        <f t="shared" si="343"/>
        <v>0</v>
      </c>
      <c r="M406" s="64">
        <v>96</v>
      </c>
      <c r="N406" s="64">
        <v>1</v>
      </c>
      <c r="O406" s="63">
        <f t="shared" si="344"/>
        <v>0.13390000000000002</v>
      </c>
      <c r="P406" s="87">
        <f t="shared" si="338"/>
        <v>1.7026150849541188E-2</v>
      </c>
      <c r="Q406" s="64">
        <f t="shared" si="345"/>
        <v>30</v>
      </c>
      <c r="R406" s="87">
        <f t="shared" si="346"/>
        <v>0.43205789276841816</v>
      </c>
      <c r="S406" s="64">
        <f t="shared" si="347"/>
        <v>66</v>
      </c>
    </row>
    <row r="407" spans="1:19" x14ac:dyDescent="0.25">
      <c r="B407" s="62">
        <v>6</v>
      </c>
      <c r="C407" s="64" t="s">
        <v>16</v>
      </c>
      <c r="D407" s="68"/>
      <c r="E407" s="68">
        <f t="shared" si="339"/>
        <v>0</v>
      </c>
      <c r="F407" s="63">
        <f t="shared" si="340"/>
        <v>3.4321948130550117E-4</v>
      </c>
      <c r="G407" s="65">
        <f>IFERROR(VLOOKUP(B407,EFA!$C$2:$D$7,2,0),EFA!$D$7)</f>
        <v>1.0058360487805551</v>
      </c>
      <c r="H407" s="69">
        <f>LGD!$D$7</f>
        <v>0.3</v>
      </c>
      <c r="I407" s="68">
        <f t="shared" si="341"/>
        <v>0</v>
      </c>
      <c r="J407" s="70">
        <f t="shared" si="342"/>
        <v>0.48076748067312913</v>
      </c>
      <c r="K407" s="119">
        <f t="shared" si="343"/>
        <v>0</v>
      </c>
      <c r="M407" s="64">
        <v>96</v>
      </c>
      <c r="N407" s="64">
        <v>1</v>
      </c>
      <c r="O407" s="63">
        <f t="shared" si="344"/>
        <v>0.13390000000000002</v>
      </c>
      <c r="P407" s="87">
        <f t="shared" si="338"/>
        <v>1.7026150849541188E-2</v>
      </c>
      <c r="Q407" s="64">
        <f t="shared" si="345"/>
        <v>30</v>
      </c>
      <c r="R407" s="87">
        <f t="shared" si="346"/>
        <v>0.43205789276841816</v>
      </c>
      <c r="S407" s="64">
        <f t="shared" si="347"/>
        <v>66</v>
      </c>
    </row>
    <row r="408" spans="1:19" x14ac:dyDescent="0.25">
      <c r="B408" s="62">
        <v>6</v>
      </c>
      <c r="C408" s="64" t="s">
        <v>17</v>
      </c>
      <c r="D408" s="68"/>
      <c r="E408" s="68">
        <f t="shared" si="339"/>
        <v>0</v>
      </c>
      <c r="F408" s="63">
        <f t="shared" si="340"/>
        <v>3.4321948130550117E-4</v>
      </c>
      <c r="G408" s="65">
        <f>IFERROR(VLOOKUP(B408,EFA!$C$2:$D$7,2,0),EFA!$D$7)</f>
        <v>1.0058360487805551</v>
      </c>
      <c r="H408" s="69">
        <f>LGD!$D$8</f>
        <v>4.6364209605119888E-2</v>
      </c>
      <c r="I408" s="68">
        <f t="shared" si="341"/>
        <v>0</v>
      </c>
      <c r="J408" s="70">
        <f t="shared" si="342"/>
        <v>0.48076748067312913</v>
      </c>
      <c r="K408" s="119">
        <f t="shared" si="343"/>
        <v>0</v>
      </c>
      <c r="M408" s="64">
        <v>96</v>
      </c>
      <c r="N408" s="64">
        <v>1</v>
      </c>
      <c r="O408" s="63">
        <f t="shared" si="344"/>
        <v>0.13390000000000002</v>
      </c>
      <c r="P408" s="87">
        <f t="shared" si="338"/>
        <v>1.7026150849541188E-2</v>
      </c>
      <c r="Q408" s="64">
        <f t="shared" si="345"/>
        <v>30</v>
      </c>
      <c r="R408" s="87">
        <f t="shared" si="346"/>
        <v>0.43205789276841816</v>
      </c>
      <c r="S408" s="64">
        <f t="shared" si="347"/>
        <v>66</v>
      </c>
    </row>
    <row r="409" spans="1:19" x14ac:dyDescent="0.25">
      <c r="B409" s="62">
        <v>6</v>
      </c>
      <c r="C409" s="64" t="s">
        <v>18</v>
      </c>
      <c r="D409" s="68"/>
      <c r="E409" s="68">
        <f t="shared" si="339"/>
        <v>0</v>
      </c>
      <c r="F409" s="63">
        <f t="shared" si="340"/>
        <v>3.4321948130550117E-4</v>
      </c>
      <c r="G409" s="65">
        <f>IFERROR(VLOOKUP(B409,EFA!$C$2:$D$7,2,0),EFA!$D$7)</f>
        <v>1.0058360487805551</v>
      </c>
      <c r="H409" s="69">
        <f>LGD!$D$9</f>
        <v>0.25</v>
      </c>
      <c r="I409" s="68">
        <f t="shared" si="341"/>
        <v>0</v>
      </c>
      <c r="J409" s="70">
        <f t="shared" si="342"/>
        <v>0.48076748067312913</v>
      </c>
      <c r="K409" s="119">
        <f t="shared" si="343"/>
        <v>0</v>
      </c>
      <c r="M409" s="64">
        <v>96</v>
      </c>
      <c r="N409" s="64">
        <v>1</v>
      </c>
      <c r="O409" s="63">
        <f t="shared" si="344"/>
        <v>0.13390000000000002</v>
      </c>
      <c r="P409" s="87">
        <f t="shared" si="338"/>
        <v>1.7026150849541188E-2</v>
      </c>
      <c r="Q409" s="64">
        <f t="shared" si="345"/>
        <v>30</v>
      </c>
      <c r="R409" s="87">
        <f t="shared" si="346"/>
        <v>0.43205789276841816</v>
      </c>
      <c r="S409" s="64">
        <f t="shared" si="347"/>
        <v>66</v>
      </c>
    </row>
    <row r="410" spans="1:19" x14ac:dyDescent="0.25">
      <c r="B410" s="62">
        <v>6</v>
      </c>
      <c r="C410" s="64" t="s">
        <v>19</v>
      </c>
      <c r="D410" s="68"/>
      <c r="E410" s="68">
        <f t="shared" si="339"/>
        <v>0</v>
      </c>
      <c r="F410" s="63">
        <f t="shared" si="340"/>
        <v>3.4321948130550117E-4</v>
      </c>
      <c r="G410" s="65">
        <f>IFERROR(VLOOKUP(B410,EFA!$C$2:$D$7,2,0),EFA!$D$7)</f>
        <v>1.0058360487805551</v>
      </c>
      <c r="H410" s="69">
        <f>LGD!$D$10</f>
        <v>0.35</v>
      </c>
      <c r="I410" s="68">
        <f t="shared" si="341"/>
        <v>0</v>
      </c>
      <c r="J410" s="70">
        <f t="shared" si="342"/>
        <v>0.48076748067312913</v>
      </c>
      <c r="K410" s="119">
        <f t="shared" si="343"/>
        <v>0</v>
      </c>
      <c r="M410" s="64">
        <v>96</v>
      </c>
      <c r="N410" s="64">
        <v>1</v>
      </c>
      <c r="O410" s="63">
        <f t="shared" si="344"/>
        <v>0.13390000000000002</v>
      </c>
      <c r="P410" s="87">
        <f t="shared" si="338"/>
        <v>1.7026150849541188E-2</v>
      </c>
      <c r="Q410" s="64">
        <f t="shared" si="345"/>
        <v>30</v>
      </c>
      <c r="R410" s="87">
        <f t="shared" si="346"/>
        <v>0.43205789276841816</v>
      </c>
      <c r="S410" s="64">
        <f t="shared" si="347"/>
        <v>66</v>
      </c>
    </row>
    <row r="411" spans="1:19" x14ac:dyDescent="0.25">
      <c r="B411" s="62">
        <v>6</v>
      </c>
      <c r="C411" s="64" t="s">
        <v>20</v>
      </c>
      <c r="D411" s="68"/>
      <c r="E411" s="68">
        <f t="shared" si="339"/>
        <v>0</v>
      </c>
      <c r="F411" s="63">
        <f t="shared" si="340"/>
        <v>3.4321948130550117E-4</v>
      </c>
      <c r="G411" s="65">
        <f>IFERROR(VLOOKUP(B411,EFA!$C$2:$D$7,2,0),EFA!$D$7)</f>
        <v>1.0058360487805551</v>
      </c>
      <c r="H411" s="69">
        <f>LGD!$D$11</f>
        <v>0.55000000000000004</v>
      </c>
      <c r="I411" s="68">
        <f t="shared" si="341"/>
        <v>0</v>
      </c>
      <c r="J411" s="70">
        <f t="shared" si="342"/>
        <v>0.48076748067312913</v>
      </c>
      <c r="K411" s="119">
        <f t="shared" si="343"/>
        <v>0</v>
      </c>
      <c r="M411" s="64">
        <v>96</v>
      </c>
      <c r="N411" s="64">
        <v>1</v>
      </c>
      <c r="O411" s="63">
        <f t="shared" si="344"/>
        <v>0.13390000000000002</v>
      </c>
      <c r="P411" s="87">
        <f t="shared" si="338"/>
        <v>1.7026150849541188E-2</v>
      </c>
      <c r="Q411" s="64">
        <f t="shared" si="345"/>
        <v>30</v>
      </c>
      <c r="R411" s="87">
        <f t="shared" si="346"/>
        <v>0.43205789276841816</v>
      </c>
      <c r="S411" s="64">
        <f t="shared" si="347"/>
        <v>66</v>
      </c>
    </row>
    <row r="412" spans="1:19" x14ac:dyDescent="0.25">
      <c r="C412" s="94"/>
      <c r="D412" s="97"/>
      <c r="E412" s="97"/>
      <c r="F412" s="95"/>
      <c r="G412" s="98"/>
      <c r="H412" s="99"/>
      <c r="I412" s="97"/>
      <c r="J412" s="100"/>
      <c r="K412" s="120"/>
    </row>
    <row r="413" spans="1:19" x14ac:dyDescent="0.25">
      <c r="A413" s="62">
        <v>8</v>
      </c>
      <c r="B413" s="62" t="s">
        <v>52</v>
      </c>
      <c r="C413" s="64" t="s">
        <v>9</v>
      </c>
      <c r="D413" s="64"/>
      <c r="E413" s="84" t="s">
        <v>26</v>
      </c>
      <c r="F413" s="84" t="s">
        <v>39</v>
      </c>
      <c r="G413" s="84" t="s">
        <v>27</v>
      </c>
      <c r="H413" s="84" t="s">
        <v>28</v>
      </c>
      <c r="I413" s="84" t="s">
        <v>29</v>
      </c>
      <c r="J413" s="84" t="s">
        <v>30</v>
      </c>
      <c r="K413" s="118" t="s">
        <v>31</v>
      </c>
      <c r="M413" s="85" t="s">
        <v>32</v>
      </c>
      <c r="N413" s="85" t="s">
        <v>33</v>
      </c>
      <c r="O413" s="85" t="s">
        <v>34</v>
      </c>
      <c r="P413" s="85" t="s">
        <v>35</v>
      </c>
      <c r="Q413" s="85" t="s">
        <v>36</v>
      </c>
      <c r="R413" s="85" t="s">
        <v>37</v>
      </c>
      <c r="S413" s="85" t="s">
        <v>38</v>
      </c>
    </row>
    <row r="414" spans="1:19" x14ac:dyDescent="0.25">
      <c r="B414" s="62">
        <v>7</v>
      </c>
      <c r="C414" s="64" t="s">
        <v>12</v>
      </c>
      <c r="D414" s="68"/>
      <c r="E414" s="68">
        <f>D348*R414</f>
        <v>0</v>
      </c>
      <c r="F414" s="63">
        <f>$J$4-$I$4</f>
        <v>6.29054120339749E-3</v>
      </c>
      <c r="G414" s="65">
        <f>IFERROR(VLOOKUP(B414,EFA!$C$2:$D$7,2,0),EFA!$D$7)</f>
        <v>1.0058360487805551</v>
      </c>
      <c r="H414" s="69">
        <f>LGD!$D$3</f>
        <v>0</v>
      </c>
      <c r="I414" s="68">
        <f>E414*F414*G414*H414</f>
        <v>0</v>
      </c>
      <c r="J414" s="70">
        <f>1/((1+($O$16/12))^(M414-Q414))</f>
        <v>0.42082845668950175</v>
      </c>
      <c r="K414" s="119">
        <f>I414*J414</f>
        <v>0</v>
      </c>
      <c r="M414" s="64">
        <v>96</v>
      </c>
      <c r="N414" s="64">
        <v>1</v>
      </c>
      <c r="O414" s="63">
        <f>$O$16</f>
        <v>0.13390000000000002</v>
      </c>
      <c r="P414" s="87">
        <f t="shared" ref="P414:P422" si="348">PMT(O414/12,M414,-N414,0,0)</f>
        <v>1.7026150849541188E-2</v>
      </c>
      <c r="Q414" s="64">
        <f>M414-S414</f>
        <v>18</v>
      </c>
      <c r="R414" s="87">
        <f>PV(O414/12,Q414,-P414,0,0)</f>
        <v>0.27626531920152586</v>
      </c>
      <c r="S414" s="64">
        <v>78</v>
      </c>
    </row>
    <row r="415" spans="1:19" x14ac:dyDescent="0.25">
      <c r="B415" s="62">
        <v>7</v>
      </c>
      <c r="C415" s="64" t="s">
        <v>13</v>
      </c>
      <c r="D415" s="68"/>
      <c r="E415" s="68">
        <f t="shared" ref="E415:E422" si="349">D349*R415</f>
        <v>0</v>
      </c>
      <c r="F415" s="63">
        <f t="shared" ref="F415:F422" si="350">$J$4-$I$4</f>
        <v>6.29054120339749E-3</v>
      </c>
      <c r="G415" s="65">
        <f>IFERROR(VLOOKUP(B415,EFA!$C$2:$D$7,2,0),EFA!$D$7)</f>
        <v>1.0058360487805551</v>
      </c>
      <c r="H415" s="69">
        <f>LGD!$D$4</f>
        <v>0.55000000000000004</v>
      </c>
      <c r="I415" s="68">
        <f t="shared" ref="I415:I422" si="351">E415*F415*G415*H415</f>
        <v>0</v>
      </c>
      <c r="J415" s="70">
        <f t="shared" ref="J415:J422" si="352">1/((1+($O$16/12))^(M415-Q415))</f>
        <v>0.42082845668950175</v>
      </c>
      <c r="K415" s="119">
        <f t="shared" ref="K415:K422" si="353">I415*J415</f>
        <v>0</v>
      </c>
      <c r="M415" s="64">
        <v>96</v>
      </c>
      <c r="N415" s="64">
        <v>1</v>
      </c>
      <c r="O415" s="63">
        <f t="shared" ref="O415:O422" si="354">$O$16</f>
        <v>0.13390000000000002</v>
      </c>
      <c r="P415" s="87">
        <f t="shared" si="348"/>
        <v>1.7026150849541188E-2</v>
      </c>
      <c r="Q415" s="64">
        <f t="shared" ref="Q415:Q422" si="355">M415-S415</f>
        <v>18</v>
      </c>
      <c r="R415" s="87">
        <f t="shared" ref="R415:R422" si="356">PV(O415/12,Q415,-P415,0,0)</f>
        <v>0.27626531920152586</v>
      </c>
      <c r="S415" s="64">
        <v>78</v>
      </c>
    </row>
    <row r="416" spans="1:19" x14ac:dyDescent="0.25">
      <c r="B416" s="62">
        <v>7</v>
      </c>
      <c r="C416" s="64" t="s">
        <v>14</v>
      </c>
      <c r="D416" s="68"/>
      <c r="E416" s="68">
        <f t="shared" si="349"/>
        <v>0</v>
      </c>
      <c r="F416" s="63">
        <f t="shared" si="350"/>
        <v>6.29054120339749E-3</v>
      </c>
      <c r="G416" s="65">
        <f>IFERROR(VLOOKUP(B416,EFA!$C$2:$D$7,2,0),EFA!$D$7)</f>
        <v>1.0058360487805551</v>
      </c>
      <c r="H416" s="69">
        <f>LGD!$D$5</f>
        <v>0.14000000000000001</v>
      </c>
      <c r="I416" s="68">
        <f t="shared" si="351"/>
        <v>0</v>
      </c>
      <c r="J416" s="70">
        <f t="shared" si="352"/>
        <v>0.42082845668950175</v>
      </c>
      <c r="K416" s="119">
        <f t="shared" si="353"/>
        <v>0</v>
      </c>
      <c r="M416" s="64">
        <v>96</v>
      </c>
      <c r="N416" s="64">
        <v>1</v>
      </c>
      <c r="O416" s="63">
        <f t="shared" si="354"/>
        <v>0.13390000000000002</v>
      </c>
      <c r="P416" s="87">
        <f t="shared" si="348"/>
        <v>1.7026150849541188E-2</v>
      </c>
      <c r="Q416" s="64">
        <f t="shared" si="355"/>
        <v>18</v>
      </c>
      <c r="R416" s="87">
        <f t="shared" si="356"/>
        <v>0.27626531920152586</v>
      </c>
      <c r="S416" s="64">
        <v>78</v>
      </c>
    </row>
    <row r="417" spans="1:19" x14ac:dyDescent="0.25">
      <c r="B417" s="62">
        <v>7</v>
      </c>
      <c r="C417" s="64" t="s">
        <v>15</v>
      </c>
      <c r="D417" s="68"/>
      <c r="E417" s="68">
        <f t="shared" si="349"/>
        <v>0</v>
      </c>
      <c r="F417" s="63">
        <f t="shared" si="350"/>
        <v>6.29054120339749E-3</v>
      </c>
      <c r="G417" s="65">
        <f>IFERROR(VLOOKUP(B417,EFA!$C$2:$D$7,2,0),EFA!$D$7)</f>
        <v>1.0058360487805551</v>
      </c>
      <c r="H417" s="69">
        <f>LGD!$D$6</f>
        <v>0.3</v>
      </c>
      <c r="I417" s="68">
        <f t="shared" si="351"/>
        <v>0</v>
      </c>
      <c r="J417" s="70">
        <f t="shared" si="352"/>
        <v>0.42082845668950175</v>
      </c>
      <c r="K417" s="119">
        <f t="shared" si="353"/>
        <v>0</v>
      </c>
      <c r="M417" s="64">
        <v>96</v>
      </c>
      <c r="N417" s="64">
        <v>1</v>
      </c>
      <c r="O417" s="63">
        <f t="shared" si="354"/>
        <v>0.13390000000000002</v>
      </c>
      <c r="P417" s="87">
        <f t="shared" si="348"/>
        <v>1.7026150849541188E-2</v>
      </c>
      <c r="Q417" s="64">
        <f t="shared" si="355"/>
        <v>18</v>
      </c>
      <c r="R417" s="87">
        <f t="shared" si="356"/>
        <v>0.27626531920152586</v>
      </c>
      <c r="S417" s="64">
        <v>78</v>
      </c>
    </row>
    <row r="418" spans="1:19" x14ac:dyDescent="0.25">
      <c r="B418" s="62">
        <v>7</v>
      </c>
      <c r="C418" s="64" t="s">
        <v>16</v>
      </c>
      <c r="D418" s="68"/>
      <c r="E418" s="68">
        <f t="shared" si="349"/>
        <v>0</v>
      </c>
      <c r="F418" s="63">
        <f t="shared" si="350"/>
        <v>6.29054120339749E-3</v>
      </c>
      <c r="G418" s="65">
        <f>IFERROR(VLOOKUP(B418,EFA!$C$2:$D$7,2,0),EFA!$D$7)</f>
        <v>1.0058360487805551</v>
      </c>
      <c r="H418" s="69">
        <f>LGD!$D$7</f>
        <v>0.3</v>
      </c>
      <c r="I418" s="68">
        <f t="shared" si="351"/>
        <v>0</v>
      </c>
      <c r="J418" s="70">
        <f t="shared" si="352"/>
        <v>0.42082845668950175</v>
      </c>
      <c r="K418" s="119">
        <f t="shared" si="353"/>
        <v>0</v>
      </c>
      <c r="M418" s="64">
        <v>96</v>
      </c>
      <c r="N418" s="64">
        <v>1</v>
      </c>
      <c r="O418" s="63">
        <f t="shared" si="354"/>
        <v>0.13390000000000002</v>
      </c>
      <c r="P418" s="87">
        <f t="shared" si="348"/>
        <v>1.7026150849541188E-2</v>
      </c>
      <c r="Q418" s="64">
        <f t="shared" si="355"/>
        <v>18</v>
      </c>
      <c r="R418" s="87">
        <f t="shared" si="356"/>
        <v>0.27626531920152586</v>
      </c>
      <c r="S418" s="64">
        <v>78</v>
      </c>
    </row>
    <row r="419" spans="1:19" x14ac:dyDescent="0.25">
      <c r="B419" s="62">
        <v>7</v>
      </c>
      <c r="C419" s="64" t="s">
        <v>17</v>
      </c>
      <c r="D419" s="68"/>
      <c r="E419" s="68">
        <f t="shared" si="349"/>
        <v>0</v>
      </c>
      <c r="F419" s="63">
        <f t="shared" si="350"/>
        <v>6.29054120339749E-3</v>
      </c>
      <c r="G419" s="65">
        <f>IFERROR(VLOOKUP(B419,EFA!$C$2:$D$7,2,0),EFA!$D$7)</f>
        <v>1.0058360487805551</v>
      </c>
      <c r="H419" s="69">
        <f>LGD!$D$8</f>
        <v>4.6364209605119888E-2</v>
      </c>
      <c r="I419" s="68">
        <f t="shared" si="351"/>
        <v>0</v>
      </c>
      <c r="J419" s="70">
        <f t="shared" si="352"/>
        <v>0.42082845668950175</v>
      </c>
      <c r="K419" s="119">
        <f t="shared" si="353"/>
        <v>0</v>
      </c>
      <c r="M419" s="64">
        <v>96</v>
      </c>
      <c r="N419" s="64">
        <v>1</v>
      </c>
      <c r="O419" s="63">
        <f t="shared" si="354"/>
        <v>0.13390000000000002</v>
      </c>
      <c r="P419" s="87">
        <f t="shared" si="348"/>
        <v>1.7026150849541188E-2</v>
      </c>
      <c r="Q419" s="64">
        <f t="shared" si="355"/>
        <v>18</v>
      </c>
      <c r="R419" s="87">
        <f t="shared" si="356"/>
        <v>0.27626531920152586</v>
      </c>
      <c r="S419" s="64">
        <v>78</v>
      </c>
    </row>
    <row r="420" spans="1:19" x14ac:dyDescent="0.25">
      <c r="B420" s="62">
        <v>7</v>
      </c>
      <c r="C420" s="64" t="s">
        <v>18</v>
      </c>
      <c r="D420" s="68"/>
      <c r="E420" s="68">
        <f t="shared" si="349"/>
        <v>0</v>
      </c>
      <c r="F420" s="63">
        <f t="shared" si="350"/>
        <v>6.29054120339749E-3</v>
      </c>
      <c r="G420" s="65">
        <f>IFERROR(VLOOKUP(B420,EFA!$C$2:$D$7,2,0),EFA!$D$7)</f>
        <v>1.0058360487805551</v>
      </c>
      <c r="H420" s="69">
        <f>LGD!$D$9</f>
        <v>0.25</v>
      </c>
      <c r="I420" s="68">
        <f t="shared" si="351"/>
        <v>0</v>
      </c>
      <c r="J420" s="70">
        <f t="shared" si="352"/>
        <v>0.42082845668950175</v>
      </c>
      <c r="K420" s="119">
        <f t="shared" si="353"/>
        <v>0</v>
      </c>
      <c r="M420" s="64">
        <v>96</v>
      </c>
      <c r="N420" s="64">
        <v>1</v>
      </c>
      <c r="O420" s="63">
        <f t="shared" si="354"/>
        <v>0.13390000000000002</v>
      </c>
      <c r="P420" s="87">
        <f t="shared" si="348"/>
        <v>1.7026150849541188E-2</v>
      </c>
      <c r="Q420" s="64">
        <f t="shared" si="355"/>
        <v>18</v>
      </c>
      <c r="R420" s="87">
        <f t="shared" si="356"/>
        <v>0.27626531920152586</v>
      </c>
      <c r="S420" s="64">
        <v>78</v>
      </c>
    </row>
    <row r="421" spans="1:19" x14ac:dyDescent="0.25">
      <c r="B421" s="62">
        <v>7</v>
      </c>
      <c r="C421" s="64" t="s">
        <v>19</v>
      </c>
      <c r="D421" s="68"/>
      <c r="E421" s="68">
        <f t="shared" si="349"/>
        <v>0</v>
      </c>
      <c r="F421" s="63">
        <f t="shared" si="350"/>
        <v>6.29054120339749E-3</v>
      </c>
      <c r="G421" s="65">
        <f>IFERROR(VLOOKUP(B421,EFA!$C$2:$D$7,2,0),EFA!$D$7)</f>
        <v>1.0058360487805551</v>
      </c>
      <c r="H421" s="69">
        <f>LGD!$D$10</f>
        <v>0.35</v>
      </c>
      <c r="I421" s="68">
        <f t="shared" si="351"/>
        <v>0</v>
      </c>
      <c r="J421" s="70">
        <f t="shared" si="352"/>
        <v>0.42082845668950175</v>
      </c>
      <c r="K421" s="119">
        <f t="shared" si="353"/>
        <v>0</v>
      </c>
      <c r="M421" s="64">
        <v>96</v>
      </c>
      <c r="N421" s="64">
        <v>1</v>
      </c>
      <c r="O421" s="63">
        <f t="shared" si="354"/>
        <v>0.13390000000000002</v>
      </c>
      <c r="P421" s="87">
        <f t="shared" si="348"/>
        <v>1.7026150849541188E-2</v>
      </c>
      <c r="Q421" s="64">
        <f t="shared" si="355"/>
        <v>18</v>
      </c>
      <c r="R421" s="87">
        <f t="shared" si="356"/>
        <v>0.27626531920152586</v>
      </c>
      <c r="S421" s="64">
        <v>78</v>
      </c>
    </row>
    <row r="422" spans="1:19" x14ac:dyDescent="0.25">
      <c r="B422" s="62">
        <v>7</v>
      </c>
      <c r="C422" s="64" t="s">
        <v>20</v>
      </c>
      <c r="D422" s="68"/>
      <c r="E422" s="68">
        <f t="shared" si="349"/>
        <v>0</v>
      </c>
      <c r="F422" s="63">
        <f t="shared" si="350"/>
        <v>6.29054120339749E-3</v>
      </c>
      <c r="G422" s="65">
        <f>IFERROR(VLOOKUP(B422,EFA!$C$2:$D$7,2,0),EFA!$D$7)</f>
        <v>1.0058360487805551</v>
      </c>
      <c r="H422" s="69">
        <f>LGD!$D$11</f>
        <v>0.55000000000000004</v>
      </c>
      <c r="I422" s="68">
        <f t="shared" si="351"/>
        <v>0</v>
      </c>
      <c r="J422" s="70">
        <f t="shared" si="352"/>
        <v>0.42082845668950175</v>
      </c>
      <c r="K422" s="119">
        <f t="shared" si="353"/>
        <v>0</v>
      </c>
      <c r="M422" s="64">
        <v>96</v>
      </c>
      <c r="N422" s="64">
        <v>1</v>
      </c>
      <c r="O422" s="63">
        <f t="shared" si="354"/>
        <v>0.13390000000000002</v>
      </c>
      <c r="P422" s="87">
        <f t="shared" si="348"/>
        <v>1.7026150849541188E-2</v>
      </c>
      <c r="Q422" s="64">
        <f t="shared" si="355"/>
        <v>18</v>
      </c>
      <c r="R422" s="87">
        <f t="shared" si="356"/>
        <v>0.27626531920152586</v>
      </c>
      <c r="S422" s="64">
        <v>78</v>
      </c>
    </row>
    <row r="423" spans="1:19" x14ac:dyDescent="0.25">
      <c r="C423" s="94"/>
      <c r="D423" s="97"/>
      <c r="E423" s="97"/>
      <c r="F423" s="95"/>
      <c r="G423" s="98"/>
      <c r="H423" s="99"/>
      <c r="I423" s="97"/>
      <c r="J423" s="100"/>
      <c r="K423" s="120"/>
    </row>
    <row r="424" spans="1:19" x14ac:dyDescent="0.25">
      <c r="A424" s="62">
        <v>8</v>
      </c>
      <c r="B424" s="62" t="s">
        <v>52</v>
      </c>
      <c r="C424" s="64" t="s">
        <v>9</v>
      </c>
      <c r="D424" s="64"/>
      <c r="E424" s="84" t="s">
        <v>26</v>
      </c>
      <c r="F424" s="84" t="s">
        <v>39</v>
      </c>
      <c r="G424" s="84" t="s">
        <v>27</v>
      </c>
      <c r="H424" s="84" t="s">
        <v>28</v>
      </c>
      <c r="I424" s="84" t="s">
        <v>29</v>
      </c>
      <c r="J424" s="84" t="s">
        <v>30</v>
      </c>
      <c r="K424" s="118" t="s">
        <v>31</v>
      </c>
      <c r="M424" s="85" t="s">
        <v>32</v>
      </c>
      <c r="N424" s="85" t="s">
        <v>33</v>
      </c>
      <c r="O424" s="85" t="s">
        <v>34</v>
      </c>
      <c r="P424" s="85" t="s">
        <v>35</v>
      </c>
      <c r="Q424" s="85" t="s">
        <v>36</v>
      </c>
      <c r="R424" s="85" t="s">
        <v>37</v>
      </c>
      <c r="S424" s="85" t="s">
        <v>38</v>
      </c>
    </row>
    <row r="425" spans="1:19" x14ac:dyDescent="0.25">
      <c r="B425" s="62">
        <v>8</v>
      </c>
      <c r="C425" s="64" t="s">
        <v>12</v>
      </c>
      <c r="D425" s="68"/>
      <c r="E425" s="68">
        <f>D348*R425</f>
        <v>0</v>
      </c>
      <c r="F425" s="63">
        <f>$K$4-$J$4</f>
        <v>2.9243374984770504E-3</v>
      </c>
      <c r="G425" s="65">
        <f>IFERROR(VLOOKUP(B425,EFA!$C$2:$D$7,2,0),EFA!$D$7)</f>
        <v>1.0058360487805551</v>
      </c>
      <c r="H425" s="69">
        <f>LGD!$D$3</f>
        <v>0</v>
      </c>
      <c r="I425" s="68">
        <f>E425*F425*G425*H425</f>
        <v>0</v>
      </c>
      <c r="J425" s="70">
        <f>1/((1+($O$16/12))^(M425-Q425))</f>
        <v>0.36836224802832446</v>
      </c>
      <c r="K425" s="119">
        <f>I425*J425</f>
        <v>0</v>
      </c>
      <c r="M425" s="64">
        <v>96</v>
      </c>
      <c r="N425" s="64">
        <v>1</v>
      </c>
      <c r="O425" s="63">
        <f>$O$16</f>
        <v>0.13390000000000002</v>
      </c>
      <c r="P425" s="87">
        <f t="shared" ref="P425:P433" si="357">PMT(O425/12,M425,-N425,0,0)</f>
        <v>1.7026150849541188E-2</v>
      </c>
      <c r="Q425" s="64">
        <f>M425-S425</f>
        <v>6</v>
      </c>
      <c r="R425" s="87">
        <f>PV(O425/12,Q425,-P425,0,0)</f>
        <v>9.8283051342199307E-2</v>
      </c>
      <c r="S425" s="64">
        <v>90</v>
      </c>
    </row>
    <row r="426" spans="1:19" x14ac:dyDescent="0.25">
      <c r="B426" s="62">
        <v>8</v>
      </c>
      <c r="C426" s="64" t="s">
        <v>13</v>
      </c>
      <c r="D426" s="68"/>
      <c r="E426" s="68">
        <f t="shared" ref="E426:E433" si="358">D349*R426</f>
        <v>0</v>
      </c>
      <c r="F426" s="63">
        <f t="shared" ref="F426:F433" si="359">$K$4-$J$4</f>
        <v>2.9243374984770504E-3</v>
      </c>
      <c r="G426" s="65">
        <f>IFERROR(VLOOKUP(B426,EFA!$C$2:$D$7,2,0),EFA!$D$7)</f>
        <v>1.0058360487805551</v>
      </c>
      <c r="H426" s="69">
        <f>LGD!$D$4</f>
        <v>0.55000000000000004</v>
      </c>
      <c r="I426" s="68">
        <f t="shared" ref="I426:I433" si="360">E426*F426*G426*H426</f>
        <v>0</v>
      </c>
      <c r="J426" s="70">
        <f t="shared" ref="J426:J433" si="361">1/((1+($O$16/12))^(M426-Q426))</f>
        <v>0.36836224802832446</v>
      </c>
      <c r="K426" s="119">
        <f t="shared" ref="K426:K433" si="362">I426*J426</f>
        <v>0</v>
      </c>
      <c r="M426" s="64">
        <v>96</v>
      </c>
      <c r="N426" s="64">
        <v>1</v>
      </c>
      <c r="O426" s="63">
        <f t="shared" ref="O426:O433" si="363">$O$16</f>
        <v>0.13390000000000002</v>
      </c>
      <c r="P426" s="87">
        <f t="shared" si="357"/>
        <v>1.7026150849541188E-2</v>
      </c>
      <c r="Q426" s="64">
        <f t="shared" ref="Q426:Q433" si="364">M426-S426</f>
        <v>6</v>
      </c>
      <c r="R426" s="87">
        <f t="shared" ref="R426:R433" si="365">PV(O426/12,Q426,-P426,0,0)</f>
        <v>9.8283051342199307E-2</v>
      </c>
      <c r="S426" s="64">
        <v>90</v>
      </c>
    </row>
    <row r="427" spans="1:19" x14ac:dyDescent="0.25">
      <c r="B427" s="62">
        <v>8</v>
      </c>
      <c r="C427" s="64" t="s">
        <v>14</v>
      </c>
      <c r="D427" s="68"/>
      <c r="E427" s="68">
        <f t="shared" si="358"/>
        <v>0</v>
      </c>
      <c r="F427" s="63">
        <f t="shared" si="359"/>
        <v>2.9243374984770504E-3</v>
      </c>
      <c r="G427" s="65">
        <f>IFERROR(VLOOKUP(B427,EFA!$C$2:$D$7,2,0),EFA!$D$7)</f>
        <v>1.0058360487805551</v>
      </c>
      <c r="H427" s="69">
        <f>LGD!$D$5</f>
        <v>0.14000000000000001</v>
      </c>
      <c r="I427" s="68">
        <f t="shared" si="360"/>
        <v>0</v>
      </c>
      <c r="J427" s="70">
        <f t="shared" si="361"/>
        <v>0.36836224802832446</v>
      </c>
      <c r="K427" s="119">
        <f t="shared" si="362"/>
        <v>0</v>
      </c>
      <c r="M427" s="64">
        <v>96</v>
      </c>
      <c r="N427" s="64">
        <v>1</v>
      </c>
      <c r="O427" s="63">
        <f t="shared" si="363"/>
        <v>0.13390000000000002</v>
      </c>
      <c r="P427" s="87">
        <f t="shared" si="357"/>
        <v>1.7026150849541188E-2</v>
      </c>
      <c r="Q427" s="64">
        <f t="shared" si="364"/>
        <v>6</v>
      </c>
      <c r="R427" s="87">
        <f t="shared" si="365"/>
        <v>9.8283051342199307E-2</v>
      </c>
      <c r="S427" s="64">
        <v>90</v>
      </c>
    </row>
    <row r="428" spans="1:19" x14ac:dyDescent="0.25">
      <c r="B428" s="62">
        <v>8</v>
      </c>
      <c r="C428" s="64" t="s">
        <v>15</v>
      </c>
      <c r="D428" s="68"/>
      <c r="E428" s="68">
        <f t="shared" si="358"/>
        <v>0</v>
      </c>
      <c r="F428" s="63">
        <f t="shared" si="359"/>
        <v>2.9243374984770504E-3</v>
      </c>
      <c r="G428" s="65">
        <f>IFERROR(VLOOKUP(B428,EFA!$C$2:$D$7,2,0),EFA!$D$7)</f>
        <v>1.0058360487805551</v>
      </c>
      <c r="H428" s="69">
        <f>LGD!$D$6</f>
        <v>0.3</v>
      </c>
      <c r="I428" s="68">
        <f t="shared" si="360"/>
        <v>0</v>
      </c>
      <c r="J428" s="70">
        <f t="shared" si="361"/>
        <v>0.36836224802832446</v>
      </c>
      <c r="K428" s="119">
        <f t="shared" si="362"/>
        <v>0</v>
      </c>
      <c r="M428" s="64">
        <v>96</v>
      </c>
      <c r="N428" s="64">
        <v>1</v>
      </c>
      <c r="O428" s="63">
        <f t="shared" si="363"/>
        <v>0.13390000000000002</v>
      </c>
      <c r="P428" s="87">
        <f t="shared" si="357"/>
        <v>1.7026150849541188E-2</v>
      </c>
      <c r="Q428" s="64">
        <f t="shared" si="364"/>
        <v>6</v>
      </c>
      <c r="R428" s="87">
        <f t="shared" si="365"/>
        <v>9.8283051342199307E-2</v>
      </c>
      <c r="S428" s="64">
        <v>90</v>
      </c>
    </row>
    <row r="429" spans="1:19" x14ac:dyDescent="0.25">
      <c r="B429" s="62">
        <v>8</v>
      </c>
      <c r="C429" s="64" t="s">
        <v>16</v>
      </c>
      <c r="D429" s="68"/>
      <c r="E429" s="68">
        <f t="shared" si="358"/>
        <v>0</v>
      </c>
      <c r="F429" s="63">
        <f t="shared" si="359"/>
        <v>2.9243374984770504E-3</v>
      </c>
      <c r="G429" s="65">
        <f>IFERROR(VLOOKUP(B429,EFA!$C$2:$D$7,2,0),EFA!$D$7)</f>
        <v>1.0058360487805551</v>
      </c>
      <c r="H429" s="69">
        <f>LGD!$D$7</f>
        <v>0.3</v>
      </c>
      <c r="I429" s="68">
        <f t="shared" si="360"/>
        <v>0</v>
      </c>
      <c r="J429" s="70">
        <f t="shared" si="361"/>
        <v>0.36836224802832446</v>
      </c>
      <c r="K429" s="119">
        <f t="shared" si="362"/>
        <v>0</v>
      </c>
      <c r="M429" s="64">
        <v>96</v>
      </c>
      <c r="N429" s="64">
        <v>1</v>
      </c>
      <c r="O429" s="63">
        <f t="shared" si="363"/>
        <v>0.13390000000000002</v>
      </c>
      <c r="P429" s="87">
        <f t="shared" si="357"/>
        <v>1.7026150849541188E-2</v>
      </c>
      <c r="Q429" s="64">
        <f t="shared" si="364"/>
        <v>6</v>
      </c>
      <c r="R429" s="87">
        <f t="shared" si="365"/>
        <v>9.8283051342199307E-2</v>
      </c>
      <c r="S429" s="64">
        <v>90</v>
      </c>
    </row>
    <row r="430" spans="1:19" x14ac:dyDescent="0.25">
      <c r="B430" s="62">
        <v>8</v>
      </c>
      <c r="C430" s="64" t="s">
        <v>17</v>
      </c>
      <c r="D430" s="68"/>
      <c r="E430" s="68">
        <f t="shared" si="358"/>
        <v>0</v>
      </c>
      <c r="F430" s="63">
        <f t="shared" si="359"/>
        <v>2.9243374984770504E-3</v>
      </c>
      <c r="G430" s="65">
        <f>IFERROR(VLOOKUP(B430,EFA!$C$2:$D$7,2,0),EFA!$D$7)</f>
        <v>1.0058360487805551</v>
      </c>
      <c r="H430" s="69">
        <f>LGD!$D$8</f>
        <v>4.6364209605119888E-2</v>
      </c>
      <c r="I430" s="68">
        <f t="shared" si="360"/>
        <v>0</v>
      </c>
      <c r="J430" s="70">
        <f t="shared" si="361"/>
        <v>0.36836224802832446</v>
      </c>
      <c r="K430" s="119">
        <f t="shared" si="362"/>
        <v>0</v>
      </c>
      <c r="M430" s="64">
        <v>96</v>
      </c>
      <c r="N430" s="64">
        <v>1</v>
      </c>
      <c r="O430" s="63">
        <f t="shared" si="363"/>
        <v>0.13390000000000002</v>
      </c>
      <c r="P430" s="87">
        <f t="shared" si="357"/>
        <v>1.7026150849541188E-2</v>
      </c>
      <c r="Q430" s="64">
        <f t="shared" si="364"/>
        <v>6</v>
      </c>
      <c r="R430" s="87">
        <f t="shared" si="365"/>
        <v>9.8283051342199307E-2</v>
      </c>
      <c r="S430" s="64">
        <v>90</v>
      </c>
    </row>
    <row r="431" spans="1:19" x14ac:dyDescent="0.25">
      <c r="B431" s="62">
        <v>8</v>
      </c>
      <c r="C431" s="64" t="s">
        <v>18</v>
      </c>
      <c r="D431" s="68"/>
      <c r="E431" s="68">
        <f t="shared" si="358"/>
        <v>0</v>
      </c>
      <c r="F431" s="63">
        <f t="shared" si="359"/>
        <v>2.9243374984770504E-3</v>
      </c>
      <c r="G431" s="65">
        <f>IFERROR(VLOOKUP(B431,EFA!$C$2:$D$7,2,0),EFA!$D$7)</f>
        <v>1.0058360487805551</v>
      </c>
      <c r="H431" s="69">
        <f>LGD!$D$9</f>
        <v>0.25</v>
      </c>
      <c r="I431" s="68">
        <f t="shared" si="360"/>
        <v>0</v>
      </c>
      <c r="J431" s="70">
        <f t="shared" si="361"/>
        <v>0.36836224802832446</v>
      </c>
      <c r="K431" s="119">
        <f t="shared" si="362"/>
        <v>0</v>
      </c>
      <c r="M431" s="64">
        <v>96</v>
      </c>
      <c r="N431" s="64">
        <v>1</v>
      </c>
      <c r="O431" s="63">
        <f t="shared" si="363"/>
        <v>0.13390000000000002</v>
      </c>
      <c r="P431" s="87">
        <f t="shared" si="357"/>
        <v>1.7026150849541188E-2</v>
      </c>
      <c r="Q431" s="64">
        <f t="shared" si="364"/>
        <v>6</v>
      </c>
      <c r="R431" s="87">
        <f t="shared" si="365"/>
        <v>9.8283051342199307E-2</v>
      </c>
      <c r="S431" s="64">
        <v>90</v>
      </c>
    </row>
    <row r="432" spans="1:19" x14ac:dyDescent="0.25">
      <c r="B432" s="62">
        <v>8</v>
      </c>
      <c r="C432" s="64" t="s">
        <v>19</v>
      </c>
      <c r="D432" s="68"/>
      <c r="E432" s="68">
        <f t="shared" si="358"/>
        <v>0</v>
      </c>
      <c r="F432" s="63">
        <f t="shared" si="359"/>
        <v>2.9243374984770504E-3</v>
      </c>
      <c r="G432" s="65">
        <f>IFERROR(VLOOKUP(B432,EFA!$C$2:$D$7,2,0),EFA!$D$7)</f>
        <v>1.0058360487805551</v>
      </c>
      <c r="H432" s="69">
        <f>LGD!$D$10</f>
        <v>0.35</v>
      </c>
      <c r="I432" s="68">
        <f t="shared" si="360"/>
        <v>0</v>
      </c>
      <c r="J432" s="70">
        <f t="shared" si="361"/>
        <v>0.36836224802832446</v>
      </c>
      <c r="K432" s="119">
        <f t="shared" si="362"/>
        <v>0</v>
      </c>
      <c r="M432" s="64">
        <v>96</v>
      </c>
      <c r="N432" s="64">
        <v>1</v>
      </c>
      <c r="O432" s="63">
        <f t="shared" si="363"/>
        <v>0.13390000000000002</v>
      </c>
      <c r="P432" s="87">
        <f t="shared" si="357"/>
        <v>1.7026150849541188E-2</v>
      </c>
      <c r="Q432" s="64">
        <f t="shared" si="364"/>
        <v>6</v>
      </c>
      <c r="R432" s="87">
        <f t="shared" si="365"/>
        <v>9.8283051342199307E-2</v>
      </c>
      <c r="S432" s="64">
        <v>90</v>
      </c>
    </row>
    <row r="433" spans="1:19" x14ac:dyDescent="0.25">
      <c r="B433" s="62">
        <v>8</v>
      </c>
      <c r="C433" s="64" t="s">
        <v>20</v>
      </c>
      <c r="D433" s="68"/>
      <c r="E433" s="68">
        <f t="shared" si="358"/>
        <v>0</v>
      </c>
      <c r="F433" s="63">
        <f t="shared" si="359"/>
        <v>2.9243374984770504E-3</v>
      </c>
      <c r="G433" s="65">
        <f>IFERROR(VLOOKUP(B433,EFA!$C$2:$D$7,2,0),EFA!$D$7)</f>
        <v>1.0058360487805551</v>
      </c>
      <c r="H433" s="69">
        <f>LGD!$D$11</f>
        <v>0.55000000000000004</v>
      </c>
      <c r="I433" s="68">
        <f t="shared" si="360"/>
        <v>0</v>
      </c>
      <c r="J433" s="70">
        <f t="shared" si="361"/>
        <v>0.36836224802832446</v>
      </c>
      <c r="K433" s="119">
        <f t="shared" si="362"/>
        <v>0</v>
      </c>
      <c r="M433" s="64">
        <v>96</v>
      </c>
      <c r="N433" s="64">
        <v>1</v>
      </c>
      <c r="O433" s="63">
        <f t="shared" si="363"/>
        <v>0.13390000000000002</v>
      </c>
      <c r="P433" s="87">
        <f t="shared" si="357"/>
        <v>1.7026150849541188E-2</v>
      </c>
      <c r="Q433" s="64">
        <f t="shared" si="364"/>
        <v>6</v>
      </c>
      <c r="R433" s="87">
        <f t="shared" si="365"/>
        <v>9.8283051342199307E-2</v>
      </c>
      <c r="S433" s="64">
        <v>90</v>
      </c>
    </row>
    <row r="434" spans="1:19" x14ac:dyDescent="0.25">
      <c r="C434" s="88"/>
      <c r="D434" s="101"/>
      <c r="E434" s="101"/>
      <c r="F434" s="90"/>
      <c r="G434" s="91"/>
      <c r="H434" s="92"/>
      <c r="I434" s="101"/>
      <c r="J434" s="93"/>
      <c r="K434" s="121"/>
    </row>
    <row r="435" spans="1:19" x14ac:dyDescent="0.25">
      <c r="A435" s="62">
        <v>9</v>
      </c>
      <c r="B435" s="62" t="s">
        <v>52</v>
      </c>
      <c r="C435" s="64" t="s">
        <v>9</v>
      </c>
      <c r="D435" s="64"/>
      <c r="E435" s="84" t="s">
        <v>26</v>
      </c>
      <c r="F435" s="84" t="s">
        <v>39</v>
      </c>
      <c r="G435" s="84" t="s">
        <v>27</v>
      </c>
      <c r="H435" s="84" t="s">
        <v>28</v>
      </c>
      <c r="I435" s="84" t="s">
        <v>29</v>
      </c>
      <c r="J435" s="84" t="s">
        <v>30</v>
      </c>
      <c r="K435" s="118" t="s">
        <v>31</v>
      </c>
      <c r="M435" s="85" t="s">
        <v>32</v>
      </c>
      <c r="N435" s="85" t="s">
        <v>33</v>
      </c>
      <c r="O435" s="85" t="s">
        <v>34</v>
      </c>
      <c r="P435" s="85" t="s">
        <v>35</v>
      </c>
      <c r="Q435" s="85" t="s">
        <v>36</v>
      </c>
      <c r="R435" s="85" t="s">
        <v>37</v>
      </c>
      <c r="S435" s="85" t="s">
        <v>38</v>
      </c>
    </row>
    <row r="436" spans="1:19" x14ac:dyDescent="0.25">
      <c r="B436" s="62">
        <v>1</v>
      </c>
      <c r="C436" s="64" t="s">
        <v>12</v>
      </c>
      <c r="D436" s="68">
        <f>'31-60 days'!C13</f>
        <v>0</v>
      </c>
      <c r="E436" s="68">
        <f>D436*R436</f>
        <v>0</v>
      </c>
      <c r="F436" s="63">
        <f>$D$4</f>
        <v>6.9392486816699517E-2</v>
      </c>
      <c r="G436" s="65">
        <f>IFERROR(VLOOKUP(B436,EFA!$C$2:$D$7,2,0),EFA!$D$7)</f>
        <v>1.0407772896135385</v>
      </c>
      <c r="H436" s="69">
        <f>LGD!$D$3</f>
        <v>0</v>
      </c>
      <c r="I436" s="68">
        <f>E436*F436*G436*H436</f>
        <v>0</v>
      </c>
      <c r="J436" s="70">
        <f>1/((1+($O$16/12))^(M436-Q436))</f>
        <v>0.93558878588680383</v>
      </c>
      <c r="K436" s="119">
        <f>I436*J436</f>
        <v>0</v>
      </c>
      <c r="M436" s="64">
        <v>108</v>
      </c>
      <c r="N436" s="64">
        <v>1</v>
      </c>
      <c r="O436" s="63">
        <f>$O$16</f>
        <v>0.13390000000000002</v>
      </c>
      <c r="P436" s="87">
        <f t="shared" ref="P436:P444" si="366">PMT(O436/12,M436,-N436,0,0)</f>
        <v>1.5978564997313618E-2</v>
      </c>
      <c r="Q436" s="64">
        <f>M436-S436</f>
        <v>102</v>
      </c>
      <c r="R436" s="87">
        <f>PV(O436/12,Q436,-P436,0,0)</f>
        <v>0.97025971965360158</v>
      </c>
      <c r="S436" s="64">
        <v>6</v>
      </c>
    </row>
    <row r="437" spans="1:19" x14ac:dyDescent="0.25">
      <c r="B437" s="62">
        <v>1</v>
      </c>
      <c r="C437" s="64" t="s">
        <v>13</v>
      </c>
      <c r="D437" s="68">
        <f>'31-60 days'!D13</f>
        <v>0</v>
      </c>
      <c r="E437" s="68">
        <f t="shared" ref="E437:E444" si="367">D437*R437</f>
        <v>0</v>
      </c>
      <c r="F437" s="63">
        <f t="shared" ref="F437:F444" si="368">$D$4</f>
        <v>6.9392486816699517E-2</v>
      </c>
      <c r="G437" s="65">
        <f>IFERROR(VLOOKUP(B437,EFA!$C$2:$D$7,2,0),EFA!$D$7)</f>
        <v>1.0407772896135385</v>
      </c>
      <c r="H437" s="69">
        <f>LGD!$D$4</f>
        <v>0.55000000000000004</v>
      </c>
      <c r="I437" s="68">
        <f t="shared" ref="I437:I444" si="369">E437*F437*G437*H437</f>
        <v>0</v>
      </c>
      <c r="J437" s="70">
        <f t="shared" ref="J437:J444" si="370">1/((1+($O$16/12))^(M437-Q437))</f>
        <v>0.93558878588680383</v>
      </c>
      <c r="K437" s="119">
        <f t="shared" ref="K437:K444" si="371">I437*J437</f>
        <v>0</v>
      </c>
      <c r="M437" s="64">
        <v>108</v>
      </c>
      <c r="N437" s="64">
        <v>1</v>
      </c>
      <c r="O437" s="63">
        <f t="shared" ref="O437:O444" si="372">$O$16</f>
        <v>0.13390000000000002</v>
      </c>
      <c r="P437" s="87">
        <f t="shared" si="366"/>
        <v>1.5978564997313618E-2</v>
      </c>
      <c r="Q437" s="64">
        <f t="shared" ref="Q437:Q444" si="373">M437-S437</f>
        <v>102</v>
      </c>
      <c r="R437" s="87">
        <f t="shared" ref="R437:R444" si="374">PV(O437/12,Q437,-P437,0,0)</f>
        <v>0.97025971965360158</v>
      </c>
      <c r="S437" s="64">
        <v>6</v>
      </c>
    </row>
    <row r="438" spans="1:19" x14ac:dyDescent="0.25">
      <c r="B438" s="62">
        <v>1</v>
      </c>
      <c r="C438" s="64" t="s">
        <v>14</v>
      </c>
      <c r="D438" s="68">
        <f>'31-60 days'!E13</f>
        <v>0</v>
      </c>
      <c r="E438" s="68">
        <f t="shared" si="367"/>
        <v>0</v>
      </c>
      <c r="F438" s="63">
        <f t="shared" si="368"/>
        <v>6.9392486816699517E-2</v>
      </c>
      <c r="G438" s="65">
        <f>IFERROR(VLOOKUP(B438,EFA!$C$2:$D$7,2,0),EFA!$D$7)</f>
        <v>1.0407772896135385</v>
      </c>
      <c r="H438" s="69">
        <f>LGD!$D$5</f>
        <v>0.14000000000000001</v>
      </c>
      <c r="I438" s="68">
        <f t="shared" si="369"/>
        <v>0</v>
      </c>
      <c r="J438" s="70">
        <f t="shared" si="370"/>
        <v>0.93558878588680383</v>
      </c>
      <c r="K438" s="119">
        <f t="shared" si="371"/>
        <v>0</v>
      </c>
      <c r="M438" s="64">
        <v>108</v>
      </c>
      <c r="N438" s="64">
        <v>1</v>
      </c>
      <c r="O438" s="63">
        <f t="shared" si="372"/>
        <v>0.13390000000000002</v>
      </c>
      <c r="P438" s="87">
        <f t="shared" si="366"/>
        <v>1.5978564997313618E-2</v>
      </c>
      <c r="Q438" s="64">
        <f t="shared" si="373"/>
        <v>102</v>
      </c>
      <c r="R438" s="87">
        <f t="shared" si="374"/>
        <v>0.97025971965360158</v>
      </c>
      <c r="S438" s="64">
        <v>6</v>
      </c>
    </row>
    <row r="439" spans="1:19" x14ac:dyDescent="0.25">
      <c r="B439" s="62">
        <v>1</v>
      </c>
      <c r="C439" s="64" t="s">
        <v>15</v>
      </c>
      <c r="D439" s="68">
        <f>'31-60 days'!F13</f>
        <v>2100000</v>
      </c>
      <c r="E439" s="68">
        <f t="shared" si="367"/>
        <v>2037545.4112725633</v>
      </c>
      <c r="F439" s="63">
        <f t="shared" si="368"/>
        <v>6.9392486816699517E-2</v>
      </c>
      <c r="G439" s="65">
        <f>IFERROR(VLOOKUP(B439,EFA!$C$2:$D$7,2,0),EFA!$D$7)</f>
        <v>1.0407772896135385</v>
      </c>
      <c r="H439" s="69">
        <f>LGD!$D$6</f>
        <v>0.3</v>
      </c>
      <c r="I439" s="68">
        <f t="shared" si="369"/>
        <v>44146.757417670866</v>
      </c>
      <c r="J439" s="70">
        <f t="shared" si="370"/>
        <v>0.93558878588680383</v>
      </c>
      <c r="K439" s="119">
        <f t="shared" si="371"/>
        <v>41303.211173237934</v>
      </c>
      <c r="M439" s="64">
        <v>108</v>
      </c>
      <c r="N439" s="64">
        <v>1</v>
      </c>
      <c r="O439" s="63">
        <f t="shared" si="372"/>
        <v>0.13390000000000002</v>
      </c>
      <c r="P439" s="87">
        <f t="shared" si="366"/>
        <v>1.5978564997313618E-2</v>
      </c>
      <c r="Q439" s="64">
        <f t="shared" si="373"/>
        <v>102</v>
      </c>
      <c r="R439" s="87">
        <f t="shared" si="374"/>
        <v>0.97025971965360158</v>
      </c>
      <c r="S439" s="64">
        <v>6</v>
      </c>
    </row>
    <row r="440" spans="1:19" x14ac:dyDescent="0.25">
      <c r="B440" s="62">
        <v>1</v>
      </c>
      <c r="C440" s="64" t="s">
        <v>16</v>
      </c>
      <c r="D440" s="68">
        <f>'31-60 days'!G13</f>
        <v>0</v>
      </c>
      <c r="E440" s="68">
        <f t="shared" si="367"/>
        <v>0</v>
      </c>
      <c r="F440" s="63">
        <f t="shared" si="368"/>
        <v>6.9392486816699517E-2</v>
      </c>
      <c r="G440" s="65">
        <f>IFERROR(VLOOKUP(B440,EFA!$C$2:$D$7,2,0),EFA!$D$7)</f>
        <v>1.0407772896135385</v>
      </c>
      <c r="H440" s="69">
        <f>LGD!$D$7</f>
        <v>0.3</v>
      </c>
      <c r="I440" s="68">
        <f t="shared" si="369"/>
        <v>0</v>
      </c>
      <c r="J440" s="70">
        <f t="shared" si="370"/>
        <v>0.93558878588680383</v>
      </c>
      <c r="K440" s="119">
        <f t="shared" si="371"/>
        <v>0</v>
      </c>
      <c r="M440" s="64">
        <v>108</v>
      </c>
      <c r="N440" s="64">
        <v>1</v>
      </c>
      <c r="O440" s="63">
        <f t="shared" si="372"/>
        <v>0.13390000000000002</v>
      </c>
      <c r="P440" s="87">
        <f t="shared" si="366"/>
        <v>1.5978564997313618E-2</v>
      </c>
      <c r="Q440" s="64">
        <f t="shared" si="373"/>
        <v>102</v>
      </c>
      <c r="R440" s="87">
        <f t="shared" si="374"/>
        <v>0.97025971965360158</v>
      </c>
      <c r="S440" s="64">
        <v>6</v>
      </c>
    </row>
    <row r="441" spans="1:19" x14ac:dyDescent="0.25">
      <c r="B441" s="62">
        <v>1</v>
      </c>
      <c r="C441" s="64" t="s">
        <v>17</v>
      </c>
      <c r="D441" s="68">
        <f>'31-60 days'!H13</f>
        <v>0</v>
      </c>
      <c r="E441" s="68">
        <f t="shared" si="367"/>
        <v>0</v>
      </c>
      <c r="F441" s="63">
        <f t="shared" si="368"/>
        <v>6.9392486816699517E-2</v>
      </c>
      <c r="G441" s="65">
        <f>IFERROR(VLOOKUP(B441,EFA!$C$2:$D$7,2,0),EFA!$D$7)</f>
        <v>1.0407772896135385</v>
      </c>
      <c r="H441" s="69">
        <f>LGD!$D$8</f>
        <v>4.6364209605119888E-2</v>
      </c>
      <c r="I441" s="68">
        <f t="shared" si="369"/>
        <v>0</v>
      </c>
      <c r="J441" s="70">
        <f t="shared" si="370"/>
        <v>0.93558878588680383</v>
      </c>
      <c r="K441" s="119">
        <f t="shared" si="371"/>
        <v>0</v>
      </c>
      <c r="M441" s="64">
        <v>108</v>
      </c>
      <c r="N441" s="64">
        <v>1</v>
      </c>
      <c r="O441" s="63">
        <f t="shared" si="372"/>
        <v>0.13390000000000002</v>
      </c>
      <c r="P441" s="87">
        <f t="shared" si="366"/>
        <v>1.5978564997313618E-2</v>
      </c>
      <c r="Q441" s="64">
        <f t="shared" si="373"/>
        <v>102</v>
      </c>
      <c r="R441" s="87">
        <f t="shared" si="374"/>
        <v>0.97025971965360158</v>
      </c>
      <c r="S441" s="64">
        <v>6</v>
      </c>
    </row>
    <row r="442" spans="1:19" x14ac:dyDescent="0.25">
      <c r="B442" s="62">
        <v>1</v>
      </c>
      <c r="C442" s="64" t="s">
        <v>18</v>
      </c>
      <c r="D442" s="68">
        <f>'31-60 days'!I13</f>
        <v>0</v>
      </c>
      <c r="E442" s="68">
        <f t="shared" si="367"/>
        <v>0</v>
      </c>
      <c r="F442" s="63">
        <f t="shared" si="368"/>
        <v>6.9392486816699517E-2</v>
      </c>
      <c r="G442" s="65">
        <f>IFERROR(VLOOKUP(B442,EFA!$C$2:$D$7,2,0),EFA!$D$7)</f>
        <v>1.0407772896135385</v>
      </c>
      <c r="H442" s="69">
        <f>LGD!$D$9</f>
        <v>0.25</v>
      </c>
      <c r="I442" s="68">
        <f t="shared" si="369"/>
        <v>0</v>
      </c>
      <c r="J442" s="70">
        <f t="shared" si="370"/>
        <v>0.93558878588680383</v>
      </c>
      <c r="K442" s="119">
        <f t="shared" si="371"/>
        <v>0</v>
      </c>
      <c r="M442" s="64">
        <v>108</v>
      </c>
      <c r="N442" s="64">
        <v>1</v>
      </c>
      <c r="O442" s="63">
        <f t="shared" si="372"/>
        <v>0.13390000000000002</v>
      </c>
      <c r="P442" s="87">
        <f t="shared" si="366"/>
        <v>1.5978564997313618E-2</v>
      </c>
      <c r="Q442" s="64">
        <f t="shared" si="373"/>
        <v>102</v>
      </c>
      <c r="R442" s="87">
        <f t="shared" si="374"/>
        <v>0.97025971965360158</v>
      </c>
      <c r="S442" s="64">
        <v>6</v>
      </c>
    </row>
    <row r="443" spans="1:19" x14ac:dyDescent="0.25">
      <c r="B443" s="62">
        <v>1</v>
      </c>
      <c r="C443" s="64" t="s">
        <v>19</v>
      </c>
      <c r="D443" s="68">
        <f>'31-60 days'!J13</f>
        <v>0</v>
      </c>
      <c r="E443" s="68">
        <f t="shared" si="367"/>
        <v>0</v>
      </c>
      <c r="F443" s="63">
        <f t="shared" si="368"/>
        <v>6.9392486816699517E-2</v>
      </c>
      <c r="G443" s="65">
        <f>IFERROR(VLOOKUP(B443,EFA!$C$2:$D$7,2,0),EFA!$D$7)</f>
        <v>1.0407772896135385</v>
      </c>
      <c r="H443" s="69">
        <f>LGD!$D$10</f>
        <v>0.35</v>
      </c>
      <c r="I443" s="68">
        <f t="shared" si="369"/>
        <v>0</v>
      </c>
      <c r="J443" s="70">
        <f t="shared" si="370"/>
        <v>0.93558878588680383</v>
      </c>
      <c r="K443" s="119">
        <f t="shared" si="371"/>
        <v>0</v>
      </c>
      <c r="M443" s="64">
        <v>108</v>
      </c>
      <c r="N443" s="64">
        <v>1</v>
      </c>
      <c r="O443" s="63">
        <f t="shared" si="372"/>
        <v>0.13390000000000002</v>
      </c>
      <c r="P443" s="87">
        <f t="shared" si="366"/>
        <v>1.5978564997313618E-2</v>
      </c>
      <c r="Q443" s="64">
        <f t="shared" si="373"/>
        <v>102</v>
      </c>
      <c r="R443" s="87">
        <f t="shared" si="374"/>
        <v>0.97025971965360158</v>
      </c>
      <c r="S443" s="64">
        <v>6</v>
      </c>
    </row>
    <row r="444" spans="1:19" x14ac:dyDescent="0.25">
      <c r="B444" s="62">
        <v>1</v>
      </c>
      <c r="C444" s="64" t="s">
        <v>20</v>
      </c>
      <c r="D444" s="68">
        <f>'31-60 days'!K13</f>
        <v>3301536.8500000006</v>
      </c>
      <c r="E444" s="68">
        <f t="shared" si="367"/>
        <v>3203348.2185070352</v>
      </c>
      <c r="F444" s="63">
        <f t="shared" si="368"/>
        <v>6.9392486816699517E-2</v>
      </c>
      <c r="G444" s="65">
        <f>IFERROR(VLOOKUP(B444,EFA!$C$2:$D$7,2,0),EFA!$D$7)</f>
        <v>1.0407772896135385</v>
      </c>
      <c r="H444" s="69">
        <f>LGD!$D$11</f>
        <v>0.55000000000000004</v>
      </c>
      <c r="I444" s="68">
        <f t="shared" si="369"/>
        <v>127243.93735293362</v>
      </c>
      <c r="J444" s="70">
        <f t="shared" si="370"/>
        <v>0.93558878588680383</v>
      </c>
      <c r="K444" s="119">
        <f t="shared" si="371"/>
        <v>119048.00085948769</v>
      </c>
      <c r="M444" s="64">
        <v>108</v>
      </c>
      <c r="N444" s="64">
        <v>1</v>
      </c>
      <c r="O444" s="63">
        <f t="shared" si="372"/>
        <v>0.13390000000000002</v>
      </c>
      <c r="P444" s="87">
        <f t="shared" si="366"/>
        <v>1.5978564997313618E-2</v>
      </c>
      <c r="Q444" s="64">
        <f t="shared" si="373"/>
        <v>102</v>
      </c>
      <c r="R444" s="87">
        <f t="shared" si="374"/>
        <v>0.97025971965360158</v>
      </c>
      <c r="S444" s="64">
        <v>6</v>
      </c>
    </row>
    <row r="445" spans="1:19" x14ac:dyDescent="0.25">
      <c r="C445" s="88"/>
      <c r="D445" s="89"/>
      <c r="E445" s="89"/>
      <c r="F445" s="90"/>
      <c r="G445" s="91"/>
      <c r="H445" s="92"/>
      <c r="I445" s="89"/>
      <c r="J445" s="93"/>
      <c r="K445" s="117"/>
      <c r="M445" s="94"/>
      <c r="N445" s="94"/>
      <c r="O445" s="95"/>
      <c r="P445" s="96"/>
      <c r="Q445" s="94"/>
      <c r="R445" s="96"/>
      <c r="S445" s="94"/>
    </row>
    <row r="446" spans="1:19" x14ac:dyDescent="0.25">
      <c r="A446" s="62">
        <v>9</v>
      </c>
      <c r="B446" s="62" t="s">
        <v>52</v>
      </c>
      <c r="C446" s="64" t="s">
        <v>9</v>
      </c>
      <c r="D446" s="64"/>
      <c r="E446" s="84" t="s">
        <v>26</v>
      </c>
      <c r="F446" s="84" t="s">
        <v>39</v>
      </c>
      <c r="G446" s="84" t="s">
        <v>27</v>
      </c>
      <c r="H446" s="84" t="s">
        <v>28</v>
      </c>
      <c r="I446" s="84" t="s">
        <v>29</v>
      </c>
      <c r="J446" s="84" t="s">
        <v>30</v>
      </c>
      <c r="K446" s="118" t="s">
        <v>31</v>
      </c>
      <c r="M446" s="85" t="s">
        <v>32</v>
      </c>
      <c r="N446" s="85" t="s">
        <v>33</v>
      </c>
      <c r="O446" s="85" t="s">
        <v>34</v>
      </c>
      <c r="P446" s="85" t="s">
        <v>35</v>
      </c>
      <c r="Q446" s="85" t="s">
        <v>36</v>
      </c>
      <c r="R446" s="85" t="s">
        <v>37</v>
      </c>
      <c r="S446" s="85" t="s">
        <v>38</v>
      </c>
    </row>
    <row r="447" spans="1:19" x14ac:dyDescent="0.25">
      <c r="B447" s="62">
        <v>2</v>
      </c>
      <c r="C447" s="64" t="s">
        <v>12</v>
      </c>
      <c r="D447" s="68"/>
      <c r="E447" s="68">
        <f>D436*R447</f>
        <v>0</v>
      </c>
      <c r="F447" s="63">
        <f>$E$4-$D$4</f>
        <v>1.1234008039333332E-2</v>
      </c>
      <c r="G447" s="65">
        <f>IFERROR(VLOOKUP(B447,EFA!$C$2:$D$7,2,0),EFA!$D$7)</f>
        <v>0.97341921930465047</v>
      </c>
      <c r="H447" s="69">
        <f>LGD!$D$3</f>
        <v>0</v>
      </c>
      <c r="I447" s="68">
        <f>E447*F447*G447*H447</f>
        <v>0</v>
      </c>
      <c r="J447" s="70">
        <f>1/((1+($O$16/12))^(M447-Q447))</f>
        <v>0.81894554163582844</v>
      </c>
      <c r="K447" s="119">
        <f>I447*J447</f>
        <v>0</v>
      </c>
      <c r="M447" s="64">
        <v>108</v>
      </c>
      <c r="N447" s="64">
        <v>1</v>
      </c>
      <c r="O447" s="63">
        <f>$O$16</f>
        <v>0.13390000000000002</v>
      </c>
      <c r="P447" s="87">
        <f t="shared" ref="P447:P455" si="375">PMT(O447/12,M447,-N447,0,0)</f>
        <v>1.5978564997313618E-2</v>
      </c>
      <c r="Q447" s="64">
        <f>M447-S447</f>
        <v>90</v>
      </c>
      <c r="R447" s="87">
        <f>PV(O447/12,Q447,-P447,0,0)</f>
        <v>0.90449573185689092</v>
      </c>
      <c r="S447" s="64">
        <f>12+6</f>
        <v>18</v>
      </c>
    </row>
    <row r="448" spans="1:19" x14ac:dyDescent="0.25">
      <c r="B448" s="62">
        <v>2</v>
      </c>
      <c r="C448" s="64" t="s">
        <v>13</v>
      </c>
      <c r="D448" s="68"/>
      <c r="E448" s="68">
        <f t="shared" ref="E448:E455" si="376">D437*R448</f>
        <v>0</v>
      </c>
      <c r="F448" s="63">
        <f t="shared" ref="F448:F455" si="377">$E$4-$D$4</f>
        <v>1.1234008039333332E-2</v>
      </c>
      <c r="G448" s="65">
        <f>IFERROR(VLOOKUP(B448,EFA!$C$2:$D$7,2,0),EFA!$D$7)</f>
        <v>0.97341921930465047</v>
      </c>
      <c r="H448" s="69">
        <f>LGD!$D$4</f>
        <v>0.55000000000000004</v>
      </c>
      <c r="I448" s="68">
        <f t="shared" ref="I448:I455" si="378">E448*F448*G448*H448</f>
        <v>0</v>
      </c>
      <c r="J448" s="70">
        <f t="shared" ref="J448:J455" si="379">1/((1+($O$16/12))^(M448-Q448))</f>
        <v>0.81894554163582844</v>
      </c>
      <c r="K448" s="119">
        <f t="shared" ref="K448:K455" si="380">I448*J448</f>
        <v>0</v>
      </c>
      <c r="M448" s="64">
        <v>108</v>
      </c>
      <c r="N448" s="64">
        <v>1</v>
      </c>
      <c r="O448" s="63">
        <f t="shared" ref="O448:O455" si="381">$O$16</f>
        <v>0.13390000000000002</v>
      </c>
      <c r="P448" s="87">
        <f t="shared" si="375"/>
        <v>1.5978564997313618E-2</v>
      </c>
      <c r="Q448" s="64">
        <f t="shared" ref="Q448:Q455" si="382">M448-S448</f>
        <v>90</v>
      </c>
      <c r="R448" s="87">
        <f t="shared" ref="R448:R455" si="383">PV(O448/12,Q448,-P448,0,0)</f>
        <v>0.90449573185689092</v>
      </c>
      <c r="S448" s="64">
        <f t="shared" ref="S448:S455" si="384">12+6</f>
        <v>18</v>
      </c>
    </row>
    <row r="449" spans="1:19" x14ac:dyDescent="0.25">
      <c r="B449" s="62">
        <v>2</v>
      </c>
      <c r="C449" s="64" t="s">
        <v>14</v>
      </c>
      <c r="D449" s="68"/>
      <c r="E449" s="68">
        <f t="shared" si="376"/>
        <v>0</v>
      </c>
      <c r="F449" s="63">
        <f t="shared" si="377"/>
        <v>1.1234008039333332E-2</v>
      </c>
      <c r="G449" s="65">
        <f>IFERROR(VLOOKUP(B449,EFA!$C$2:$D$7,2,0),EFA!$D$7)</f>
        <v>0.97341921930465047</v>
      </c>
      <c r="H449" s="69">
        <f>LGD!$D$5</f>
        <v>0.14000000000000001</v>
      </c>
      <c r="I449" s="68">
        <f t="shared" si="378"/>
        <v>0</v>
      </c>
      <c r="J449" s="70">
        <f t="shared" si="379"/>
        <v>0.81894554163582844</v>
      </c>
      <c r="K449" s="119">
        <f t="shared" si="380"/>
        <v>0</v>
      </c>
      <c r="M449" s="64">
        <v>108</v>
      </c>
      <c r="N449" s="64">
        <v>1</v>
      </c>
      <c r="O449" s="63">
        <f t="shared" si="381"/>
        <v>0.13390000000000002</v>
      </c>
      <c r="P449" s="87">
        <f t="shared" si="375"/>
        <v>1.5978564997313618E-2</v>
      </c>
      <c r="Q449" s="64">
        <f t="shared" si="382"/>
        <v>90</v>
      </c>
      <c r="R449" s="87">
        <f t="shared" si="383"/>
        <v>0.90449573185689092</v>
      </c>
      <c r="S449" s="64">
        <f t="shared" si="384"/>
        <v>18</v>
      </c>
    </row>
    <row r="450" spans="1:19" x14ac:dyDescent="0.25">
      <c r="B450" s="62">
        <v>2</v>
      </c>
      <c r="C450" s="64" t="s">
        <v>15</v>
      </c>
      <c r="D450" s="68"/>
      <c r="E450" s="68">
        <f t="shared" si="376"/>
        <v>1899441.036899471</v>
      </c>
      <c r="F450" s="63">
        <f t="shared" si="377"/>
        <v>1.1234008039333332E-2</v>
      </c>
      <c r="G450" s="65">
        <f>IFERROR(VLOOKUP(B450,EFA!$C$2:$D$7,2,0),EFA!$D$7)</f>
        <v>0.97341921930465047</v>
      </c>
      <c r="H450" s="69">
        <f>LGD!$D$6</f>
        <v>0.3</v>
      </c>
      <c r="I450" s="68">
        <f t="shared" si="378"/>
        <v>6231.3438757113136</v>
      </c>
      <c r="J450" s="70">
        <f t="shared" si="379"/>
        <v>0.81894554163582844</v>
      </c>
      <c r="K450" s="119">
        <f t="shared" si="380"/>
        <v>5103.131285413504</v>
      </c>
      <c r="M450" s="64">
        <v>108</v>
      </c>
      <c r="N450" s="64">
        <v>1</v>
      </c>
      <c r="O450" s="63">
        <f t="shared" si="381"/>
        <v>0.13390000000000002</v>
      </c>
      <c r="P450" s="87">
        <f t="shared" si="375"/>
        <v>1.5978564997313618E-2</v>
      </c>
      <c r="Q450" s="64">
        <f t="shared" si="382"/>
        <v>90</v>
      </c>
      <c r="R450" s="87">
        <f t="shared" si="383"/>
        <v>0.90449573185689092</v>
      </c>
      <c r="S450" s="64">
        <f t="shared" si="384"/>
        <v>18</v>
      </c>
    </row>
    <row r="451" spans="1:19" x14ac:dyDescent="0.25">
      <c r="B451" s="62">
        <v>2</v>
      </c>
      <c r="C451" s="64" t="s">
        <v>16</v>
      </c>
      <c r="D451" s="68"/>
      <c r="E451" s="68">
        <f t="shared" si="376"/>
        <v>0</v>
      </c>
      <c r="F451" s="63">
        <f t="shared" si="377"/>
        <v>1.1234008039333332E-2</v>
      </c>
      <c r="G451" s="65">
        <f>IFERROR(VLOOKUP(B451,EFA!$C$2:$D$7,2,0),EFA!$D$7)</f>
        <v>0.97341921930465047</v>
      </c>
      <c r="H451" s="69">
        <f>LGD!$D$7</f>
        <v>0.3</v>
      </c>
      <c r="I451" s="68">
        <f t="shared" si="378"/>
        <v>0</v>
      </c>
      <c r="J451" s="70">
        <f t="shared" si="379"/>
        <v>0.81894554163582844</v>
      </c>
      <c r="K451" s="119">
        <f t="shared" si="380"/>
        <v>0</v>
      </c>
      <c r="M451" s="64">
        <v>108</v>
      </c>
      <c r="N451" s="64">
        <v>1</v>
      </c>
      <c r="O451" s="63">
        <f t="shared" si="381"/>
        <v>0.13390000000000002</v>
      </c>
      <c r="P451" s="87">
        <f t="shared" si="375"/>
        <v>1.5978564997313618E-2</v>
      </c>
      <c r="Q451" s="64">
        <f t="shared" si="382"/>
        <v>90</v>
      </c>
      <c r="R451" s="87">
        <f t="shared" si="383"/>
        <v>0.90449573185689092</v>
      </c>
      <c r="S451" s="64">
        <f t="shared" si="384"/>
        <v>18</v>
      </c>
    </row>
    <row r="452" spans="1:19" x14ac:dyDescent="0.25">
      <c r="B452" s="62">
        <v>2</v>
      </c>
      <c r="C452" s="64" t="s">
        <v>17</v>
      </c>
      <c r="D452" s="68"/>
      <c r="E452" s="68">
        <f t="shared" si="376"/>
        <v>0</v>
      </c>
      <c r="F452" s="63">
        <f t="shared" si="377"/>
        <v>1.1234008039333332E-2</v>
      </c>
      <c r="G452" s="65">
        <f>IFERROR(VLOOKUP(B452,EFA!$C$2:$D$7,2,0),EFA!$D$7)</f>
        <v>0.97341921930465047</v>
      </c>
      <c r="H452" s="69">
        <f>LGD!$D$8</f>
        <v>4.6364209605119888E-2</v>
      </c>
      <c r="I452" s="68">
        <f t="shared" si="378"/>
        <v>0</v>
      </c>
      <c r="J452" s="70">
        <f t="shared" si="379"/>
        <v>0.81894554163582844</v>
      </c>
      <c r="K452" s="119">
        <f t="shared" si="380"/>
        <v>0</v>
      </c>
      <c r="M452" s="64">
        <v>108</v>
      </c>
      <c r="N452" s="64">
        <v>1</v>
      </c>
      <c r="O452" s="63">
        <f t="shared" si="381"/>
        <v>0.13390000000000002</v>
      </c>
      <c r="P452" s="87">
        <f t="shared" si="375"/>
        <v>1.5978564997313618E-2</v>
      </c>
      <c r="Q452" s="64">
        <f t="shared" si="382"/>
        <v>90</v>
      </c>
      <c r="R452" s="87">
        <f t="shared" si="383"/>
        <v>0.90449573185689092</v>
      </c>
      <c r="S452" s="64">
        <f t="shared" si="384"/>
        <v>18</v>
      </c>
    </row>
    <row r="453" spans="1:19" x14ac:dyDescent="0.25">
      <c r="B453" s="62">
        <v>2</v>
      </c>
      <c r="C453" s="64" t="s">
        <v>18</v>
      </c>
      <c r="D453" s="68"/>
      <c r="E453" s="68">
        <f t="shared" si="376"/>
        <v>0</v>
      </c>
      <c r="F453" s="63">
        <f t="shared" si="377"/>
        <v>1.1234008039333332E-2</v>
      </c>
      <c r="G453" s="65">
        <f>IFERROR(VLOOKUP(B453,EFA!$C$2:$D$7,2,0),EFA!$D$7)</f>
        <v>0.97341921930465047</v>
      </c>
      <c r="H453" s="69">
        <f>LGD!$D$9</f>
        <v>0.25</v>
      </c>
      <c r="I453" s="68">
        <f t="shared" si="378"/>
        <v>0</v>
      </c>
      <c r="J453" s="70">
        <f t="shared" si="379"/>
        <v>0.81894554163582844</v>
      </c>
      <c r="K453" s="119">
        <f t="shared" si="380"/>
        <v>0</v>
      </c>
      <c r="M453" s="64">
        <v>108</v>
      </c>
      <c r="N453" s="64">
        <v>1</v>
      </c>
      <c r="O453" s="63">
        <f t="shared" si="381"/>
        <v>0.13390000000000002</v>
      </c>
      <c r="P453" s="87">
        <f t="shared" si="375"/>
        <v>1.5978564997313618E-2</v>
      </c>
      <c r="Q453" s="64">
        <f t="shared" si="382"/>
        <v>90</v>
      </c>
      <c r="R453" s="87">
        <f t="shared" si="383"/>
        <v>0.90449573185689092</v>
      </c>
      <c r="S453" s="64">
        <f t="shared" si="384"/>
        <v>18</v>
      </c>
    </row>
    <row r="454" spans="1:19" x14ac:dyDescent="0.25">
      <c r="B454" s="62">
        <v>2</v>
      </c>
      <c r="C454" s="64" t="s">
        <v>19</v>
      </c>
      <c r="D454" s="68"/>
      <c r="E454" s="68">
        <f t="shared" si="376"/>
        <v>0</v>
      </c>
      <c r="F454" s="63">
        <f t="shared" si="377"/>
        <v>1.1234008039333332E-2</v>
      </c>
      <c r="G454" s="65">
        <f>IFERROR(VLOOKUP(B454,EFA!$C$2:$D$7,2,0),EFA!$D$7)</f>
        <v>0.97341921930465047</v>
      </c>
      <c r="H454" s="69">
        <f>LGD!$D$10</f>
        <v>0.35</v>
      </c>
      <c r="I454" s="68">
        <f t="shared" si="378"/>
        <v>0</v>
      </c>
      <c r="J454" s="70">
        <f t="shared" si="379"/>
        <v>0.81894554163582844</v>
      </c>
      <c r="K454" s="119">
        <f t="shared" si="380"/>
        <v>0</v>
      </c>
      <c r="M454" s="64">
        <v>108</v>
      </c>
      <c r="N454" s="64">
        <v>1</v>
      </c>
      <c r="O454" s="63">
        <f t="shared" si="381"/>
        <v>0.13390000000000002</v>
      </c>
      <c r="P454" s="87">
        <f t="shared" si="375"/>
        <v>1.5978564997313618E-2</v>
      </c>
      <c r="Q454" s="64">
        <f t="shared" si="382"/>
        <v>90</v>
      </c>
      <c r="R454" s="87">
        <f t="shared" si="383"/>
        <v>0.90449573185689092</v>
      </c>
      <c r="S454" s="64">
        <f t="shared" si="384"/>
        <v>18</v>
      </c>
    </row>
    <row r="455" spans="1:19" x14ac:dyDescent="0.25">
      <c r="B455" s="62">
        <v>2</v>
      </c>
      <c r="C455" s="64" t="s">
        <v>20</v>
      </c>
      <c r="D455" s="68"/>
      <c r="E455" s="68">
        <f t="shared" si="376"/>
        <v>2986225.989393245</v>
      </c>
      <c r="F455" s="63">
        <f t="shared" si="377"/>
        <v>1.1234008039333332E-2</v>
      </c>
      <c r="G455" s="65">
        <f>IFERROR(VLOOKUP(B455,EFA!$C$2:$D$7,2,0),EFA!$D$7)</f>
        <v>0.97341921930465047</v>
      </c>
      <c r="H455" s="69">
        <f>LGD!$D$11</f>
        <v>0.55000000000000004</v>
      </c>
      <c r="I455" s="68">
        <f t="shared" si="378"/>
        <v>17960.565534723017</v>
      </c>
      <c r="J455" s="70">
        <f t="shared" si="379"/>
        <v>0.81894554163582844</v>
      </c>
      <c r="K455" s="119">
        <f t="shared" si="380"/>
        <v>14708.725069919534</v>
      </c>
      <c r="M455" s="64">
        <v>108</v>
      </c>
      <c r="N455" s="64">
        <v>1</v>
      </c>
      <c r="O455" s="63">
        <f t="shared" si="381"/>
        <v>0.13390000000000002</v>
      </c>
      <c r="P455" s="87">
        <f t="shared" si="375"/>
        <v>1.5978564997313618E-2</v>
      </c>
      <c r="Q455" s="64">
        <f t="shared" si="382"/>
        <v>90</v>
      </c>
      <c r="R455" s="87">
        <f t="shared" si="383"/>
        <v>0.90449573185689092</v>
      </c>
      <c r="S455" s="64">
        <f t="shared" si="384"/>
        <v>18</v>
      </c>
    </row>
    <row r="456" spans="1:19" x14ac:dyDescent="0.25">
      <c r="C456" s="64"/>
      <c r="D456" s="68"/>
      <c r="E456" s="68"/>
      <c r="F456" s="63"/>
      <c r="G456" s="65"/>
      <c r="H456" s="69"/>
      <c r="I456" s="68"/>
      <c r="J456" s="70"/>
      <c r="K456" s="119"/>
      <c r="M456" s="64"/>
      <c r="N456" s="64"/>
      <c r="O456" s="63"/>
      <c r="P456" s="87"/>
      <c r="Q456" s="64"/>
      <c r="R456" s="87"/>
      <c r="S456" s="64"/>
    </row>
    <row r="457" spans="1:19" x14ac:dyDescent="0.25">
      <c r="A457" s="62">
        <v>9</v>
      </c>
      <c r="B457" s="62" t="s">
        <v>52</v>
      </c>
      <c r="C457" s="64" t="s">
        <v>9</v>
      </c>
      <c r="D457" s="64"/>
      <c r="E457" s="84" t="s">
        <v>26</v>
      </c>
      <c r="F457" s="84" t="s">
        <v>39</v>
      </c>
      <c r="G457" s="84" t="s">
        <v>27</v>
      </c>
      <c r="H457" s="84" t="s">
        <v>28</v>
      </c>
      <c r="I457" s="84" t="s">
        <v>29</v>
      </c>
      <c r="J457" s="84" t="s">
        <v>30</v>
      </c>
      <c r="K457" s="118" t="s">
        <v>31</v>
      </c>
      <c r="M457" s="85" t="s">
        <v>32</v>
      </c>
      <c r="N457" s="85" t="s">
        <v>33</v>
      </c>
      <c r="O457" s="85" t="s">
        <v>34</v>
      </c>
      <c r="P457" s="85" t="s">
        <v>35</v>
      </c>
      <c r="Q457" s="85" t="s">
        <v>36</v>
      </c>
      <c r="R457" s="85" t="s">
        <v>37</v>
      </c>
      <c r="S457" s="85" t="s">
        <v>38</v>
      </c>
    </row>
    <row r="458" spans="1:19" x14ac:dyDescent="0.25">
      <c r="B458" s="62">
        <v>3</v>
      </c>
      <c r="C458" s="64" t="s">
        <v>12</v>
      </c>
      <c r="D458" s="68"/>
      <c r="E458" s="68">
        <f>D436*R458</f>
        <v>0</v>
      </c>
      <c r="F458" s="63">
        <f>$F$4-$E$4</f>
        <v>1.4695080658937348E-2</v>
      </c>
      <c r="G458" s="65">
        <f>IFERROR(VLOOKUP(B458,EFA!$C$2:$D$7,2,0),EFA!$D$7)</f>
        <v>0.97750576770633035</v>
      </c>
      <c r="H458" s="69">
        <f>LGD!$D$3</f>
        <v>0</v>
      </c>
      <c r="I458" s="68">
        <f>E458*F458*G458*H458</f>
        <v>0</v>
      </c>
      <c r="J458" s="70">
        <f>1/((1+($O$16/12))^(M458-Q458))</f>
        <v>0.7168446333284122</v>
      </c>
      <c r="K458" s="119">
        <f>I458*J458</f>
        <v>0</v>
      </c>
      <c r="M458" s="64">
        <v>108</v>
      </c>
      <c r="N458" s="64">
        <v>1</v>
      </c>
      <c r="O458" s="63">
        <f>$O$16</f>
        <v>0.13390000000000002</v>
      </c>
      <c r="P458" s="87">
        <f t="shared" ref="P458:P466" si="385">PMT(O458/12,M458,-N458,0,0)</f>
        <v>1.5978564997313618E-2</v>
      </c>
      <c r="Q458" s="64">
        <f>M458-S458</f>
        <v>78</v>
      </c>
      <c r="R458" s="87">
        <f>PV(O458/12,Q458,-P458,0,0)</f>
        <v>0.82936491256590594</v>
      </c>
      <c r="S458" s="64">
        <f>12+12+6</f>
        <v>30</v>
      </c>
    </row>
    <row r="459" spans="1:19" x14ac:dyDescent="0.25">
      <c r="B459" s="62">
        <v>3</v>
      </c>
      <c r="C459" s="64" t="s">
        <v>13</v>
      </c>
      <c r="D459" s="68"/>
      <c r="E459" s="68">
        <f t="shared" ref="E459:E466" si="386">D437*R459</f>
        <v>0</v>
      </c>
      <c r="F459" s="63">
        <f t="shared" ref="F459:F466" si="387">$F$4-$E$4</f>
        <v>1.4695080658937348E-2</v>
      </c>
      <c r="G459" s="65">
        <f>IFERROR(VLOOKUP(B459,EFA!$C$2:$D$7,2,0),EFA!$D$7)</f>
        <v>0.97750576770633035</v>
      </c>
      <c r="H459" s="69">
        <f>LGD!$D$4</f>
        <v>0.55000000000000004</v>
      </c>
      <c r="I459" s="68">
        <f t="shared" ref="I459:I466" si="388">E459*F459*G459*H459</f>
        <v>0</v>
      </c>
      <c r="J459" s="70">
        <f t="shared" ref="J459:J466" si="389">1/((1+($O$16/12))^(M459-Q459))</f>
        <v>0.7168446333284122</v>
      </c>
      <c r="K459" s="119">
        <f t="shared" ref="K459:K466" si="390">I459*J459</f>
        <v>0</v>
      </c>
      <c r="M459" s="64">
        <v>108</v>
      </c>
      <c r="N459" s="64">
        <v>1</v>
      </c>
      <c r="O459" s="63">
        <f t="shared" ref="O459:O466" si="391">$O$16</f>
        <v>0.13390000000000002</v>
      </c>
      <c r="P459" s="87">
        <f t="shared" si="385"/>
        <v>1.5978564997313618E-2</v>
      </c>
      <c r="Q459" s="64">
        <f t="shared" ref="Q459:Q466" si="392">M459-S459</f>
        <v>78</v>
      </c>
      <c r="R459" s="87">
        <f t="shared" ref="R459:R466" si="393">PV(O459/12,Q459,-P459,0,0)</f>
        <v>0.82936491256590594</v>
      </c>
      <c r="S459" s="64">
        <f t="shared" ref="S459:S466" si="394">12+12+6</f>
        <v>30</v>
      </c>
    </row>
    <row r="460" spans="1:19" x14ac:dyDescent="0.25">
      <c r="B460" s="62">
        <v>3</v>
      </c>
      <c r="C460" s="64" t="s">
        <v>14</v>
      </c>
      <c r="D460" s="68"/>
      <c r="E460" s="68">
        <f t="shared" si="386"/>
        <v>0</v>
      </c>
      <c r="F460" s="63">
        <f t="shared" si="387"/>
        <v>1.4695080658937348E-2</v>
      </c>
      <c r="G460" s="65">
        <f>IFERROR(VLOOKUP(B460,EFA!$C$2:$D$7,2,0),EFA!$D$7)</f>
        <v>0.97750576770633035</v>
      </c>
      <c r="H460" s="69">
        <f>LGD!$D$5</f>
        <v>0.14000000000000001</v>
      </c>
      <c r="I460" s="68">
        <f t="shared" si="388"/>
        <v>0</v>
      </c>
      <c r="J460" s="70">
        <f t="shared" si="389"/>
        <v>0.7168446333284122</v>
      </c>
      <c r="K460" s="119">
        <f t="shared" si="390"/>
        <v>0</v>
      </c>
      <c r="M460" s="64">
        <v>108</v>
      </c>
      <c r="N460" s="64">
        <v>1</v>
      </c>
      <c r="O460" s="63">
        <f t="shared" si="391"/>
        <v>0.13390000000000002</v>
      </c>
      <c r="P460" s="87">
        <f t="shared" si="385"/>
        <v>1.5978564997313618E-2</v>
      </c>
      <c r="Q460" s="64">
        <f t="shared" si="392"/>
        <v>78</v>
      </c>
      <c r="R460" s="87">
        <f t="shared" si="393"/>
        <v>0.82936491256590594</v>
      </c>
      <c r="S460" s="64">
        <f t="shared" si="394"/>
        <v>30</v>
      </c>
    </row>
    <row r="461" spans="1:19" x14ac:dyDescent="0.25">
      <c r="B461" s="62">
        <v>3</v>
      </c>
      <c r="C461" s="64" t="s">
        <v>15</v>
      </c>
      <c r="D461" s="68"/>
      <c r="E461" s="68">
        <f t="shared" si="386"/>
        <v>1741666.3163884024</v>
      </c>
      <c r="F461" s="63">
        <f t="shared" si="387"/>
        <v>1.4695080658937348E-2</v>
      </c>
      <c r="G461" s="65">
        <f>IFERROR(VLOOKUP(B461,EFA!$C$2:$D$7,2,0),EFA!$D$7)</f>
        <v>0.97750576770633035</v>
      </c>
      <c r="H461" s="69">
        <f>LGD!$D$6</f>
        <v>0.3</v>
      </c>
      <c r="I461" s="68">
        <f t="shared" si="388"/>
        <v>7505.4633783090903</v>
      </c>
      <c r="J461" s="70">
        <f t="shared" si="389"/>
        <v>0.7168446333284122</v>
      </c>
      <c r="K461" s="119">
        <f t="shared" si="390"/>
        <v>5380.2511433838054</v>
      </c>
      <c r="M461" s="64">
        <v>108</v>
      </c>
      <c r="N461" s="64">
        <v>1</v>
      </c>
      <c r="O461" s="63">
        <f t="shared" si="391"/>
        <v>0.13390000000000002</v>
      </c>
      <c r="P461" s="87">
        <f t="shared" si="385"/>
        <v>1.5978564997313618E-2</v>
      </c>
      <c r="Q461" s="64">
        <f t="shared" si="392"/>
        <v>78</v>
      </c>
      <c r="R461" s="87">
        <f t="shared" si="393"/>
        <v>0.82936491256590594</v>
      </c>
      <c r="S461" s="64">
        <f t="shared" si="394"/>
        <v>30</v>
      </c>
    </row>
    <row r="462" spans="1:19" x14ac:dyDescent="0.25">
      <c r="B462" s="62">
        <v>3</v>
      </c>
      <c r="C462" s="64" t="s">
        <v>16</v>
      </c>
      <c r="D462" s="68"/>
      <c r="E462" s="68">
        <f t="shared" si="386"/>
        <v>0</v>
      </c>
      <c r="F462" s="63">
        <f t="shared" si="387"/>
        <v>1.4695080658937348E-2</v>
      </c>
      <c r="G462" s="65">
        <f>IFERROR(VLOOKUP(B462,EFA!$C$2:$D$7,2,0),EFA!$D$7)</f>
        <v>0.97750576770633035</v>
      </c>
      <c r="H462" s="69">
        <f>LGD!$D$7</f>
        <v>0.3</v>
      </c>
      <c r="I462" s="68">
        <f t="shared" si="388"/>
        <v>0</v>
      </c>
      <c r="J462" s="70">
        <f t="shared" si="389"/>
        <v>0.7168446333284122</v>
      </c>
      <c r="K462" s="119">
        <f t="shared" si="390"/>
        <v>0</v>
      </c>
      <c r="M462" s="64">
        <v>108</v>
      </c>
      <c r="N462" s="64">
        <v>1</v>
      </c>
      <c r="O462" s="63">
        <f t="shared" si="391"/>
        <v>0.13390000000000002</v>
      </c>
      <c r="P462" s="87">
        <f t="shared" si="385"/>
        <v>1.5978564997313618E-2</v>
      </c>
      <c r="Q462" s="64">
        <f t="shared" si="392"/>
        <v>78</v>
      </c>
      <c r="R462" s="87">
        <f t="shared" si="393"/>
        <v>0.82936491256590594</v>
      </c>
      <c r="S462" s="64">
        <f t="shared" si="394"/>
        <v>30</v>
      </c>
    </row>
    <row r="463" spans="1:19" x14ac:dyDescent="0.25">
      <c r="B463" s="62">
        <v>3</v>
      </c>
      <c r="C463" s="64" t="s">
        <v>17</v>
      </c>
      <c r="D463" s="68"/>
      <c r="E463" s="68">
        <f t="shared" si="386"/>
        <v>0</v>
      </c>
      <c r="F463" s="63">
        <f t="shared" si="387"/>
        <v>1.4695080658937348E-2</v>
      </c>
      <c r="G463" s="65">
        <f>IFERROR(VLOOKUP(B463,EFA!$C$2:$D$7,2,0),EFA!$D$7)</f>
        <v>0.97750576770633035</v>
      </c>
      <c r="H463" s="69">
        <f>LGD!$D$8</f>
        <v>4.6364209605119888E-2</v>
      </c>
      <c r="I463" s="68">
        <f t="shared" si="388"/>
        <v>0</v>
      </c>
      <c r="J463" s="70">
        <f t="shared" si="389"/>
        <v>0.7168446333284122</v>
      </c>
      <c r="K463" s="119">
        <f t="shared" si="390"/>
        <v>0</v>
      </c>
      <c r="M463" s="64">
        <v>108</v>
      </c>
      <c r="N463" s="64">
        <v>1</v>
      </c>
      <c r="O463" s="63">
        <f t="shared" si="391"/>
        <v>0.13390000000000002</v>
      </c>
      <c r="P463" s="87">
        <f t="shared" si="385"/>
        <v>1.5978564997313618E-2</v>
      </c>
      <c r="Q463" s="64">
        <f t="shared" si="392"/>
        <v>78</v>
      </c>
      <c r="R463" s="87">
        <f t="shared" si="393"/>
        <v>0.82936491256590594</v>
      </c>
      <c r="S463" s="64">
        <f t="shared" si="394"/>
        <v>30</v>
      </c>
    </row>
    <row r="464" spans="1:19" x14ac:dyDescent="0.25">
      <c r="B464" s="62">
        <v>3</v>
      </c>
      <c r="C464" s="64" t="s">
        <v>18</v>
      </c>
      <c r="D464" s="68"/>
      <c r="E464" s="68">
        <f t="shared" si="386"/>
        <v>0</v>
      </c>
      <c r="F464" s="63">
        <f t="shared" si="387"/>
        <v>1.4695080658937348E-2</v>
      </c>
      <c r="G464" s="65">
        <f>IFERROR(VLOOKUP(B464,EFA!$C$2:$D$7,2,0),EFA!$D$7)</f>
        <v>0.97750576770633035</v>
      </c>
      <c r="H464" s="69">
        <f>LGD!$D$9</f>
        <v>0.25</v>
      </c>
      <c r="I464" s="68">
        <f t="shared" si="388"/>
        <v>0</v>
      </c>
      <c r="J464" s="70">
        <f t="shared" si="389"/>
        <v>0.7168446333284122</v>
      </c>
      <c r="K464" s="119">
        <f t="shared" si="390"/>
        <v>0</v>
      </c>
      <c r="M464" s="64">
        <v>108</v>
      </c>
      <c r="N464" s="64">
        <v>1</v>
      </c>
      <c r="O464" s="63">
        <f t="shared" si="391"/>
        <v>0.13390000000000002</v>
      </c>
      <c r="P464" s="87">
        <f t="shared" si="385"/>
        <v>1.5978564997313618E-2</v>
      </c>
      <c r="Q464" s="64">
        <f t="shared" si="392"/>
        <v>78</v>
      </c>
      <c r="R464" s="87">
        <f t="shared" si="393"/>
        <v>0.82936491256590594</v>
      </c>
      <c r="S464" s="64">
        <f t="shared" si="394"/>
        <v>30</v>
      </c>
    </row>
    <row r="465" spans="1:19" x14ac:dyDescent="0.25">
      <c r="B465" s="62">
        <v>3</v>
      </c>
      <c r="C465" s="64" t="s">
        <v>19</v>
      </c>
      <c r="D465" s="68"/>
      <c r="E465" s="68">
        <f t="shared" si="386"/>
        <v>0</v>
      </c>
      <c r="F465" s="63">
        <f t="shared" si="387"/>
        <v>1.4695080658937348E-2</v>
      </c>
      <c r="G465" s="65">
        <f>IFERROR(VLOOKUP(B465,EFA!$C$2:$D$7,2,0),EFA!$D$7)</f>
        <v>0.97750576770633035</v>
      </c>
      <c r="H465" s="69">
        <f>LGD!$D$10</f>
        <v>0.35</v>
      </c>
      <c r="I465" s="68">
        <f t="shared" si="388"/>
        <v>0</v>
      </c>
      <c r="J465" s="70">
        <f t="shared" si="389"/>
        <v>0.7168446333284122</v>
      </c>
      <c r="K465" s="119">
        <f t="shared" si="390"/>
        <v>0</v>
      </c>
      <c r="M465" s="64">
        <v>108</v>
      </c>
      <c r="N465" s="64">
        <v>1</v>
      </c>
      <c r="O465" s="63">
        <f t="shared" si="391"/>
        <v>0.13390000000000002</v>
      </c>
      <c r="P465" s="87">
        <f t="shared" si="385"/>
        <v>1.5978564997313618E-2</v>
      </c>
      <c r="Q465" s="64">
        <f t="shared" si="392"/>
        <v>78</v>
      </c>
      <c r="R465" s="87">
        <f t="shared" si="393"/>
        <v>0.82936491256590594</v>
      </c>
      <c r="S465" s="64">
        <f t="shared" si="394"/>
        <v>30</v>
      </c>
    </row>
    <row r="466" spans="1:19" x14ac:dyDescent="0.25">
      <c r="B466" s="62">
        <v>3</v>
      </c>
      <c r="C466" s="64" t="s">
        <v>20</v>
      </c>
      <c r="D466" s="68"/>
      <c r="E466" s="68">
        <f t="shared" si="386"/>
        <v>2738178.8209333671</v>
      </c>
      <c r="F466" s="63">
        <f t="shared" si="387"/>
        <v>1.4695080658937348E-2</v>
      </c>
      <c r="G466" s="65">
        <f>IFERROR(VLOOKUP(B466,EFA!$C$2:$D$7,2,0),EFA!$D$7)</f>
        <v>0.97750576770633035</v>
      </c>
      <c r="H466" s="69">
        <f>LGD!$D$11</f>
        <v>0.55000000000000004</v>
      </c>
      <c r="I466" s="68">
        <f t="shared" si="388"/>
        <v>21632.952628408148</v>
      </c>
      <c r="J466" s="70">
        <f t="shared" si="389"/>
        <v>0.7168446333284122</v>
      </c>
      <c r="K466" s="119">
        <f t="shared" si="390"/>
        <v>15507.46599472215</v>
      </c>
      <c r="M466" s="64">
        <v>108</v>
      </c>
      <c r="N466" s="64">
        <v>1</v>
      </c>
      <c r="O466" s="63">
        <f t="shared" si="391"/>
        <v>0.13390000000000002</v>
      </c>
      <c r="P466" s="87">
        <f t="shared" si="385"/>
        <v>1.5978564997313618E-2</v>
      </c>
      <c r="Q466" s="64">
        <f t="shared" si="392"/>
        <v>78</v>
      </c>
      <c r="R466" s="87">
        <f t="shared" si="393"/>
        <v>0.82936491256590594</v>
      </c>
      <c r="S466" s="64">
        <f t="shared" si="394"/>
        <v>30</v>
      </c>
    </row>
    <row r="467" spans="1:19" x14ac:dyDescent="0.25">
      <c r="C467" s="88"/>
      <c r="D467" s="89"/>
      <c r="E467" s="89"/>
      <c r="F467" s="90"/>
      <c r="G467" s="91"/>
      <c r="H467" s="92"/>
      <c r="I467" s="89"/>
      <c r="J467" s="93"/>
      <c r="K467" s="117"/>
      <c r="M467" s="94"/>
      <c r="N467" s="94"/>
      <c r="O467" s="95"/>
      <c r="P467" s="96"/>
      <c r="Q467" s="94"/>
      <c r="R467" s="96"/>
      <c r="S467" s="94"/>
    </row>
    <row r="468" spans="1:19" x14ac:dyDescent="0.25">
      <c r="A468" s="62">
        <v>9</v>
      </c>
      <c r="B468" s="62" t="s">
        <v>52</v>
      </c>
      <c r="C468" s="64" t="s">
        <v>9</v>
      </c>
      <c r="D468" s="64"/>
      <c r="E468" s="84" t="s">
        <v>26</v>
      </c>
      <c r="F468" s="84" t="s">
        <v>39</v>
      </c>
      <c r="G468" s="84" t="s">
        <v>27</v>
      </c>
      <c r="H468" s="84" t="s">
        <v>28</v>
      </c>
      <c r="I468" s="84" t="s">
        <v>29</v>
      </c>
      <c r="J468" s="84" t="s">
        <v>30</v>
      </c>
      <c r="K468" s="118" t="s">
        <v>31</v>
      </c>
      <c r="M468" s="85" t="s">
        <v>32</v>
      </c>
      <c r="N468" s="85" t="s">
        <v>33</v>
      </c>
      <c r="O468" s="85" t="s">
        <v>34</v>
      </c>
      <c r="P468" s="85" t="s">
        <v>35</v>
      </c>
      <c r="Q468" s="85" t="s">
        <v>36</v>
      </c>
      <c r="R468" s="85" t="s">
        <v>37</v>
      </c>
      <c r="S468" s="85" t="s">
        <v>38</v>
      </c>
    </row>
    <row r="469" spans="1:19" x14ac:dyDescent="0.25">
      <c r="B469" s="62">
        <v>4</v>
      </c>
      <c r="C469" s="64" t="s">
        <v>12</v>
      </c>
      <c r="D469" s="68"/>
      <c r="E469" s="68">
        <f>D436*R469</f>
        <v>0</v>
      </c>
      <c r="F469" s="63">
        <f>$G$4-$F$4</f>
        <v>6.7767815941499332E-3</v>
      </c>
      <c r="G469" s="65">
        <f>IFERROR(VLOOKUP(B469,EFA!$C$2:$D$7,2,0),EFA!$D$7)</f>
        <v>0.98975941333993145</v>
      </c>
      <c r="H469" s="69">
        <f>LGD!$D$3</f>
        <v>0</v>
      </c>
      <c r="I469" s="68">
        <f>E469*F469*G469*H469</f>
        <v>0</v>
      </c>
      <c r="J469" s="70">
        <f>1/((1+($O$16/12))^(M469-Q469))</f>
        <v>0.62747301524507682</v>
      </c>
      <c r="K469" s="119">
        <f>I469*J469</f>
        <v>0</v>
      </c>
      <c r="M469" s="64">
        <v>108</v>
      </c>
      <c r="N469" s="64">
        <v>1</v>
      </c>
      <c r="O469" s="63">
        <f>$O$16</f>
        <v>0.13390000000000002</v>
      </c>
      <c r="P469" s="87">
        <f t="shared" ref="P469:P477" si="395">PMT(O469/12,M469,-N469,0,0)</f>
        <v>1.5978564997313618E-2</v>
      </c>
      <c r="Q469" s="64">
        <f>M469-S469</f>
        <v>66</v>
      </c>
      <c r="R469" s="87">
        <f>PV(O469/12,Q469,-P469,0,0)</f>
        <v>0.74353313446900415</v>
      </c>
      <c r="S469" s="64">
        <f>12+12+12+6</f>
        <v>42</v>
      </c>
    </row>
    <row r="470" spans="1:19" x14ac:dyDescent="0.25">
      <c r="B470" s="62">
        <v>4</v>
      </c>
      <c r="C470" s="64" t="s">
        <v>13</v>
      </c>
      <c r="D470" s="68"/>
      <c r="E470" s="68">
        <f t="shared" ref="E470:E477" si="396">D437*R470</f>
        <v>0</v>
      </c>
      <c r="F470" s="63">
        <f t="shared" ref="F470:F477" si="397">$G$4-$F$4</f>
        <v>6.7767815941499332E-3</v>
      </c>
      <c r="G470" s="65">
        <f>IFERROR(VLOOKUP(B470,EFA!$C$2:$D$7,2,0),EFA!$D$7)</f>
        <v>0.98975941333993145</v>
      </c>
      <c r="H470" s="69">
        <f>LGD!$D$4</f>
        <v>0.55000000000000004</v>
      </c>
      <c r="I470" s="68">
        <f t="shared" ref="I470:I477" si="398">E470*F470*G470*H470</f>
        <v>0</v>
      </c>
      <c r="J470" s="70">
        <f t="shared" ref="J470:J477" si="399">1/((1+($O$16/12))^(M470-Q470))</f>
        <v>0.62747301524507682</v>
      </c>
      <c r="K470" s="119">
        <f t="shared" ref="K470:K477" si="400">I470*J470</f>
        <v>0</v>
      </c>
      <c r="M470" s="64">
        <v>108</v>
      </c>
      <c r="N470" s="64">
        <v>1</v>
      </c>
      <c r="O470" s="63">
        <f t="shared" ref="O470:O477" si="401">$O$16</f>
        <v>0.13390000000000002</v>
      </c>
      <c r="P470" s="87">
        <f t="shared" si="395"/>
        <v>1.5978564997313618E-2</v>
      </c>
      <c r="Q470" s="64">
        <f t="shared" ref="Q470:Q477" si="402">M470-S470</f>
        <v>66</v>
      </c>
      <c r="R470" s="87">
        <f t="shared" ref="R470:R477" si="403">PV(O470/12,Q470,-P470,0,0)</f>
        <v>0.74353313446900415</v>
      </c>
      <c r="S470" s="64">
        <f t="shared" ref="S470:S477" si="404">12+12+12+6</f>
        <v>42</v>
      </c>
    </row>
    <row r="471" spans="1:19" x14ac:dyDescent="0.25">
      <c r="B471" s="62">
        <v>4</v>
      </c>
      <c r="C471" s="64" t="s">
        <v>14</v>
      </c>
      <c r="D471" s="68"/>
      <c r="E471" s="68">
        <f t="shared" si="396"/>
        <v>0</v>
      </c>
      <c r="F471" s="63">
        <f t="shared" si="397"/>
        <v>6.7767815941499332E-3</v>
      </c>
      <c r="G471" s="65">
        <f>IFERROR(VLOOKUP(B471,EFA!$C$2:$D$7,2,0),EFA!$D$7)</f>
        <v>0.98975941333993145</v>
      </c>
      <c r="H471" s="69">
        <f>LGD!$D$5</f>
        <v>0.14000000000000001</v>
      </c>
      <c r="I471" s="68">
        <f t="shared" si="398"/>
        <v>0</v>
      </c>
      <c r="J471" s="70">
        <f t="shared" si="399"/>
        <v>0.62747301524507682</v>
      </c>
      <c r="K471" s="119">
        <f t="shared" si="400"/>
        <v>0</v>
      </c>
      <c r="M471" s="64">
        <v>108</v>
      </c>
      <c r="N471" s="64">
        <v>1</v>
      </c>
      <c r="O471" s="63">
        <f t="shared" si="401"/>
        <v>0.13390000000000002</v>
      </c>
      <c r="P471" s="87">
        <f t="shared" si="395"/>
        <v>1.5978564997313618E-2</v>
      </c>
      <c r="Q471" s="64">
        <f t="shared" si="402"/>
        <v>66</v>
      </c>
      <c r="R471" s="87">
        <f t="shared" si="403"/>
        <v>0.74353313446900415</v>
      </c>
      <c r="S471" s="64">
        <f t="shared" si="404"/>
        <v>42</v>
      </c>
    </row>
    <row r="472" spans="1:19" x14ac:dyDescent="0.25">
      <c r="B472" s="62">
        <v>4</v>
      </c>
      <c r="C472" s="64" t="s">
        <v>15</v>
      </c>
      <c r="D472" s="68"/>
      <c r="E472" s="68">
        <f t="shared" si="396"/>
        <v>1561419.5823849088</v>
      </c>
      <c r="F472" s="63">
        <f t="shared" si="397"/>
        <v>6.7767815941499332E-3</v>
      </c>
      <c r="G472" s="65">
        <f>IFERROR(VLOOKUP(B472,EFA!$C$2:$D$7,2,0),EFA!$D$7)</f>
        <v>0.98975941333993145</v>
      </c>
      <c r="H472" s="69">
        <f>LGD!$D$6</f>
        <v>0.3</v>
      </c>
      <c r="I472" s="68">
        <f t="shared" si="398"/>
        <v>3141.9119244670401</v>
      </c>
      <c r="J472" s="70">
        <f t="shared" si="399"/>
        <v>0.62747301524507682</v>
      </c>
      <c r="K472" s="119">
        <f t="shared" si="400"/>
        <v>1971.4649488797957</v>
      </c>
      <c r="M472" s="64">
        <v>108</v>
      </c>
      <c r="N472" s="64">
        <v>1</v>
      </c>
      <c r="O472" s="63">
        <f t="shared" si="401"/>
        <v>0.13390000000000002</v>
      </c>
      <c r="P472" s="87">
        <f t="shared" si="395"/>
        <v>1.5978564997313618E-2</v>
      </c>
      <c r="Q472" s="64">
        <f t="shared" si="402"/>
        <v>66</v>
      </c>
      <c r="R472" s="87">
        <f t="shared" si="403"/>
        <v>0.74353313446900415</v>
      </c>
      <c r="S472" s="64">
        <f t="shared" si="404"/>
        <v>42</v>
      </c>
    </row>
    <row r="473" spans="1:19" x14ac:dyDescent="0.25">
      <c r="B473" s="62">
        <v>4</v>
      </c>
      <c r="C473" s="64" t="s">
        <v>16</v>
      </c>
      <c r="D473" s="68"/>
      <c r="E473" s="68">
        <f t="shared" si="396"/>
        <v>0</v>
      </c>
      <c r="F473" s="63">
        <f t="shared" si="397"/>
        <v>6.7767815941499332E-3</v>
      </c>
      <c r="G473" s="65">
        <f>IFERROR(VLOOKUP(B473,EFA!$C$2:$D$7,2,0),EFA!$D$7)</f>
        <v>0.98975941333993145</v>
      </c>
      <c r="H473" s="69">
        <f>LGD!$D$7</f>
        <v>0.3</v>
      </c>
      <c r="I473" s="68">
        <f t="shared" si="398"/>
        <v>0</v>
      </c>
      <c r="J473" s="70">
        <f t="shared" si="399"/>
        <v>0.62747301524507682</v>
      </c>
      <c r="K473" s="119">
        <f t="shared" si="400"/>
        <v>0</v>
      </c>
      <c r="M473" s="64">
        <v>108</v>
      </c>
      <c r="N473" s="64">
        <v>1</v>
      </c>
      <c r="O473" s="63">
        <f t="shared" si="401"/>
        <v>0.13390000000000002</v>
      </c>
      <c r="P473" s="87">
        <f t="shared" si="395"/>
        <v>1.5978564997313618E-2</v>
      </c>
      <c r="Q473" s="64">
        <f t="shared" si="402"/>
        <v>66</v>
      </c>
      <c r="R473" s="87">
        <f t="shared" si="403"/>
        <v>0.74353313446900415</v>
      </c>
      <c r="S473" s="64">
        <f t="shared" si="404"/>
        <v>42</v>
      </c>
    </row>
    <row r="474" spans="1:19" x14ac:dyDescent="0.25">
      <c r="B474" s="62">
        <v>4</v>
      </c>
      <c r="C474" s="64" t="s">
        <v>17</v>
      </c>
      <c r="D474" s="68"/>
      <c r="E474" s="68">
        <f t="shared" si="396"/>
        <v>0</v>
      </c>
      <c r="F474" s="63">
        <f t="shared" si="397"/>
        <v>6.7767815941499332E-3</v>
      </c>
      <c r="G474" s="65">
        <f>IFERROR(VLOOKUP(B474,EFA!$C$2:$D$7,2,0),EFA!$D$7)</f>
        <v>0.98975941333993145</v>
      </c>
      <c r="H474" s="69">
        <f>LGD!$D$8</f>
        <v>4.6364209605119888E-2</v>
      </c>
      <c r="I474" s="68">
        <f t="shared" si="398"/>
        <v>0</v>
      </c>
      <c r="J474" s="70">
        <f t="shared" si="399"/>
        <v>0.62747301524507682</v>
      </c>
      <c r="K474" s="119">
        <f t="shared" si="400"/>
        <v>0</v>
      </c>
      <c r="M474" s="64">
        <v>108</v>
      </c>
      <c r="N474" s="64">
        <v>1</v>
      </c>
      <c r="O474" s="63">
        <f t="shared" si="401"/>
        <v>0.13390000000000002</v>
      </c>
      <c r="P474" s="87">
        <f t="shared" si="395"/>
        <v>1.5978564997313618E-2</v>
      </c>
      <c r="Q474" s="64">
        <f t="shared" si="402"/>
        <v>66</v>
      </c>
      <c r="R474" s="87">
        <f t="shared" si="403"/>
        <v>0.74353313446900415</v>
      </c>
      <c r="S474" s="64">
        <f t="shared" si="404"/>
        <v>42</v>
      </c>
    </row>
    <row r="475" spans="1:19" x14ac:dyDescent="0.25">
      <c r="B475" s="62">
        <v>4</v>
      </c>
      <c r="C475" s="64" t="s">
        <v>18</v>
      </c>
      <c r="D475" s="68"/>
      <c r="E475" s="68">
        <f t="shared" si="396"/>
        <v>0</v>
      </c>
      <c r="F475" s="63">
        <f t="shared" si="397"/>
        <v>6.7767815941499332E-3</v>
      </c>
      <c r="G475" s="65">
        <f>IFERROR(VLOOKUP(B475,EFA!$C$2:$D$7,2,0),EFA!$D$7)</f>
        <v>0.98975941333993145</v>
      </c>
      <c r="H475" s="69">
        <f>LGD!$D$9</f>
        <v>0.25</v>
      </c>
      <c r="I475" s="68">
        <f t="shared" si="398"/>
        <v>0</v>
      </c>
      <c r="J475" s="70">
        <f t="shared" si="399"/>
        <v>0.62747301524507682</v>
      </c>
      <c r="K475" s="119">
        <f t="shared" si="400"/>
        <v>0</v>
      </c>
      <c r="M475" s="64">
        <v>108</v>
      </c>
      <c r="N475" s="64">
        <v>1</v>
      </c>
      <c r="O475" s="63">
        <f t="shared" si="401"/>
        <v>0.13390000000000002</v>
      </c>
      <c r="P475" s="87">
        <f t="shared" si="395"/>
        <v>1.5978564997313618E-2</v>
      </c>
      <c r="Q475" s="64">
        <f t="shared" si="402"/>
        <v>66</v>
      </c>
      <c r="R475" s="87">
        <f t="shared" si="403"/>
        <v>0.74353313446900415</v>
      </c>
      <c r="S475" s="64">
        <f t="shared" si="404"/>
        <v>42</v>
      </c>
    </row>
    <row r="476" spans="1:19" x14ac:dyDescent="0.25">
      <c r="B476" s="62">
        <v>4</v>
      </c>
      <c r="C476" s="64" t="s">
        <v>19</v>
      </c>
      <c r="D476" s="68"/>
      <c r="E476" s="68">
        <f t="shared" si="396"/>
        <v>0</v>
      </c>
      <c r="F476" s="63">
        <f t="shared" si="397"/>
        <v>6.7767815941499332E-3</v>
      </c>
      <c r="G476" s="65">
        <f>IFERROR(VLOOKUP(B476,EFA!$C$2:$D$7,2,0),EFA!$D$7)</f>
        <v>0.98975941333993145</v>
      </c>
      <c r="H476" s="69">
        <f>LGD!$D$10</f>
        <v>0.35</v>
      </c>
      <c r="I476" s="68">
        <f t="shared" si="398"/>
        <v>0</v>
      </c>
      <c r="J476" s="70">
        <f t="shared" si="399"/>
        <v>0.62747301524507682</v>
      </c>
      <c r="K476" s="119">
        <f t="shared" si="400"/>
        <v>0</v>
      </c>
      <c r="M476" s="64">
        <v>108</v>
      </c>
      <c r="N476" s="64">
        <v>1</v>
      </c>
      <c r="O476" s="63">
        <f t="shared" si="401"/>
        <v>0.13390000000000002</v>
      </c>
      <c r="P476" s="87">
        <f t="shared" si="395"/>
        <v>1.5978564997313618E-2</v>
      </c>
      <c r="Q476" s="64">
        <f t="shared" si="402"/>
        <v>66</v>
      </c>
      <c r="R476" s="87">
        <f t="shared" si="403"/>
        <v>0.74353313446900415</v>
      </c>
      <c r="S476" s="64">
        <f t="shared" si="404"/>
        <v>42</v>
      </c>
    </row>
    <row r="477" spans="1:19" x14ac:dyDescent="0.25">
      <c r="B477" s="62">
        <v>4</v>
      </c>
      <c r="C477" s="64" t="s">
        <v>20</v>
      </c>
      <c r="D477" s="68"/>
      <c r="E477" s="68">
        <f t="shared" si="396"/>
        <v>2454802.0426454227</v>
      </c>
      <c r="F477" s="63">
        <f t="shared" si="397"/>
        <v>6.7767815941499332E-3</v>
      </c>
      <c r="G477" s="65">
        <f>IFERROR(VLOOKUP(B477,EFA!$C$2:$D$7,2,0),EFA!$D$7)</f>
        <v>0.98975941333993145</v>
      </c>
      <c r="H477" s="69">
        <f>LGD!$D$11</f>
        <v>0.55000000000000004</v>
      </c>
      <c r="I477" s="68">
        <f t="shared" si="398"/>
        <v>9055.9141253099897</v>
      </c>
      <c r="J477" s="70">
        <f t="shared" si="399"/>
        <v>0.62747301524507682</v>
      </c>
      <c r="K477" s="119">
        <f t="shared" si="400"/>
        <v>5682.3417420087417</v>
      </c>
      <c r="M477" s="64">
        <v>108</v>
      </c>
      <c r="N477" s="64">
        <v>1</v>
      </c>
      <c r="O477" s="63">
        <f t="shared" si="401"/>
        <v>0.13390000000000002</v>
      </c>
      <c r="P477" s="87">
        <f t="shared" si="395"/>
        <v>1.5978564997313618E-2</v>
      </c>
      <c r="Q477" s="64">
        <f t="shared" si="402"/>
        <v>66</v>
      </c>
      <c r="R477" s="87">
        <f t="shared" si="403"/>
        <v>0.74353313446900415</v>
      </c>
      <c r="S477" s="64">
        <f t="shared" si="404"/>
        <v>42</v>
      </c>
    </row>
    <row r="478" spans="1:19" x14ac:dyDescent="0.25">
      <c r="C478" s="88"/>
      <c r="D478" s="89"/>
      <c r="E478" s="89"/>
      <c r="F478" s="90"/>
      <c r="G478" s="91"/>
      <c r="H478" s="92"/>
      <c r="I478" s="89"/>
      <c r="J478" s="93"/>
      <c r="K478" s="117"/>
      <c r="M478" s="94"/>
      <c r="N478" s="94"/>
      <c r="O478" s="95"/>
      <c r="P478" s="96"/>
      <c r="Q478" s="94"/>
      <c r="R478" s="96"/>
      <c r="S478" s="94"/>
    </row>
    <row r="479" spans="1:19" x14ac:dyDescent="0.25">
      <c r="A479" s="62">
        <v>9</v>
      </c>
      <c r="B479" s="62" t="s">
        <v>52</v>
      </c>
      <c r="C479" s="64" t="s">
        <v>9</v>
      </c>
      <c r="D479" s="64"/>
      <c r="E479" s="84" t="s">
        <v>26</v>
      </c>
      <c r="F479" s="84" t="s">
        <v>39</v>
      </c>
      <c r="G479" s="84" t="s">
        <v>27</v>
      </c>
      <c r="H479" s="84" t="s">
        <v>28</v>
      </c>
      <c r="I479" s="84" t="s">
        <v>29</v>
      </c>
      <c r="J479" s="84" t="s">
        <v>30</v>
      </c>
      <c r="K479" s="118" t="s">
        <v>31</v>
      </c>
      <c r="M479" s="85" t="s">
        <v>32</v>
      </c>
      <c r="N479" s="85" t="s">
        <v>33</v>
      </c>
      <c r="O479" s="85" t="s">
        <v>34</v>
      </c>
      <c r="P479" s="85" t="s">
        <v>35</v>
      </c>
      <c r="Q479" s="85" t="s">
        <v>36</v>
      </c>
      <c r="R479" s="85" t="s">
        <v>37</v>
      </c>
      <c r="S479" s="85" t="s">
        <v>38</v>
      </c>
    </row>
    <row r="480" spans="1:19" x14ac:dyDescent="0.25">
      <c r="B480" s="62">
        <v>5</v>
      </c>
      <c r="C480" s="64" t="s">
        <v>12</v>
      </c>
      <c r="D480" s="68"/>
      <c r="E480" s="68">
        <f>D436*R480</f>
        <v>0</v>
      </c>
      <c r="F480" s="63">
        <f>$H$4-$G$4</f>
        <v>2.7833144704882407E-3</v>
      </c>
      <c r="G480" s="65">
        <f>IFERROR(VLOOKUP(B480,EFA!$C$2:$D$7,2,0),EFA!$D$7)</f>
        <v>1.0058360487805551</v>
      </c>
      <c r="H480" s="69">
        <f>LGD!$D$3</f>
        <v>0</v>
      </c>
      <c r="I480" s="68">
        <f>E480*F480*G480*H480</f>
        <v>0</v>
      </c>
      <c r="J480" s="70">
        <f>1/((1+($O$16/12))^(M480-Q480))</f>
        <v>0.54924368064616602</v>
      </c>
      <c r="K480" s="119">
        <f>I480*J480</f>
        <v>0</v>
      </c>
      <c r="M480" s="64">
        <v>108</v>
      </c>
      <c r="N480" s="64">
        <v>1</v>
      </c>
      <c r="O480" s="63">
        <f>$O$16</f>
        <v>0.13390000000000002</v>
      </c>
      <c r="P480" s="87">
        <f t="shared" ref="P480:P488" si="405">PMT(O480/12,M480,-N480,0,0)</f>
        <v>1.5978564997313618E-2</v>
      </c>
      <c r="Q480" s="64">
        <f>M480-S480</f>
        <v>54</v>
      </c>
      <c r="R480" s="87">
        <f>PV(O480/12,Q480,-P480,0,0)</f>
        <v>0.64547624914817836</v>
      </c>
      <c r="S480" s="64">
        <f>12+12+12+12+6</f>
        <v>54</v>
      </c>
    </row>
    <row r="481" spans="1:19" x14ac:dyDescent="0.25">
      <c r="B481" s="62">
        <v>5</v>
      </c>
      <c r="C481" s="64" t="s">
        <v>13</v>
      </c>
      <c r="D481" s="68"/>
      <c r="E481" s="68">
        <f t="shared" ref="E481:E488" si="406">D437*R481</f>
        <v>0</v>
      </c>
      <c r="F481" s="63">
        <f t="shared" ref="F481:F488" si="407">$H$4-$G$4</f>
        <v>2.7833144704882407E-3</v>
      </c>
      <c r="G481" s="65">
        <f>IFERROR(VLOOKUP(B481,EFA!$C$2:$D$7,2,0),EFA!$D$7)</f>
        <v>1.0058360487805551</v>
      </c>
      <c r="H481" s="69">
        <f>LGD!$D$4</f>
        <v>0.55000000000000004</v>
      </c>
      <c r="I481" s="68">
        <f t="shared" ref="I481:I488" si="408">E481*F481*G481*H481</f>
        <v>0</v>
      </c>
      <c r="J481" s="70">
        <f t="shared" ref="J481:J488" si="409">1/((1+($O$16/12))^(M481-Q481))</f>
        <v>0.54924368064616602</v>
      </c>
      <c r="K481" s="119">
        <f t="shared" ref="K481:K488" si="410">I481*J481</f>
        <v>0</v>
      </c>
      <c r="M481" s="64">
        <v>108</v>
      </c>
      <c r="N481" s="64">
        <v>1</v>
      </c>
      <c r="O481" s="63">
        <f t="shared" ref="O481:O488" si="411">$O$16</f>
        <v>0.13390000000000002</v>
      </c>
      <c r="P481" s="87">
        <f t="shared" si="405"/>
        <v>1.5978564997313618E-2</v>
      </c>
      <c r="Q481" s="64">
        <f t="shared" ref="Q481:Q488" si="412">M481-S481</f>
        <v>54</v>
      </c>
      <c r="R481" s="87">
        <f t="shared" ref="R481:R488" si="413">PV(O481/12,Q481,-P481,0,0)</f>
        <v>0.64547624914817836</v>
      </c>
      <c r="S481" s="64">
        <f t="shared" ref="S481:S488" si="414">12+12+12+12+6</f>
        <v>54</v>
      </c>
    </row>
    <row r="482" spans="1:19" x14ac:dyDescent="0.25">
      <c r="B482" s="62">
        <v>5</v>
      </c>
      <c r="C482" s="64" t="s">
        <v>14</v>
      </c>
      <c r="D482" s="68"/>
      <c r="E482" s="68">
        <f t="shared" si="406"/>
        <v>0</v>
      </c>
      <c r="F482" s="63">
        <f t="shared" si="407"/>
        <v>2.7833144704882407E-3</v>
      </c>
      <c r="G482" s="65">
        <f>IFERROR(VLOOKUP(B482,EFA!$C$2:$D$7,2,0),EFA!$D$7)</f>
        <v>1.0058360487805551</v>
      </c>
      <c r="H482" s="69">
        <f>LGD!$D$5</f>
        <v>0.14000000000000001</v>
      </c>
      <c r="I482" s="68">
        <f t="shared" si="408"/>
        <v>0</v>
      </c>
      <c r="J482" s="70">
        <f t="shared" si="409"/>
        <v>0.54924368064616602</v>
      </c>
      <c r="K482" s="119">
        <f t="shared" si="410"/>
        <v>0</v>
      </c>
      <c r="M482" s="64">
        <v>108</v>
      </c>
      <c r="N482" s="64">
        <v>1</v>
      </c>
      <c r="O482" s="63">
        <f t="shared" si="411"/>
        <v>0.13390000000000002</v>
      </c>
      <c r="P482" s="87">
        <f t="shared" si="405"/>
        <v>1.5978564997313618E-2</v>
      </c>
      <c r="Q482" s="64">
        <f t="shared" si="412"/>
        <v>54</v>
      </c>
      <c r="R482" s="87">
        <f t="shared" si="413"/>
        <v>0.64547624914817836</v>
      </c>
      <c r="S482" s="64">
        <f t="shared" si="414"/>
        <v>54</v>
      </c>
    </row>
    <row r="483" spans="1:19" x14ac:dyDescent="0.25">
      <c r="B483" s="62">
        <v>5</v>
      </c>
      <c r="C483" s="64" t="s">
        <v>15</v>
      </c>
      <c r="D483" s="68"/>
      <c r="E483" s="68">
        <f t="shared" si="406"/>
        <v>1355500.1232111745</v>
      </c>
      <c r="F483" s="63">
        <f t="shared" si="407"/>
        <v>2.7833144704882407E-3</v>
      </c>
      <c r="G483" s="65">
        <f>IFERROR(VLOOKUP(B483,EFA!$C$2:$D$7,2,0),EFA!$D$7)</f>
        <v>1.0058360487805551</v>
      </c>
      <c r="H483" s="69">
        <f>LGD!$D$6</f>
        <v>0.3</v>
      </c>
      <c r="I483" s="68">
        <f t="shared" si="408"/>
        <v>1138.4403761811429</v>
      </c>
      <c r="J483" s="70">
        <f t="shared" si="409"/>
        <v>0.54924368064616602</v>
      </c>
      <c r="K483" s="119">
        <f t="shared" si="410"/>
        <v>625.28118240993683</v>
      </c>
      <c r="M483" s="64">
        <v>108</v>
      </c>
      <c r="N483" s="64">
        <v>1</v>
      </c>
      <c r="O483" s="63">
        <f t="shared" si="411"/>
        <v>0.13390000000000002</v>
      </c>
      <c r="P483" s="87">
        <f t="shared" si="405"/>
        <v>1.5978564997313618E-2</v>
      </c>
      <c r="Q483" s="64">
        <f t="shared" si="412"/>
        <v>54</v>
      </c>
      <c r="R483" s="87">
        <f t="shared" si="413"/>
        <v>0.64547624914817836</v>
      </c>
      <c r="S483" s="64">
        <f t="shared" si="414"/>
        <v>54</v>
      </c>
    </row>
    <row r="484" spans="1:19" x14ac:dyDescent="0.25">
      <c r="B484" s="62">
        <v>5</v>
      </c>
      <c r="C484" s="64" t="s">
        <v>16</v>
      </c>
      <c r="D484" s="68"/>
      <c r="E484" s="68">
        <f t="shared" si="406"/>
        <v>0</v>
      </c>
      <c r="F484" s="63">
        <f t="shared" si="407"/>
        <v>2.7833144704882407E-3</v>
      </c>
      <c r="G484" s="65">
        <f>IFERROR(VLOOKUP(B484,EFA!$C$2:$D$7,2,0),EFA!$D$7)</f>
        <v>1.0058360487805551</v>
      </c>
      <c r="H484" s="69">
        <f>LGD!$D$7</f>
        <v>0.3</v>
      </c>
      <c r="I484" s="68">
        <f t="shared" si="408"/>
        <v>0</v>
      </c>
      <c r="J484" s="70">
        <f t="shared" si="409"/>
        <v>0.54924368064616602</v>
      </c>
      <c r="K484" s="119">
        <f t="shared" si="410"/>
        <v>0</v>
      </c>
      <c r="M484" s="64">
        <v>108</v>
      </c>
      <c r="N484" s="64">
        <v>1</v>
      </c>
      <c r="O484" s="63">
        <f t="shared" si="411"/>
        <v>0.13390000000000002</v>
      </c>
      <c r="P484" s="87">
        <f t="shared" si="405"/>
        <v>1.5978564997313618E-2</v>
      </c>
      <c r="Q484" s="64">
        <f t="shared" si="412"/>
        <v>54</v>
      </c>
      <c r="R484" s="87">
        <f t="shared" si="413"/>
        <v>0.64547624914817836</v>
      </c>
      <c r="S484" s="64">
        <f t="shared" si="414"/>
        <v>54</v>
      </c>
    </row>
    <row r="485" spans="1:19" x14ac:dyDescent="0.25">
      <c r="B485" s="62">
        <v>5</v>
      </c>
      <c r="C485" s="64" t="s">
        <v>17</v>
      </c>
      <c r="D485" s="68"/>
      <c r="E485" s="68">
        <f t="shared" si="406"/>
        <v>0</v>
      </c>
      <c r="F485" s="63">
        <f t="shared" si="407"/>
        <v>2.7833144704882407E-3</v>
      </c>
      <c r="G485" s="65">
        <f>IFERROR(VLOOKUP(B485,EFA!$C$2:$D$7,2,0),EFA!$D$7)</f>
        <v>1.0058360487805551</v>
      </c>
      <c r="H485" s="69">
        <f>LGD!$D$8</f>
        <v>4.6364209605119888E-2</v>
      </c>
      <c r="I485" s="68">
        <f t="shared" si="408"/>
        <v>0</v>
      </c>
      <c r="J485" s="70">
        <f t="shared" si="409"/>
        <v>0.54924368064616602</v>
      </c>
      <c r="K485" s="119">
        <f t="shared" si="410"/>
        <v>0</v>
      </c>
      <c r="M485" s="64">
        <v>108</v>
      </c>
      <c r="N485" s="64">
        <v>1</v>
      </c>
      <c r="O485" s="63">
        <f t="shared" si="411"/>
        <v>0.13390000000000002</v>
      </c>
      <c r="P485" s="87">
        <f t="shared" si="405"/>
        <v>1.5978564997313618E-2</v>
      </c>
      <c r="Q485" s="64">
        <f t="shared" si="412"/>
        <v>54</v>
      </c>
      <c r="R485" s="87">
        <f t="shared" si="413"/>
        <v>0.64547624914817836</v>
      </c>
      <c r="S485" s="64">
        <f t="shared" si="414"/>
        <v>54</v>
      </c>
    </row>
    <row r="486" spans="1:19" x14ac:dyDescent="0.25">
      <c r="B486" s="62">
        <v>5</v>
      </c>
      <c r="C486" s="64" t="s">
        <v>18</v>
      </c>
      <c r="D486" s="68"/>
      <c r="E486" s="68">
        <f t="shared" si="406"/>
        <v>0</v>
      </c>
      <c r="F486" s="63">
        <f t="shared" si="407"/>
        <v>2.7833144704882407E-3</v>
      </c>
      <c r="G486" s="65">
        <f>IFERROR(VLOOKUP(B486,EFA!$C$2:$D$7,2,0),EFA!$D$7)</f>
        <v>1.0058360487805551</v>
      </c>
      <c r="H486" s="69">
        <f>LGD!$D$9</f>
        <v>0.25</v>
      </c>
      <c r="I486" s="68">
        <f t="shared" si="408"/>
        <v>0</v>
      </c>
      <c r="J486" s="70">
        <f t="shared" si="409"/>
        <v>0.54924368064616602</v>
      </c>
      <c r="K486" s="119">
        <f t="shared" si="410"/>
        <v>0</v>
      </c>
      <c r="M486" s="64">
        <v>108</v>
      </c>
      <c r="N486" s="64">
        <v>1</v>
      </c>
      <c r="O486" s="63">
        <f t="shared" si="411"/>
        <v>0.13390000000000002</v>
      </c>
      <c r="P486" s="87">
        <f t="shared" si="405"/>
        <v>1.5978564997313618E-2</v>
      </c>
      <c r="Q486" s="64">
        <f t="shared" si="412"/>
        <v>54</v>
      </c>
      <c r="R486" s="87">
        <f t="shared" si="413"/>
        <v>0.64547624914817836</v>
      </c>
      <c r="S486" s="64">
        <f t="shared" si="414"/>
        <v>54</v>
      </c>
    </row>
    <row r="487" spans="1:19" x14ac:dyDescent="0.25">
      <c r="B487" s="62">
        <v>5</v>
      </c>
      <c r="C487" s="64" t="s">
        <v>19</v>
      </c>
      <c r="D487" s="68"/>
      <c r="E487" s="68">
        <f t="shared" si="406"/>
        <v>0</v>
      </c>
      <c r="F487" s="63">
        <f t="shared" si="407"/>
        <v>2.7833144704882407E-3</v>
      </c>
      <c r="G487" s="65">
        <f>IFERROR(VLOOKUP(B487,EFA!$C$2:$D$7,2,0),EFA!$D$7)</f>
        <v>1.0058360487805551</v>
      </c>
      <c r="H487" s="69">
        <f>LGD!$D$10</f>
        <v>0.35</v>
      </c>
      <c r="I487" s="68">
        <f t="shared" si="408"/>
        <v>0</v>
      </c>
      <c r="J487" s="70">
        <f t="shared" si="409"/>
        <v>0.54924368064616602</v>
      </c>
      <c r="K487" s="119">
        <f t="shared" si="410"/>
        <v>0</v>
      </c>
      <c r="M487" s="64">
        <v>108</v>
      </c>
      <c r="N487" s="64">
        <v>1</v>
      </c>
      <c r="O487" s="63">
        <f t="shared" si="411"/>
        <v>0.13390000000000002</v>
      </c>
      <c r="P487" s="87">
        <f t="shared" si="405"/>
        <v>1.5978564997313618E-2</v>
      </c>
      <c r="Q487" s="64">
        <f t="shared" si="412"/>
        <v>54</v>
      </c>
      <c r="R487" s="87">
        <f t="shared" si="413"/>
        <v>0.64547624914817836</v>
      </c>
      <c r="S487" s="64">
        <f t="shared" si="414"/>
        <v>54</v>
      </c>
    </row>
    <row r="488" spans="1:19" x14ac:dyDescent="0.25">
      <c r="B488" s="62">
        <v>5</v>
      </c>
      <c r="C488" s="64" t="s">
        <v>20</v>
      </c>
      <c r="D488" s="68"/>
      <c r="E488" s="68">
        <f t="shared" si="406"/>
        <v>2131063.6223624921</v>
      </c>
      <c r="F488" s="63">
        <f t="shared" si="407"/>
        <v>2.7833144704882407E-3</v>
      </c>
      <c r="G488" s="65">
        <f>IFERROR(VLOOKUP(B488,EFA!$C$2:$D$7,2,0),EFA!$D$7)</f>
        <v>1.0058360487805551</v>
      </c>
      <c r="H488" s="69">
        <f>LGD!$D$11</f>
        <v>0.55000000000000004</v>
      </c>
      <c r="I488" s="68">
        <f t="shared" si="408"/>
        <v>3281.3199514594421</v>
      </c>
      <c r="J488" s="70">
        <f t="shared" si="409"/>
        <v>0.54924368064616602</v>
      </c>
      <c r="K488" s="119">
        <f t="shared" si="410"/>
        <v>1802.2442475172827</v>
      </c>
      <c r="M488" s="64">
        <v>108</v>
      </c>
      <c r="N488" s="64">
        <v>1</v>
      </c>
      <c r="O488" s="63">
        <f t="shared" si="411"/>
        <v>0.13390000000000002</v>
      </c>
      <c r="P488" s="87">
        <f t="shared" si="405"/>
        <v>1.5978564997313618E-2</v>
      </c>
      <c r="Q488" s="64">
        <f t="shared" si="412"/>
        <v>54</v>
      </c>
      <c r="R488" s="87">
        <f t="shared" si="413"/>
        <v>0.64547624914817836</v>
      </c>
      <c r="S488" s="64">
        <f t="shared" si="414"/>
        <v>54</v>
      </c>
    </row>
    <row r="489" spans="1:19" x14ac:dyDescent="0.25">
      <c r="C489" s="88"/>
      <c r="D489" s="89"/>
      <c r="E489" s="89"/>
      <c r="F489" s="90"/>
      <c r="G489" s="91"/>
      <c r="H489" s="92"/>
      <c r="I489" s="89"/>
      <c r="J489" s="93"/>
      <c r="K489" s="117"/>
      <c r="M489" s="94"/>
      <c r="N489" s="94"/>
      <c r="O489" s="95"/>
      <c r="P489" s="96"/>
      <c r="Q489" s="94"/>
      <c r="R489" s="96"/>
      <c r="S489" s="94"/>
    </row>
    <row r="490" spans="1:19" x14ac:dyDescent="0.25">
      <c r="A490" s="62">
        <v>9</v>
      </c>
      <c r="B490" s="62" t="s">
        <v>52</v>
      </c>
      <c r="C490" s="64" t="s">
        <v>9</v>
      </c>
      <c r="D490" s="64"/>
      <c r="E490" s="84" t="s">
        <v>26</v>
      </c>
      <c r="F490" s="84" t="s">
        <v>39</v>
      </c>
      <c r="G490" s="84" t="s">
        <v>27</v>
      </c>
      <c r="H490" s="84" t="s">
        <v>28</v>
      </c>
      <c r="I490" s="84" t="s">
        <v>29</v>
      </c>
      <c r="J490" s="84" t="s">
        <v>30</v>
      </c>
      <c r="K490" s="118" t="s">
        <v>31</v>
      </c>
      <c r="M490" s="85" t="s">
        <v>32</v>
      </c>
      <c r="N490" s="85" t="s">
        <v>33</v>
      </c>
      <c r="O490" s="85" t="s">
        <v>34</v>
      </c>
      <c r="P490" s="85" t="s">
        <v>35</v>
      </c>
      <c r="Q490" s="85" t="s">
        <v>36</v>
      </c>
      <c r="R490" s="85" t="s">
        <v>37</v>
      </c>
      <c r="S490" s="85" t="s">
        <v>38</v>
      </c>
    </row>
    <row r="491" spans="1:19" x14ac:dyDescent="0.25">
      <c r="B491" s="62">
        <v>6</v>
      </c>
      <c r="C491" s="64" t="s">
        <v>12</v>
      </c>
      <c r="D491" s="68"/>
      <c r="E491" s="68">
        <f>D436*R491</f>
        <v>0</v>
      </c>
      <c r="F491" s="63">
        <f>$I$4-$H$4</f>
        <v>3.4321948130550117E-4</v>
      </c>
      <c r="G491" s="65">
        <f>IFERROR(VLOOKUP(B491,EFA!$C$2:$D$7,2,0),EFA!$D$7)</f>
        <v>1.0058360487805551</v>
      </c>
      <c r="H491" s="69">
        <f>LGD!$D$3</f>
        <v>0</v>
      </c>
      <c r="I491" s="68">
        <f>E491*F491*G491*H491</f>
        <v>0</v>
      </c>
      <c r="J491" s="70">
        <f>1/((1+($O$16/12))^(M491-Q491))</f>
        <v>0.48076748067312913</v>
      </c>
      <c r="K491" s="119">
        <f>I491*J491</f>
        <v>0</v>
      </c>
      <c r="M491" s="64">
        <v>108</v>
      </c>
      <c r="N491" s="64">
        <v>1</v>
      </c>
      <c r="O491" s="63">
        <f>$O$16</f>
        <v>0.13390000000000002</v>
      </c>
      <c r="P491" s="87">
        <f t="shared" ref="P491:P499" si="415">PMT(O491/12,M491,-N491,0,0)</f>
        <v>1.5978564997313618E-2</v>
      </c>
      <c r="Q491" s="64">
        <f>M491-S491</f>
        <v>42</v>
      </c>
      <c r="R491" s="87">
        <f>PV(O491/12,Q491,-P491,0,0)</f>
        <v>0.53345302218011637</v>
      </c>
      <c r="S491" s="64">
        <f>12+12+12+12+12+6</f>
        <v>66</v>
      </c>
    </row>
    <row r="492" spans="1:19" x14ac:dyDescent="0.25">
      <c r="B492" s="62">
        <v>6</v>
      </c>
      <c r="C492" s="64" t="s">
        <v>13</v>
      </c>
      <c r="D492" s="68"/>
      <c r="E492" s="68">
        <f t="shared" ref="E492:E499" si="416">D437*R492</f>
        <v>0</v>
      </c>
      <c r="F492" s="63">
        <f t="shared" ref="F492:F499" si="417">$I$4-$H$4</f>
        <v>3.4321948130550117E-4</v>
      </c>
      <c r="G492" s="65">
        <f>IFERROR(VLOOKUP(B492,EFA!$C$2:$D$7,2,0),EFA!$D$7)</f>
        <v>1.0058360487805551</v>
      </c>
      <c r="H492" s="69">
        <f>LGD!$D$4</f>
        <v>0.55000000000000004</v>
      </c>
      <c r="I492" s="68">
        <f t="shared" ref="I492:I499" si="418">E492*F492*G492*H492</f>
        <v>0</v>
      </c>
      <c r="J492" s="70">
        <f t="shared" ref="J492:J499" si="419">1/((1+($O$16/12))^(M492-Q492))</f>
        <v>0.48076748067312913</v>
      </c>
      <c r="K492" s="119">
        <f t="shared" ref="K492:K499" si="420">I492*J492</f>
        <v>0</v>
      </c>
      <c r="M492" s="64">
        <v>108</v>
      </c>
      <c r="N492" s="64">
        <v>1</v>
      </c>
      <c r="O492" s="63">
        <f t="shared" ref="O492:O499" si="421">$O$16</f>
        <v>0.13390000000000002</v>
      </c>
      <c r="P492" s="87">
        <f t="shared" si="415"/>
        <v>1.5978564997313618E-2</v>
      </c>
      <c r="Q492" s="64">
        <f t="shared" ref="Q492:Q499" si="422">M492-S492</f>
        <v>42</v>
      </c>
      <c r="R492" s="87">
        <f t="shared" ref="R492:R499" si="423">PV(O492/12,Q492,-P492,0,0)</f>
        <v>0.53345302218011637</v>
      </c>
      <c r="S492" s="64">
        <f t="shared" ref="S492:S499" si="424">12+12+12+12+12+6</f>
        <v>66</v>
      </c>
    </row>
    <row r="493" spans="1:19" x14ac:dyDescent="0.25">
      <c r="B493" s="62">
        <v>6</v>
      </c>
      <c r="C493" s="64" t="s">
        <v>14</v>
      </c>
      <c r="D493" s="68"/>
      <c r="E493" s="68">
        <f t="shared" si="416"/>
        <v>0</v>
      </c>
      <c r="F493" s="63">
        <f t="shared" si="417"/>
        <v>3.4321948130550117E-4</v>
      </c>
      <c r="G493" s="65">
        <f>IFERROR(VLOOKUP(B493,EFA!$C$2:$D$7,2,0),EFA!$D$7)</f>
        <v>1.0058360487805551</v>
      </c>
      <c r="H493" s="69">
        <f>LGD!$D$5</f>
        <v>0.14000000000000001</v>
      </c>
      <c r="I493" s="68">
        <f t="shared" si="418"/>
        <v>0</v>
      </c>
      <c r="J493" s="70">
        <f t="shared" si="419"/>
        <v>0.48076748067312913</v>
      </c>
      <c r="K493" s="119">
        <f t="shared" si="420"/>
        <v>0</v>
      </c>
      <c r="M493" s="64">
        <v>108</v>
      </c>
      <c r="N493" s="64">
        <v>1</v>
      </c>
      <c r="O493" s="63">
        <f t="shared" si="421"/>
        <v>0.13390000000000002</v>
      </c>
      <c r="P493" s="87">
        <f t="shared" si="415"/>
        <v>1.5978564997313618E-2</v>
      </c>
      <c r="Q493" s="64">
        <f t="shared" si="422"/>
        <v>42</v>
      </c>
      <c r="R493" s="87">
        <f t="shared" si="423"/>
        <v>0.53345302218011637</v>
      </c>
      <c r="S493" s="64">
        <f t="shared" si="424"/>
        <v>66</v>
      </c>
    </row>
    <row r="494" spans="1:19" x14ac:dyDescent="0.25">
      <c r="B494" s="62">
        <v>6</v>
      </c>
      <c r="C494" s="64" t="s">
        <v>15</v>
      </c>
      <c r="D494" s="68"/>
      <c r="E494" s="68">
        <f t="shared" si="416"/>
        <v>1120251.3465782444</v>
      </c>
      <c r="F494" s="63">
        <f t="shared" si="417"/>
        <v>3.4321948130550117E-4</v>
      </c>
      <c r="G494" s="65">
        <f>IFERROR(VLOOKUP(B494,EFA!$C$2:$D$7,2,0),EFA!$D$7)</f>
        <v>1.0058360487805551</v>
      </c>
      <c r="H494" s="69">
        <f>LGD!$D$6</f>
        <v>0.3</v>
      </c>
      <c r="I494" s="68">
        <f t="shared" si="418"/>
        <v>116.02080020238503</v>
      </c>
      <c r="J494" s="70">
        <f t="shared" si="419"/>
        <v>0.48076748067312913</v>
      </c>
      <c r="K494" s="119">
        <f t="shared" si="420"/>
        <v>55.77902781898112</v>
      </c>
      <c r="M494" s="64">
        <v>108</v>
      </c>
      <c r="N494" s="64">
        <v>1</v>
      </c>
      <c r="O494" s="63">
        <f t="shared" si="421"/>
        <v>0.13390000000000002</v>
      </c>
      <c r="P494" s="87">
        <f t="shared" si="415"/>
        <v>1.5978564997313618E-2</v>
      </c>
      <c r="Q494" s="64">
        <f t="shared" si="422"/>
        <v>42</v>
      </c>
      <c r="R494" s="87">
        <f t="shared" si="423"/>
        <v>0.53345302218011637</v>
      </c>
      <c r="S494" s="64">
        <f t="shared" si="424"/>
        <v>66</v>
      </c>
    </row>
    <row r="495" spans="1:19" x14ac:dyDescent="0.25">
      <c r="B495" s="62">
        <v>6</v>
      </c>
      <c r="C495" s="64" t="s">
        <v>16</v>
      </c>
      <c r="D495" s="68"/>
      <c r="E495" s="68">
        <f t="shared" si="416"/>
        <v>0</v>
      </c>
      <c r="F495" s="63">
        <f t="shared" si="417"/>
        <v>3.4321948130550117E-4</v>
      </c>
      <c r="G495" s="65">
        <f>IFERROR(VLOOKUP(B495,EFA!$C$2:$D$7,2,0),EFA!$D$7)</f>
        <v>1.0058360487805551</v>
      </c>
      <c r="H495" s="69">
        <f>LGD!$D$7</f>
        <v>0.3</v>
      </c>
      <c r="I495" s="68">
        <f t="shared" si="418"/>
        <v>0</v>
      </c>
      <c r="J495" s="70">
        <f t="shared" si="419"/>
        <v>0.48076748067312913</v>
      </c>
      <c r="K495" s="119">
        <f t="shared" si="420"/>
        <v>0</v>
      </c>
      <c r="M495" s="64">
        <v>108</v>
      </c>
      <c r="N495" s="64">
        <v>1</v>
      </c>
      <c r="O495" s="63">
        <f t="shared" si="421"/>
        <v>0.13390000000000002</v>
      </c>
      <c r="P495" s="87">
        <f t="shared" si="415"/>
        <v>1.5978564997313618E-2</v>
      </c>
      <c r="Q495" s="64">
        <f t="shared" si="422"/>
        <v>42</v>
      </c>
      <c r="R495" s="87">
        <f t="shared" si="423"/>
        <v>0.53345302218011637</v>
      </c>
      <c r="S495" s="64">
        <f t="shared" si="424"/>
        <v>66</v>
      </c>
    </row>
    <row r="496" spans="1:19" x14ac:dyDescent="0.25">
      <c r="B496" s="62">
        <v>6</v>
      </c>
      <c r="C496" s="64" t="s">
        <v>17</v>
      </c>
      <c r="D496" s="68"/>
      <c r="E496" s="68">
        <f t="shared" si="416"/>
        <v>0</v>
      </c>
      <c r="F496" s="63">
        <f t="shared" si="417"/>
        <v>3.4321948130550117E-4</v>
      </c>
      <c r="G496" s="65">
        <f>IFERROR(VLOOKUP(B496,EFA!$C$2:$D$7,2,0),EFA!$D$7)</f>
        <v>1.0058360487805551</v>
      </c>
      <c r="H496" s="69">
        <f>LGD!$D$8</f>
        <v>4.6364209605119888E-2</v>
      </c>
      <c r="I496" s="68">
        <f t="shared" si="418"/>
        <v>0</v>
      </c>
      <c r="J496" s="70">
        <f t="shared" si="419"/>
        <v>0.48076748067312913</v>
      </c>
      <c r="K496" s="119">
        <f t="shared" si="420"/>
        <v>0</v>
      </c>
      <c r="M496" s="64">
        <v>108</v>
      </c>
      <c r="N496" s="64">
        <v>1</v>
      </c>
      <c r="O496" s="63">
        <f t="shared" si="421"/>
        <v>0.13390000000000002</v>
      </c>
      <c r="P496" s="87">
        <f t="shared" si="415"/>
        <v>1.5978564997313618E-2</v>
      </c>
      <c r="Q496" s="64">
        <f t="shared" si="422"/>
        <v>42</v>
      </c>
      <c r="R496" s="87">
        <f t="shared" si="423"/>
        <v>0.53345302218011637</v>
      </c>
      <c r="S496" s="64">
        <f t="shared" si="424"/>
        <v>66</v>
      </c>
    </row>
    <row r="497" spans="1:19" x14ac:dyDescent="0.25">
      <c r="B497" s="62">
        <v>6</v>
      </c>
      <c r="C497" s="64" t="s">
        <v>18</v>
      </c>
      <c r="D497" s="68"/>
      <c r="E497" s="68">
        <f t="shared" si="416"/>
        <v>0</v>
      </c>
      <c r="F497" s="63">
        <f t="shared" si="417"/>
        <v>3.4321948130550117E-4</v>
      </c>
      <c r="G497" s="65">
        <f>IFERROR(VLOOKUP(B497,EFA!$C$2:$D$7,2,0),EFA!$D$7)</f>
        <v>1.0058360487805551</v>
      </c>
      <c r="H497" s="69">
        <f>LGD!$D$9</f>
        <v>0.25</v>
      </c>
      <c r="I497" s="68">
        <f t="shared" si="418"/>
        <v>0</v>
      </c>
      <c r="J497" s="70">
        <f t="shared" si="419"/>
        <v>0.48076748067312913</v>
      </c>
      <c r="K497" s="119">
        <f t="shared" si="420"/>
        <v>0</v>
      </c>
      <c r="M497" s="64">
        <v>108</v>
      </c>
      <c r="N497" s="64">
        <v>1</v>
      </c>
      <c r="O497" s="63">
        <f t="shared" si="421"/>
        <v>0.13390000000000002</v>
      </c>
      <c r="P497" s="87">
        <f t="shared" si="415"/>
        <v>1.5978564997313618E-2</v>
      </c>
      <c r="Q497" s="64">
        <f t="shared" si="422"/>
        <v>42</v>
      </c>
      <c r="R497" s="87">
        <f t="shared" si="423"/>
        <v>0.53345302218011637</v>
      </c>
      <c r="S497" s="64">
        <f t="shared" si="424"/>
        <v>66</v>
      </c>
    </row>
    <row r="498" spans="1:19" x14ac:dyDescent="0.25">
      <c r="B498" s="62">
        <v>6</v>
      </c>
      <c r="C498" s="64" t="s">
        <v>19</v>
      </c>
      <c r="D498" s="68"/>
      <c r="E498" s="68">
        <f t="shared" si="416"/>
        <v>0</v>
      </c>
      <c r="F498" s="63">
        <f t="shared" si="417"/>
        <v>3.4321948130550117E-4</v>
      </c>
      <c r="G498" s="65">
        <f>IFERROR(VLOOKUP(B498,EFA!$C$2:$D$7,2,0),EFA!$D$7)</f>
        <v>1.0058360487805551</v>
      </c>
      <c r="H498" s="69">
        <f>LGD!$D$10</f>
        <v>0.35</v>
      </c>
      <c r="I498" s="68">
        <f t="shared" si="418"/>
        <v>0</v>
      </c>
      <c r="J498" s="70">
        <f t="shared" si="419"/>
        <v>0.48076748067312913</v>
      </c>
      <c r="K498" s="119">
        <f t="shared" si="420"/>
        <v>0</v>
      </c>
      <c r="M498" s="64">
        <v>108</v>
      </c>
      <c r="N498" s="64">
        <v>1</v>
      </c>
      <c r="O498" s="63">
        <f t="shared" si="421"/>
        <v>0.13390000000000002</v>
      </c>
      <c r="P498" s="87">
        <f t="shared" si="415"/>
        <v>1.5978564997313618E-2</v>
      </c>
      <c r="Q498" s="64">
        <f t="shared" si="422"/>
        <v>42</v>
      </c>
      <c r="R498" s="87">
        <f t="shared" si="423"/>
        <v>0.53345302218011637</v>
      </c>
      <c r="S498" s="64">
        <f t="shared" si="424"/>
        <v>66</v>
      </c>
    </row>
    <row r="499" spans="1:19" x14ac:dyDescent="0.25">
      <c r="B499" s="62">
        <v>6</v>
      </c>
      <c r="C499" s="64" t="s">
        <v>20</v>
      </c>
      <c r="D499" s="68"/>
      <c r="E499" s="68">
        <f t="shared" si="416"/>
        <v>1761214.8104715219</v>
      </c>
      <c r="F499" s="63">
        <f t="shared" si="417"/>
        <v>3.4321948130550117E-4</v>
      </c>
      <c r="G499" s="65">
        <f>IFERROR(VLOOKUP(B499,EFA!$C$2:$D$7,2,0),EFA!$D$7)</f>
        <v>1.0058360487805551</v>
      </c>
      <c r="H499" s="69">
        <f>LGD!$D$11</f>
        <v>0.55000000000000004</v>
      </c>
      <c r="I499" s="68">
        <f t="shared" si="418"/>
        <v>334.40606504613322</v>
      </c>
      <c r="J499" s="70">
        <f t="shared" si="419"/>
        <v>0.48076748067312913</v>
      </c>
      <c r="K499" s="119">
        <f t="shared" si="420"/>
        <v>160.77156141404402</v>
      </c>
      <c r="M499" s="64">
        <v>108</v>
      </c>
      <c r="N499" s="64">
        <v>1</v>
      </c>
      <c r="O499" s="63">
        <f t="shared" si="421"/>
        <v>0.13390000000000002</v>
      </c>
      <c r="P499" s="87">
        <f t="shared" si="415"/>
        <v>1.5978564997313618E-2</v>
      </c>
      <c r="Q499" s="64">
        <f t="shared" si="422"/>
        <v>42</v>
      </c>
      <c r="R499" s="87">
        <f t="shared" si="423"/>
        <v>0.53345302218011637</v>
      </c>
      <c r="S499" s="64">
        <f t="shared" si="424"/>
        <v>66</v>
      </c>
    </row>
    <row r="500" spans="1:19" x14ac:dyDescent="0.25">
      <c r="C500" s="94"/>
      <c r="D500" s="97"/>
      <c r="E500" s="97"/>
      <c r="F500" s="95"/>
      <c r="G500" s="98"/>
      <c r="H500" s="99"/>
      <c r="I500" s="97"/>
      <c r="J500" s="100"/>
      <c r="K500" s="120"/>
    </row>
    <row r="501" spans="1:19" x14ac:dyDescent="0.25">
      <c r="A501" s="62">
        <v>9</v>
      </c>
      <c r="B501" s="62" t="s">
        <v>52</v>
      </c>
      <c r="C501" s="64" t="s">
        <v>9</v>
      </c>
      <c r="D501" s="64"/>
      <c r="E501" s="84" t="s">
        <v>26</v>
      </c>
      <c r="F501" s="84" t="s">
        <v>39</v>
      </c>
      <c r="G501" s="84" t="s">
        <v>27</v>
      </c>
      <c r="H501" s="84" t="s">
        <v>28</v>
      </c>
      <c r="I501" s="84" t="s">
        <v>29</v>
      </c>
      <c r="J501" s="84" t="s">
        <v>30</v>
      </c>
      <c r="K501" s="118" t="s">
        <v>31</v>
      </c>
      <c r="M501" s="85" t="s">
        <v>32</v>
      </c>
      <c r="N501" s="85" t="s">
        <v>33</v>
      </c>
      <c r="O501" s="85" t="s">
        <v>34</v>
      </c>
      <c r="P501" s="85" t="s">
        <v>35</v>
      </c>
      <c r="Q501" s="85" t="s">
        <v>36</v>
      </c>
      <c r="R501" s="85" t="s">
        <v>37</v>
      </c>
      <c r="S501" s="85" t="s">
        <v>38</v>
      </c>
    </row>
    <row r="502" spans="1:19" x14ac:dyDescent="0.25">
      <c r="B502" s="62">
        <v>7</v>
      </c>
      <c r="C502" s="64" t="s">
        <v>12</v>
      </c>
      <c r="D502" s="68"/>
      <c r="E502" s="68">
        <f>D436*R502</f>
        <v>0</v>
      </c>
      <c r="F502" s="63">
        <f>$J$4-$I$4</f>
        <v>6.29054120339749E-3</v>
      </c>
      <c r="G502" s="65">
        <f>IFERROR(VLOOKUP(B502,EFA!$C$2:$D$7,2,0),EFA!$D$7)</f>
        <v>1.0058360487805551</v>
      </c>
      <c r="H502" s="69">
        <f>LGD!$D$3</f>
        <v>0</v>
      </c>
      <c r="I502" s="68">
        <f>E502*F502*G502*H502</f>
        <v>0</v>
      </c>
      <c r="J502" s="70">
        <f>1/((1+($O$16/12))^(M502-Q502))</f>
        <v>0.42082845668950175</v>
      </c>
      <c r="K502" s="119">
        <f>I502*J502</f>
        <v>0</v>
      </c>
      <c r="M502" s="64">
        <v>108</v>
      </c>
      <c r="N502" s="64">
        <v>1</v>
      </c>
      <c r="O502" s="63">
        <f>$O$16</f>
        <v>0.13390000000000002</v>
      </c>
      <c r="P502" s="87">
        <f t="shared" ref="P502:P510" si="425">PMT(O502/12,M502,-N502,0,0)</f>
        <v>1.5978564997313618E-2</v>
      </c>
      <c r="Q502" s="64">
        <f>M502-S502</f>
        <v>30</v>
      </c>
      <c r="R502" s="87">
        <f>PV(O502/12,Q502,-P502,0,0)</f>
        <v>0.40547421335624806</v>
      </c>
      <c r="S502" s="64">
        <v>78</v>
      </c>
    </row>
    <row r="503" spans="1:19" x14ac:dyDescent="0.25">
      <c r="B503" s="62">
        <v>7</v>
      </c>
      <c r="C503" s="64" t="s">
        <v>13</v>
      </c>
      <c r="D503" s="68"/>
      <c r="E503" s="68">
        <f t="shared" ref="E503:E510" si="426">D437*R503</f>
        <v>0</v>
      </c>
      <c r="F503" s="63">
        <f t="shared" ref="F503:F510" si="427">$J$4-$I$4</f>
        <v>6.29054120339749E-3</v>
      </c>
      <c r="G503" s="65">
        <f>IFERROR(VLOOKUP(B503,EFA!$C$2:$D$7,2,0),EFA!$D$7)</f>
        <v>1.0058360487805551</v>
      </c>
      <c r="H503" s="69">
        <f>LGD!$D$4</f>
        <v>0.55000000000000004</v>
      </c>
      <c r="I503" s="68">
        <f t="shared" ref="I503:I510" si="428">E503*F503*G503*H503</f>
        <v>0</v>
      </c>
      <c r="J503" s="70">
        <f t="shared" ref="J503:J510" si="429">1/((1+($O$16/12))^(M503-Q503))</f>
        <v>0.42082845668950175</v>
      </c>
      <c r="K503" s="119">
        <f t="shared" ref="K503:K510" si="430">I503*J503</f>
        <v>0</v>
      </c>
      <c r="M503" s="64">
        <v>108</v>
      </c>
      <c r="N503" s="64">
        <v>1</v>
      </c>
      <c r="O503" s="63">
        <f t="shared" ref="O503:O510" si="431">$O$16</f>
        <v>0.13390000000000002</v>
      </c>
      <c r="P503" s="87">
        <f t="shared" si="425"/>
        <v>1.5978564997313618E-2</v>
      </c>
      <c r="Q503" s="64">
        <f t="shared" ref="Q503:Q510" si="432">M503-S503</f>
        <v>30</v>
      </c>
      <c r="R503" s="87">
        <f t="shared" ref="R503:R510" si="433">PV(O503/12,Q503,-P503,0,0)</f>
        <v>0.40547421335624806</v>
      </c>
      <c r="S503" s="64">
        <v>78</v>
      </c>
    </row>
    <row r="504" spans="1:19" x14ac:dyDescent="0.25">
      <c r="B504" s="62">
        <v>7</v>
      </c>
      <c r="C504" s="64" t="s">
        <v>14</v>
      </c>
      <c r="D504" s="68"/>
      <c r="E504" s="68">
        <f t="shared" si="426"/>
        <v>0</v>
      </c>
      <c r="F504" s="63">
        <f t="shared" si="427"/>
        <v>6.29054120339749E-3</v>
      </c>
      <c r="G504" s="65">
        <f>IFERROR(VLOOKUP(B504,EFA!$C$2:$D$7,2,0),EFA!$D$7)</f>
        <v>1.0058360487805551</v>
      </c>
      <c r="H504" s="69">
        <f>LGD!$D$5</f>
        <v>0.14000000000000001</v>
      </c>
      <c r="I504" s="68">
        <f t="shared" si="428"/>
        <v>0</v>
      </c>
      <c r="J504" s="70">
        <f t="shared" si="429"/>
        <v>0.42082845668950175</v>
      </c>
      <c r="K504" s="119">
        <f t="shared" si="430"/>
        <v>0</v>
      </c>
      <c r="M504" s="64">
        <v>108</v>
      </c>
      <c r="N504" s="64">
        <v>1</v>
      </c>
      <c r="O504" s="63">
        <f t="shared" si="431"/>
        <v>0.13390000000000002</v>
      </c>
      <c r="P504" s="87">
        <f t="shared" si="425"/>
        <v>1.5978564997313618E-2</v>
      </c>
      <c r="Q504" s="64">
        <f t="shared" si="432"/>
        <v>30</v>
      </c>
      <c r="R504" s="87">
        <f t="shared" si="433"/>
        <v>0.40547421335624806</v>
      </c>
      <c r="S504" s="64">
        <v>78</v>
      </c>
    </row>
    <row r="505" spans="1:19" x14ac:dyDescent="0.25">
      <c r="B505" s="62">
        <v>7</v>
      </c>
      <c r="C505" s="64" t="s">
        <v>15</v>
      </c>
      <c r="D505" s="68"/>
      <c r="E505" s="68">
        <f t="shared" si="426"/>
        <v>851495.84804812097</v>
      </c>
      <c r="F505" s="63">
        <f t="shared" si="427"/>
        <v>6.29054120339749E-3</v>
      </c>
      <c r="G505" s="65">
        <f>IFERROR(VLOOKUP(B505,EFA!$C$2:$D$7,2,0),EFA!$D$7)</f>
        <v>1.0058360487805551</v>
      </c>
      <c r="H505" s="69">
        <f>LGD!$D$6</f>
        <v>0.3</v>
      </c>
      <c r="I505" s="68">
        <f t="shared" si="428"/>
        <v>1616.2889254865277</v>
      </c>
      <c r="J505" s="70">
        <f t="shared" si="429"/>
        <v>0.42082845668950175</v>
      </c>
      <c r="K505" s="119">
        <f t="shared" si="430"/>
        <v>680.18037407682857</v>
      </c>
      <c r="M505" s="64">
        <v>108</v>
      </c>
      <c r="N505" s="64">
        <v>1</v>
      </c>
      <c r="O505" s="63">
        <f t="shared" si="431"/>
        <v>0.13390000000000002</v>
      </c>
      <c r="P505" s="87">
        <f t="shared" si="425"/>
        <v>1.5978564997313618E-2</v>
      </c>
      <c r="Q505" s="64">
        <f t="shared" si="432"/>
        <v>30</v>
      </c>
      <c r="R505" s="87">
        <f t="shared" si="433"/>
        <v>0.40547421335624806</v>
      </c>
      <c r="S505" s="64">
        <v>78</v>
      </c>
    </row>
    <row r="506" spans="1:19" x14ac:dyDescent="0.25">
      <c r="B506" s="62">
        <v>7</v>
      </c>
      <c r="C506" s="64" t="s">
        <v>16</v>
      </c>
      <c r="D506" s="68"/>
      <c r="E506" s="68">
        <f t="shared" si="426"/>
        <v>0</v>
      </c>
      <c r="F506" s="63">
        <f t="shared" si="427"/>
        <v>6.29054120339749E-3</v>
      </c>
      <c r="G506" s="65">
        <f>IFERROR(VLOOKUP(B506,EFA!$C$2:$D$7,2,0),EFA!$D$7)</f>
        <v>1.0058360487805551</v>
      </c>
      <c r="H506" s="69">
        <f>LGD!$D$7</f>
        <v>0.3</v>
      </c>
      <c r="I506" s="68">
        <f t="shared" si="428"/>
        <v>0</v>
      </c>
      <c r="J506" s="70">
        <f t="shared" si="429"/>
        <v>0.42082845668950175</v>
      </c>
      <c r="K506" s="119">
        <f t="shared" si="430"/>
        <v>0</v>
      </c>
      <c r="M506" s="64">
        <v>108</v>
      </c>
      <c r="N506" s="64">
        <v>1</v>
      </c>
      <c r="O506" s="63">
        <f t="shared" si="431"/>
        <v>0.13390000000000002</v>
      </c>
      <c r="P506" s="87">
        <f t="shared" si="425"/>
        <v>1.5978564997313618E-2</v>
      </c>
      <c r="Q506" s="64">
        <f t="shared" si="432"/>
        <v>30</v>
      </c>
      <c r="R506" s="87">
        <f t="shared" si="433"/>
        <v>0.40547421335624806</v>
      </c>
      <c r="S506" s="64">
        <v>78</v>
      </c>
    </row>
    <row r="507" spans="1:19" x14ac:dyDescent="0.25">
      <c r="B507" s="62">
        <v>7</v>
      </c>
      <c r="C507" s="64" t="s">
        <v>17</v>
      </c>
      <c r="D507" s="68"/>
      <c r="E507" s="68">
        <f t="shared" si="426"/>
        <v>0</v>
      </c>
      <c r="F507" s="63">
        <f t="shared" si="427"/>
        <v>6.29054120339749E-3</v>
      </c>
      <c r="G507" s="65">
        <f>IFERROR(VLOOKUP(B507,EFA!$C$2:$D$7,2,0),EFA!$D$7)</f>
        <v>1.0058360487805551</v>
      </c>
      <c r="H507" s="69">
        <f>LGD!$D$8</f>
        <v>4.6364209605119888E-2</v>
      </c>
      <c r="I507" s="68">
        <f t="shared" si="428"/>
        <v>0</v>
      </c>
      <c r="J507" s="70">
        <f t="shared" si="429"/>
        <v>0.42082845668950175</v>
      </c>
      <c r="K507" s="119">
        <f t="shared" si="430"/>
        <v>0</v>
      </c>
      <c r="M507" s="64">
        <v>108</v>
      </c>
      <c r="N507" s="64">
        <v>1</v>
      </c>
      <c r="O507" s="63">
        <f t="shared" si="431"/>
        <v>0.13390000000000002</v>
      </c>
      <c r="P507" s="87">
        <f t="shared" si="425"/>
        <v>1.5978564997313618E-2</v>
      </c>
      <c r="Q507" s="64">
        <f t="shared" si="432"/>
        <v>30</v>
      </c>
      <c r="R507" s="87">
        <f t="shared" si="433"/>
        <v>0.40547421335624806</v>
      </c>
      <c r="S507" s="64">
        <v>78</v>
      </c>
    </row>
    <row r="508" spans="1:19" x14ac:dyDescent="0.25">
      <c r="B508" s="62">
        <v>7</v>
      </c>
      <c r="C508" s="64" t="s">
        <v>18</v>
      </c>
      <c r="D508" s="68"/>
      <c r="E508" s="68">
        <f t="shared" si="426"/>
        <v>0</v>
      </c>
      <c r="F508" s="63">
        <f t="shared" si="427"/>
        <v>6.29054120339749E-3</v>
      </c>
      <c r="G508" s="65">
        <f>IFERROR(VLOOKUP(B508,EFA!$C$2:$D$7,2,0),EFA!$D$7)</f>
        <v>1.0058360487805551</v>
      </c>
      <c r="H508" s="69">
        <f>LGD!$D$9</f>
        <v>0.25</v>
      </c>
      <c r="I508" s="68">
        <f t="shared" si="428"/>
        <v>0</v>
      </c>
      <c r="J508" s="70">
        <f t="shared" si="429"/>
        <v>0.42082845668950175</v>
      </c>
      <c r="K508" s="119">
        <f t="shared" si="430"/>
        <v>0</v>
      </c>
      <c r="M508" s="64">
        <v>108</v>
      </c>
      <c r="N508" s="64">
        <v>1</v>
      </c>
      <c r="O508" s="63">
        <f t="shared" si="431"/>
        <v>0.13390000000000002</v>
      </c>
      <c r="P508" s="87">
        <f t="shared" si="425"/>
        <v>1.5978564997313618E-2</v>
      </c>
      <c r="Q508" s="64">
        <f t="shared" si="432"/>
        <v>30</v>
      </c>
      <c r="R508" s="87">
        <f t="shared" si="433"/>
        <v>0.40547421335624806</v>
      </c>
      <c r="S508" s="64">
        <v>78</v>
      </c>
    </row>
    <row r="509" spans="1:19" x14ac:dyDescent="0.25">
      <c r="B509" s="62">
        <v>7</v>
      </c>
      <c r="C509" s="64" t="s">
        <v>19</v>
      </c>
      <c r="D509" s="68"/>
      <c r="E509" s="68">
        <f t="shared" si="426"/>
        <v>0</v>
      </c>
      <c r="F509" s="63">
        <f t="shared" si="427"/>
        <v>6.29054120339749E-3</v>
      </c>
      <c r="G509" s="65">
        <f>IFERROR(VLOOKUP(B509,EFA!$C$2:$D$7,2,0),EFA!$D$7)</f>
        <v>1.0058360487805551</v>
      </c>
      <c r="H509" s="69">
        <f>LGD!$D$10</f>
        <v>0.35</v>
      </c>
      <c r="I509" s="68">
        <f t="shared" si="428"/>
        <v>0</v>
      </c>
      <c r="J509" s="70">
        <f t="shared" si="429"/>
        <v>0.42082845668950175</v>
      </c>
      <c r="K509" s="119">
        <f t="shared" si="430"/>
        <v>0</v>
      </c>
      <c r="M509" s="64">
        <v>108</v>
      </c>
      <c r="N509" s="64">
        <v>1</v>
      </c>
      <c r="O509" s="63">
        <f t="shared" si="431"/>
        <v>0.13390000000000002</v>
      </c>
      <c r="P509" s="87">
        <f t="shared" si="425"/>
        <v>1.5978564997313618E-2</v>
      </c>
      <c r="Q509" s="64">
        <f t="shared" si="432"/>
        <v>30</v>
      </c>
      <c r="R509" s="87">
        <f t="shared" si="433"/>
        <v>0.40547421335624806</v>
      </c>
      <c r="S509" s="64">
        <v>78</v>
      </c>
    </row>
    <row r="510" spans="1:19" x14ac:dyDescent="0.25">
      <c r="B510" s="62">
        <v>7</v>
      </c>
      <c r="C510" s="64" t="s">
        <v>20</v>
      </c>
      <c r="D510" s="68"/>
      <c r="E510" s="68">
        <f t="shared" si="426"/>
        <v>1338688.0571204154</v>
      </c>
      <c r="F510" s="63">
        <f t="shared" si="427"/>
        <v>6.29054120339749E-3</v>
      </c>
      <c r="G510" s="65">
        <f>IFERROR(VLOOKUP(B510,EFA!$C$2:$D$7,2,0),EFA!$D$7)</f>
        <v>1.0058360487805551</v>
      </c>
      <c r="H510" s="69">
        <f>LGD!$D$11</f>
        <v>0.55000000000000004</v>
      </c>
      <c r="I510" s="68">
        <f t="shared" si="428"/>
        <v>4658.6199940593206</v>
      </c>
      <c r="J510" s="70">
        <f t="shared" si="429"/>
        <v>0.42082845668950175</v>
      </c>
      <c r="K510" s="119">
        <f t="shared" si="430"/>
        <v>1960.4798624028397</v>
      </c>
      <c r="M510" s="64">
        <v>108</v>
      </c>
      <c r="N510" s="64">
        <v>1</v>
      </c>
      <c r="O510" s="63">
        <f t="shared" si="431"/>
        <v>0.13390000000000002</v>
      </c>
      <c r="P510" s="87">
        <f t="shared" si="425"/>
        <v>1.5978564997313618E-2</v>
      </c>
      <c r="Q510" s="64">
        <f t="shared" si="432"/>
        <v>30</v>
      </c>
      <c r="R510" s="87">
        <f t="shared" si="433"/>
        <v>0.40547421335624806</v>
      </c>
      <c r="S510" s="64">
        <v>78</v>
      </c>
    </row>
    <row r="511" spans="1:19" x14ac:dyDescent="0.25">
      <c r="C511" s="94"/>
      <c r="D511" s="97"/>
      <c r="E511" s="97"/>
      <c r="F511" s="95"/>
      <c r="G511" s="98"/>
      <c r="H511" s="99"/>
      <c r="I511" s="97"/>
      <c r="J511" s="100"/>
      <c r="K511" s="120"/>
    </row>
    <row r="512" spans="1:19" x14ac:dyDescent="0.25">
      <c r="A512" s="62">
        <v>9</v>
      </c>
      <c r="B512" s="62" t="s">
        <v>52</v>
      </c>
      <c r="C512" s="64" t="s">
        <v>9</v>
      </c>
      <c r="D512" s="64"/>
      <c r="E512" s="84" t="s">
        <v>26</v>
      </c>
      <c r="F512" s="84" t="s">
        <v>39</v>
      </c>
      <c r="G512" s="84" t="s">
        <v>27</v>
      </c>
      <c r="H512" s="84" t="s">
        <v>28</v>
      </c>
      <c r="I512" s="84" t="s">
        <v>29</v>
      </c>
      <c r="J512" s="84" t="s">
        <v>30</v>
      </c>
      <c r="K512" s="118" t="s">
        <v>31</v>
      </c>
      <c r="M512" s="85" t="s">
        <v>32</v>
      </c>
      <c r="N512" s="85" t="s">
        <v>33</v>
      </c>
      <c r="O512" s="85" t="s">
        <v>34</v>
      </c>
      <c r="P512" s="85" t="s">
        <v>35</v>
      </c>
      <c r="Q512" s="85" t="s">
        <v>36</v>
      </c>
      <c r="R512" s="85" t="s">
        <v>37</v>
      </c>
      <c r="S512" s="85" t="s">
        <v>38</v>
      </c>
    </row>
    <row r="513" spans="1:19" x14ac:dyDescent="0.25">
      <c r="B513" s="62">
        <v>8</v>
      </c>
      <c r="C513" s="64" t="s">
        <v>12</v>
      </c>
      <c r="D513" s="68"/>
      <c r="E513" s="68">
        <f>D436*R513</f>
        <v>0</v>
      </c>
      <c r="F513" s="63">
        <f>$K$4-$J$4</f>
        <v>2.9243374984770504E-3</v>
      </c>
      <c r="G513" s="65">
        <f>IFERROR(VLOOKUP(B513,EFA!$C$2:$D$7,2,0),EFA!$D$7)</f>
        <v>1.0058360487805551</v>
      </c>
      <c r="H513" s="69">
        <f>LGD!$D$3</f>
        <v>0</v>
      </c>
      <c r="I513" s="68">
        <f>E513*F513*G513*H513</f>
        <v>0</v>
      </c>
      <c r="J513" s="70">
        <f>1/((1+($O$16/12))^(M513-Q513))</f>
        <v>0.36836224802832446</v>
      </c>
      <c r="K513" s="119">
        <f>I513*J513</f>
        <v>0</v>
      </c>
      <c r="M513" s="64">
        <v>108</v>
      </c>
      <c r="N513" s="64">
        <v>1</v>
      </c>
      <c r="O513" s="63">
        <f>$O$16</f>
        <v>0.13390000000000002</v>
      </c>
      <c r="P513" s="87">
        <f t="shared" ref="P513:P521" si="434">PMT(O513/12,M513,-N513,0,0)</f>
        <v>1.5978564997313618E-2</v>
      </c>
      <c r="Q513" s="64">
        <f>M513-S513</f>
        <v>18</v>
      </c>
      <c r="R513" s="87">
        <f>PV(O513/12,Q513,-P513,0,0)</f>
        <v>0.25926725296716902</v>
      </c>
      <c r="S513" s="64">
        <v>90</v>
      </c>
    </row>
    <row r="514" spans="1:19" x14ac:dyDescent="0.25">
      <c r="B514" s="62">
        <v>8</v>
      </c>
      <c r="C514" s="64" t="s">
        <v>13</v>
      </c>
      <c r="D514" s="68"/>
      <c r="E514" s="68">
        <f t="shared" ref="E514:E521" si="435">D437*R514</f>
        <v>0</v>
      </c>
      <c r="F514" s="63">
        <f t="shared" ref="F514:F521" si="436">$K$4-$J$4</f>
        <v>2.9243374984770504E-3</v>
      </c>
      <c r="G514" s="65">
        <f>IFERROR(VLOOKUP(B514,EFA!$C$2:$D$7,2,0),EFA!$D$7)</f>
        <v>1.0058360487805551</v>
      </c>
      <c r="H514" s="69">
        <f>LGD!$D$4</f>
        <v>0.55000000000000004</v>
      </c>
      <c r="I514" s="68">
        <f t="shared" ref="I514:I521" si="437">E514*F514*G514*H514</f>
        <v>0</v>
      </c>
      <c r="J514" s="70">
        <f t="shared" ref="J514:J521" si="438">1/((1+($O$16/12))^(M514-Q514))</f>
        <v>0.36836224802832446</v>
      </c>
      <c r="K514" s="119">
        <f t="shared" ref="K514:K521" si="439">I514*J514</f>
        <v>0</v>
      </c>
      <c r="M514" s="64">
        <v>108</v>
      </c>
      <c r="N514" s="64">
        <v>1</v>
      </c>
      <c r="O514" s="63">
        <f t="shared" ref="O514:O521" si="440">$O$16</f>
        <v>0.13390000000000002</v>
      </c>
      <c r="P514" s="87">
        <f t="shared" si="434"/>
        <v>1.5978564997313618E-2</v>
      </c>
      <c r="Q514" s="64">
        <f t="shared" ref="Q514:Q521" si="441">M514-S514</f>
        <v>18</v>
      </c>
      <c r="R514" s="87">
        <f t="shared" ref="R514:R521" si="442">PV(O514/12,Q514,-P514,0,0)</f>
        <v>0.25926725296716902</v>
      </c>
      <c r="S514" s="64">
        <v>90</v>
      </c>
    </row>
    <row r="515" spans="1:19" x14ac:dyDescent="0.25">
      <c r="B515" s="62">
        <v>8</v>
      </c>
      <c r="C515" s="64" t="s">
        <v>14</v>
      </c>
      <c r="D515" s="68"/>
      <c r="E515" s="68">
        <f t="shared" si="435"/>
        <v>0</v>
      </c>
      <c r="F515" s="63">
        <f t="shared" si="436"/>
        <v>2.9243374984770504E-3</v>
      </c>
      <c r="G515" s="65">
        <f>IFERROR(VLOOKUP(B515,EFA!$C$2:$D$7,2,0),EFA!$D$7)</f>
        <v>1.0058360487805551</v>
      </c>
      <c r="H515" s="69">
        <f>LGD!$D$5</f>
        <v>0.14000000000000001</v>
      </c>
      <c r="I515" s="68">
        <f t="shared" si="437"/>
        <v>0</v>
      </c>
      <c r="J515" s="70">
        <f t="shared" si="438"/>
        <v>0.36836224802832446</v>
      </c>
      <c r="K515" s="119">
        <f t="shared" si="439"/>
        <v>0</v>
      </c>
      <c r="M515" s="64">
        <v>108</v>
      </c>
      <c r="N515" s="64">
        <v>1</v>
      </c>
      <c r="O515" s="63">
        <f t="shared" si="440"/>
        <v>0.13390000000000002</v>
      </c>
      <c r="P515" s="87">
        <f t="shared" si="434"/>
        <v>1.5978564997313618E-2</v>
      </c>
      <c r="Q515" s="64">
        <f t="shared" si="441"/>
        <v>18</v>
      </c>
      <c r="R515" s="87">
        <f t="shared" si="442"/>
        <v>0.25926725296716902</v>
      </c>
      <c r="S515" s="64">
        <v>90</v>
      </c>
    </row>
    <row r="516" spans="1:19" x14ac:dyDescent="0.25">
      <c r="B516" s="62">
        <v>8</v>
      </c>
      <c r="C516" s="64" t="s">
        <v>15</v>
      </c>
      <c r="D516" s="68"/>
      <c r="E516" s="68">
        <f t="shared" si="435"/>
        <v>544461.23123105499</v>
      </c>
      <c r="F516" s="63">
        <f t="shared" si="436"/>
        <v>2.9243374984770504E-3</v>
      </c>
      <c r="G516" s="65">
        <f>IFERROR(VLOOKUP(B516,EFA!$C$2:$D$7,2,0),EFA!$D$7)</f>
        <v>1.0058360487805551</v>
      </c>
      <c r="H516" s="69">
        <f>LGD!$D$6</f>
        <v>0.3</v>
      </c>
      <c r="I516" s="68">
        <f t="shared" si="437"/>
        <v>480.44414522902645</v>
      </c>
      <c r="J516" s="70">
        <f t="shared" si="438"/>
        <v>0.36836224802832446</v>
      </c>
      <c r="K516" s="119">
        <f t="shared" si="439"/>
        <v>176.97748538861097</v>
      </c>
      <c r="M516" s="64">
        <v>108</v>
      </c>
      <c r="N516" s="64">
        <v>1</v>
      </c>
      <c r="O516" s="63">
        <f t="shared" si="440"/>
        <v>0.13390000000000002</v>
      </c>
      <c r="P516" s="87">
        <f t="shared" si="434"/>
        <v>1.5978564997313618E-2</v>
      </c>
      <c r="Q516" s="64">
        <f t="shared" si="441"/>
        <v>18</v>
      </c>
      <c r="R516" s="87">
        <f t="shared" si="442"/>
        <v>0.25926725296716902</v>
      </c>
      <c r="S516" s="64">
        <v>90</v>
      </c>
    </row>
    <row r="517" spans="1:19" x14ac:dyDescent="0.25">
      <c r="B517" s="62">
        <v>8</v>
      </c>
      <c r="C517" s="64" t="s">
        <v>16</v>
      </c>
      <c r="D517" s="68"/>
      <c r="E517" s="68">
        <f t="shared" si="435"/>
        <v>0</v>
      </c>
      <c r="F517" s="63">
        <f t="shared" si="436"/>
        <v>2.9243374984770504E-3</v>
      </c>
      <c r="G517" s="65">
        <f>IFERROR(VLOOKUP(B517,EFA!$C$2:$D$7,2,0),EFA!$D$7)</f>
        <v>1.0058360487805551</v>
      </c>
      <c r="H517" s="69">
        <f>LGD!$D$7</f>
        <v>0.3</v>
      </c>
      <c r="I517" s="68">
        <f t="shared" si="437"/>
        <v>0</v>
      </c>
      <c r="J517" s="70">
        <f t="shared" si="438"/>
        <v>0.36836224802832446</v>
      </c>
      <c r="K517" s="119">
        <f t="shared" si="439"/>
        <v>0</v>
      </c>
      <c r="M517" s="64">
        <v>108</v>
      </c>
      <c r="N517" s="64">
        <v>1</v>
      </c>
      <c r="O517" s="63">
        <f t="shared" si="440"/>
        <v>0.13390000000000002</v>
      </c>
      <c r="P517" s="87">
        <f t="shared" si="434"/>
        <v>1.5978564997313618E-2</v>
      </c>
      <c r="Q517" s="64">
        <f t="shared" si="441"/>
        <v>18</v>
      </c>
      <c r="R517" s="87">
        <f t="shared" si="442"/>
        <v>0.25926725296716902</v>
      </c>
      <c r="S517" s="64">
        <v>90</v>
      </c>
    </row>
    <row r="518" spans="1:19" x14ac:dyDescent="0.25">
      <c r="B518" s="62">
        <v>8</v>
      </c>
      <c r="C518" s="64" t="s">
        <v>17</v>
      </c>
      <c r="D518" s="68"/>
      <c r="E518" s="68">
        <f t="shared" si="435"/>
        <v>0</v>
      </c>
      <c r="F518" s="63">
        <f t="shared" si="436"/>
        <v>2.9243374984770504E-3</v>
      </c>
      <c r="G518" s="65">
        <f>IFERROR(VLOOKUP(B518,EFA!$C$2:$D$7,2,0),EFA!$D$7)</f>
        <v>1.0058360487805551</v>
      </c>
      <c r="H518" s="69">
        <f>LGD!$D$8</f>
        <v>4.6364209605119888E-2</v>
      </c>
      <c r="I518" s="68">
        <f t="shared" si="437"/>
        <v>0</v>
      </c>
      <c r="J518" s="70">
        <f t="shared" si="438"/>
        <v>0.36836224802832446</v>
      </c>
      <c r="K518" s="119">
        <f t="shared" si="439"/>
        <v>0</v>
      </c>
      <c r="M518" s="64">
        <v>108</v>
      </c>
      <c r="N518" s="64">
        <v>1</v>
      </c>
      <c r="O518" s="63">
        <f t="shared" si="440"/>
        <v>0.13390000000000002</v>
      </c>
      <c r="P518" s="87">
        <f t="shared" si="434"/>
        <v>1.5978564997313618E-2</v>
      </c>
      <c r="Q518" s="64">
        <f t="shared" si="441"/>
        <v>18</v>
      </c>
      <c r="R518" s="87">
        <f t="shared" si="442"/>
        <v>0.25926725296716902</v>
      </c>
      <c r="S518" s="64">
        <v>90</v>
      </c>
    </row>
    <row r="519" spans="1:19" x14ac:dyDescent="0.25">
      <c r="B519" s="62">
        <v>8</v>
      </c>
      <c r="C519" s="64" t="s">
        <v>18</v>
      </c>
      <c r="D519" s="68"/>
      <c r="E519" s="68">
        <f t="shared" si="435"/>
        <v>0</v>
      </c>
      <c r="F519" s="63">
        <f t="shared" si="436"/>
        <v>2.9243374984770504E-3</v>
      </c>
      <c r="G519" s="65">
        <f>IFERROR(VLOOKUP(B519,EFA!$C$2:$D$7,2,0),EFA!$D$7)</f>
        <v>1.0058360487805551</v>
      </c>
      <c r="H519" s="69">
        <f>LGD!$D$9</f>
        <v>0.25</v>
      </c>
      <c r="I519" s="68">
        <f t="shared" si="437"/>
        <v>0</v>
      </c>
      <c r="J519" s="70">
        <f t="shared" si="438"/>
        <v>0.36836224802832446</v>
      </c>
      <c r="K519" s="119">
        <f t="shared" si="439"/>
        <v>0</v>
      </c>
      <c r="M519" s="64">
        <v>108</v>
      </c>
      <c r="N519" s="64">
        <v>1</v>
      </c>
      <c r="O519" s="63">
        <f t="shared" si="440"/>
        <v>0.13390000000000002</v>
      </c>
      <c r="P519" s="87">
        <f t="shared" si="434"/>
        <v>1.5978564997313618E-2</v>
      </c>
      <c r="Q519" s="64">
        <f t="shared" si="441"/>
        <v>18</v>
      </c>
      <c r="R519" s="87">
        <f t="shared" si="442"/>
        <v>0.25926725296716902</v>
      </c>
      <c r="S519" s="64">
        <v>90</v>
      </c>
    </row>
    <row r="520" spans="1:19" x14ac:dyDescent="0.25">
      <c r="B520" s="62">
        <v>8</v>
      </c>
      <c r="C520" s="64" t="s">
        <v>19</v>
      </c>
      <c r="D520" s="68"/>
      <c r="E520" s="68">
        <f t="shared" si="435"/>
        <v>0</v>
      </c>
      <c r="F520" s="63">
        <f t="shared" si="436"/>
        <v>2.9243374984770504E-3</v>
      </c>
      <c r="G520" s="65">
        <f>IFERROR(VLOOKUP(B520,EFA!$C$2:$D$7,2,0),EFA!$D$7)</f>
        <v>1.0058360487805551</v>
      </c>
      <c r="H520" s="69">
        <f>LGD!$D$10</f>
        <v>0.35</v>
      </c>
      <c r="I520" s="68">
        <f t="shared" si="437"/>
        <v>0</v>
      </c>
      <c r="J520" s="70">
        <f t="shared" si="438"/>
        <v>0.36836224802832446</v>
      </c>
      <c r="K520" s="119">
        <f t="shared" si="439"/>
        <v>0</v>
      </c>
      <c r="M520" s="64">
        <v>108</v>
      </c>
      <c r="N520" s="64">
        <v>1</v>
      </c>
      <c r="O520" s="63">
        <f t="shared" si="440"/>
        <v>0.13390000000000002</v>
      </c>
      <c r="P520" s="87">
        <f t="shared" si="434"/>
        <v>1.5978564997313618E-2</v>
      </c>
      <c r="Q520" s="64">
        <f t="shared" si="441"/>
        <v>18</v>
      </c>
      <c r="R520" s="87">
        <f t="shared" si="442"/>
        <v>0.25926725296716902</v>
      </c>
      <c r="S520" s="64">
        <v>90</v>
      </c>
    </row>
    <row r="521" spans="1:19" x14ac:dyDescent="0.25">
      <c r="B521" s="62">
        <v>8</v>
      </c>
      <c r="C521" s="64" t="s">
        <v>20</v>
      </c>
      <c r="D521" s="68"/>
      <c r="E521" s="68">
        <f t="shared" si="435"/>
        <v>855980.3896693805</v>
      </c>
      <c r="F521" s="63">
        <f t="shared" si="436"/>
        <v>2.9243374984770504E-3</v>
      </c>
      <c r="G521" s="65">
        <f>IFERROR(VLOOKUP(B521,EFA!$C$2:$D$7,2,0),EFA!$D$7)</f>
        <v>1.0058360487805551</v>
      </c>
      <c r="H521" s="69">
        <f>LGD!$D$11</f>
        <v>0.55000000000000004</v>
      </c>
      <c r="I521" s="68">
        <f t="shared" si="437"/>
        <v>1384.7813133527154</v>
      </c>
      <c r="J521" s="70">
        <f t="shared" si="438"/>
        <v>0.36836224802832446</v>
      </c>
      <c r="K521" s="119">
        <f t="shared" si="439"/>
        <v>510.10115761422185</v>
      </c>
      <c r="M521" s="64">
        <v>108</v>
      </c>
      <c r="N521" s="64">
        <v>1</v>
      </c>
      <c r="O521" s="63">
        <f t="shared" si="440"/>
        <v>0.13390000000000002</v>
      </c>
      <c r="P521" s="87">
        <f t="shared" si="434"/>
        <v>1.5978564997313618E-2</v>
      </c>
      <c r="Q521" s="64">
        <f t="shared" si="441"/>
        <v>18</v>
      </c>
      <c r="R521" s="87">
        <f t="shared" si="442"/>
        <v>0.25926725296716902</v>
      </c>
      <c r="S521" s="64">
        <v>90</v>
      </c>
    </row>
    <row r="522" spans="1:19" x14ac:dyDescent="0.25">
      <c r="C522" s="94"/>
      <c r="D522" s="97"/>
      <c r="E522" s="97"/>
      <c r="F522" s="95"/>
      <c r="G522" s="98"/>
      <c r="H522" s="99"/>
      <c r="I522" s="97"/>
      <c r="J522" s="100"/>
      <c r="K522" s="120"/>
    </row>
    <row r="523" spans="1:19" x14ac:dyDescent="0.25">
      <c r="A523" s="62">
        <v>9</v>
      </c>
      <c r="B523" s="62" t="s">
        <v>52</v>
      </c>
      <c r="C523" s="64" t="s">
        <v>9</v>
      </c>
      <c r="D523" s="64"/>
      <c r="E523" s="84" t="s">
        <v>26</v>
      </c>
      <c r="F523" s="84" t="s">
        <v>39</v>
      </c>
      <c r="G523" s="84" t="s">
        <v>27</v>
      </c>
      <c r="H523" s="84" t="s">
        <v>28</v>
      </c>
      <c r="I523" s="84" t="s">
        <v>29</v>
      </c>
      <c r="J523" s="84" t="s">
        <v>30</v>
      </c>
      <c r="K523" s="118" t="s">
        <v>31</v>
      </c>
      <c r="M523" s="85" t="s">
        <v>32</v>
      </c>
      <c r="N523" s="85" t="s">
        <v>33</v>
      </c>
      <c r="O523" s="85" t="s">
        <v>34</v>
      </c>
      <c r="P523" s="85" t="s">
        <v>35</v>
      </c>
      <c r="Q523" s="85" t="s">
        <v>36</v>
      </c>
      <c r="R523" s="85" t="s">
        <v>37</v>
      </c>
      <c r="S523" s="85" t="s">
        <v>38</v>
      </c>
    </row>
    <row r="524" spans="1:19" x14ac:dyDescent="0.25">
      <c r="B524" s="62">
        <v>9</v>
      </c>
      <c r="C524" s="64" t="s">
        <v>12</v>
      </c>
      <c r="D524" s="68"/>
      <c r="E524" s="68">
        <f>D436*R524</f>
        <v>0</v>
      </c>
      <c r="F524" s="63">
        <f>$L$4-$K$4</f>
        <v>2.5794484808747964E-3</v>
      </c>
      <c r="G524" s="65">
        <f>IFERROR(VLOOKUP(B524,EFA!$C$2:$D$7,2,0),EFA!$D$7)</f>
        <v>1.0058360487805551</v>
      </c>
      <c r="H524" s="69">
        <f>LGD!$D$3</f>
        <v>0</v>
      </c>
      <c r="I524" s="68">
        <f>E524*F524*G524*H524</f>
        <v>0</v>
      </c>
      <c r="J524" s="70">
        <f>1/((1+($O$16/12))^(M524-Q524))</f>
        <v>0.32243719172393559</v>
      </c>
      <c r="K524" s="119">
        <f>I524*J524</f>
        <v>0</v>
      </c>
      <c r="M524" s="64">
        <v>108</v>
      </c>
      <c r="N524" s="64">
        <v>1</v>
      </c>
      <c r="O524" s="63">
        <f>$O$16</f>
        <v>0.13390000000000002</v>
      </c>
      <c r="P524" s="87">
        <f t="shared" ref="P524:P532" si="443">PMT(O524/12,M524,-N524,0,0)</f>
        <v>1.5978564997313618E-2</v>
      </c>
      <c r="Q524" s="64">
        <f>M524-S524</f>
        <v>6</v>
      </c>
      <c r="R524" s="87">
        <f>PV(O524/12,Q524,-P524,0,0)</f>
        <v>9.2235886894421693E-2</v>
      </c>
      <c r="S524" s="64">
        <v>102</v>
      </c>
    </row>
    <row r="525" spans="1:19" x14ac:dyDescent="0.25">
      <c r="B525" s="62">
        <v>9</v>
      </c>
      <c r="C525" s="64" t="s">
        <v>13</v>
      </c>
      <c r="D525" s="68"/>
      <c r="E525" s="68">
        <f t="shared" ref="E525:E532" si="444">D437*R525</f>
        <v>0</v>
      </c>
      <c r="F525" s="63">
        <f t="shared" ref="F525:F532" si="445">$L$4-$K$4</f>
        <v>2.5794484808747964E-3</v>
      </c>
      <c r="G525" s="65">
        <f>IFERROR(VLOOKUP(B525,EFA!$C$2:$D$7,2,0),EFA!$D$7)</f>
        <v>1.0058360487805551</v>
      </c>
      <c r="H525" s="69">
        <f>LGD!$D$4</f>
        <v>0.55000000000000004</v>
      </c>
      <c r="I525" s="68">
        <f t="shared" ref="I525:I532" si="446">E525*F525*G525*H525</f>
        <v>0</v>
      </c>
      <c r="J525" s="70">
        <f t="shared" ref="J525:J532" si="447">1/((1+($O$16/12))^(M525-Q525))</f>
        <v>0.32243719172393559</v>
      </c>
      <c r="K525" s="119">
        <f t="shared" ref="K525:K532" si="448">I525*J525</f>
        <v>0</v>
      </c>
      <c r="M525" s="64">
        <v>108</v>
      </c>
      <c r="N525" s="64">
        <v>1</v>
      </c>
      <c r="O525" s="63">
        <f t="shared" ref="O525:O532" si="449">$O$16</f>
        <v>0.13390000000000002</v>
      </c>
      <c r="P525" s="87">
        <f t="shared" si="443"/>
        <v>1.5978564997313618E-2</v>
      </c>
      <c r="Q525" s="64">
        <f t="shared" ref="Q525:Q532" si="450">M525-S525</f>
        <v>6</v>
      </c>
      <c r="R525" s="87">
        <f t="shared" ref="R525:R532" si="451">PV(O525/12,Q525,-P525,0,0)</f>
        <v>9.2235886894421693E-2</v>
      </c>
      <c r="S525" s="64">
        <v>102</v>
      </c>
    </row>
    <row r="526" spans="1:19" x14ac:dyDescent="0.25">
      <c r="B526" s="62">
        <v>9</v>
      </c>
      <c r="C526" s="64" t="s">
        <v>14</v>
      </c>
      <c r="D526" s="68"/>
      <c r="E526" s="68">
        <f t="shared" si="444"/>
        <v>0</v>
      </c>
      <c r="F526" s="63">
        <f t="shared" si="445"/>
        <v>2.5794484808747964E-3</v>
      </c>
      <c r="G526" s="65">
        <f>IFERROR(VLOOKUP(B526,EFA!$C$2:$D$7,2,0),EFA!$D$7)</f>
        <v>1.0058360487805551</v>
      </c>
      <c r="H526" s="69">
        <f>LGD!$D$5</f>
        <v>0.14000000000000001</v>
      </c>
      <c r="I526" s="68">
        <f t="shared" si="446"/>
        <v>0</v>
      </c>
      <c r="J526" s="70">
        <f t="shared" si="447"/>
        <v>0.32243719172393559</v>
      </c>
      <c r="K526" s="119">
        <f t="shared" si="448"/>
        <v>0</v>
      </c>
      <c r="M526" s="64">
        <v>108</v>
      </c>
      <c r="N526" s="64">
        <v>1</v>
      </c>
      <c r="O526" s="63">
        <f t="shared" si="449"/>
        <v>0.13390000000000002</v>
      </c>
      <c r="P526" s="87">
        <f t="shared" si="443"/>
        <v>1.5978564997313618E-2</v>
      </c>
      <c r="Q526" s="64">
        <f t="shared" si="450"/>
        <v>6</v>
      </c>
      <c r="R526" s="87">
        <f t="shared" si="451"/>
        <v>9.2235886894421693E-2</v>
      </c>
      <c r="S526" s="64">
        <v>102</v>
      </c>
    </row>
    <row r="527" spans="1:19" x14ac:dyDescent="0.25">
      <c r="B527" s="62">
        <v>9</v>
      </c>
      <c r="C527" s="64" t="s">
        <v>15</v>
      </c>
      <c r="D527" s="68"/>
      <c r="E527" s="68">
        <f t="shared" si="444"/>
        <v>193695.36247828556</v>
      </c>
      <c r="F527" s="63">
        <f t="shared" si="445"/>
        <v>2.5794484808747964E-3</v>
      </c>
      <c r="G527" s="65">
        <f>IFERROR(VLOOKUP(B527,EFA!$C$2:$D$7,2,0),EFA!$D$7)</f>
        <v>1.0058360487805551</v>
      </c>
      <c r="H527" s="69">
        <f>LGD!$D$6</f>
        <v>0.3</v>
      </c>
      <c r="I527" s="68">
        <f t="shared" si="446"/>
        <v>150.76291717739653</v>
      </c>
      <c r="J527" s="70">
        <f t="shared" si="447"/>
        <v>0.32243719172393559</v>
      </c>
      <c r="K527" s="119">
        <f t="shared" si="448"/>
        <v>48.611571630788028</v>
      </c>
      <c r="M527" s="64">
        <v>108</v>
      </c>
      <c r="N527" s="64">
        <v>1</v>
      </c>
      <c r="O527" s="63">
        <f t="shared" si="449"/>
        <v>0.13390000000000002</v>
      </c>
      <c r="P527" s="87">
        <f t="shared" si="443"/>
        <v>1.5978564997313618E-2</v>
      </c>
      <c r="Q527" s="64">
        <f t="shared" si="450"/>
        <v>6</v>
      </c>
      <c r="R527" s="87">
        <f t="shared" si="451"/>
        <v>9.2235886894421693E-2</v>
      </c>
      <c r="S527" s="64">
        <v>102</v>
      </c>
    </row>
    <row r="528" spans="1:19" x14ac:dyDescent="0.25">
      <c r="B528" s="62">
        <v>9</v>
      </c>
      <c r="C528" s="64" t="s">
        <v>16</v>
      </c>
      <c r="D528" s="68"/>
      <c r="E528" s="68">
        <f t="shared" si="444"/>
        <v>0</v>
      </c>
      <c r="F528" s="63">
        <f t="shared" si="445"/>
        <v>2.5794484808747964E-3</v>
      </c>
      <c r="G528" s="65">
        <f>IFERROR(VLOOKUP(B528,EFA!$C$2:$D$7,2,0),EFA!$D$7)</f>
        <v>1.0058360487805551</v>
      </c>
      <c r="H528" s="69">
        <f>LGD!$D$7</f>
        <v>0.3</v>
      </c>
      <c r="I528" s="68">
        <f t="shared" si="446"/>
        <v>0</v>
      </c>
      <c r="J528" s="70">
        <f t="shared" si="447"/>
        <v>0.32243719172393559</v>
      </c>
      <c r="K528" s="119">
        <f t="shared" si="448"/>
        <v>0</v>
      </c>
      <c r="M528" s="64">
        <v>108</v>
      </c>
      <c r="N528" s="64">
        <v>1</v>
      </c>
      <c r="O528" s="63">
        <f t="shared" si="449"/>
        <v>0.13390000000000002</v>
      </c>
      <c r="P528" s="87">
        <f t="shared" si="443"/>
        <v>1.5978564997313618E-2</v>
      </c>
      <c r="Q528" s="64">
        <f t="shared" si="450"/>
        <v>6</v>
      </c>
      <c r="R528" s="87">
        <f t="shared" si="451"/>
        <v>9.2235886894421693E-2</v>
      </c>
      <c r="S528" s="64">
        <v>102</v>
      </c>
    </row>
    <row r="529" spans="1:19" x14ac:dyDescent="0.25">
      <c r="B529" s="62">
        <v>9</v>
      </c>
      <c r="C529" s="64" t="s">
        <v>17</v>
      </c>
      <c r="D529" s="68"/>
      <c r="E529" s="68">
        <f t="shared" si="444"/>
        <v>0</v>
      </c>
      <c r="F529" s="63">
        <f t="shared" si="445"/>
        <v>2.5794484808747964E-3</v>
      </c>
      <c r="G529" s="65">
        <f>IFERROR(VLOOKUP(B529,EFA!$C$2:$D$7,2,0),EFA!$D$7)</f>
        <v>1.0058360487805551</v>
      </c>
      <c r="H529" s="69">
        <f>LGD!$D$8</f>
        <v>4.6364209605119888E-2</v>
      </c>
      <c r="I529" s="68">
        <f t="shared" si="446"/>
        <v>0</v>
      </c>
      <c r="J529" s="70">
        <f t="shared" si="447"/>
        <v>0.32243719172393559</v>
      </c>
      <c r="K529" s="119">
        <f t="shared" si="448"/>
        <v>0</v>
      </c>
      <c r="M529" s="64">
        <v>108</v>
      </c>
      <c r="N529" s="64">
        <v>1</v>
      </c>
      <c r="O529" s="63">
        <f t="shared" si="449"/>
        <v>0.13390000000000002</v>
      </c>
      <c r="P529" s="87">
        <f t="shared" si="443"/>
        <v>1.5978564997313618E-2</v>
      </c>
      <c r="Q529" s="64">
        <f t="shared" si="450"/>
        <v>6</v>
      </c>
      <c r="R529" s="87">
        <f t="shared" si="451"/>
        <v>9.2235886894421693E-2</v>
      </c>
      <c r="S529" s="64">
        <v>102</v>
      </c>
    </row>
    <row r="530" spans="1:19" x14ac:dyDescent="0.25">
      <c r="B530" s="62">
        <v>9</v>
      </c>
      <c r="C530" s="64" t="s">
        <v>18</v>
      </c>
      <c r="D530" s="68"/>
      <c r="E530" s="68">
        <f t="shared" si="444"/>
        <v>0</v>
      </c>
      <c r="F530" s="63">
        <f t="shared" si="445"/>
        <v>2.5794484808747964E-3</v>
      </c>
      <c r="G530" s="65">
        <f>IFERROR(VLOOKUP(B530,EFA!$C$2:$D$7,2,0),EFA!$D$7)</f>
        <v>1.0058360487805551</v>
      </c>
      <c r="H530" s="69">
        <f>LGD!$D$9</f>
        <v>0.25</v>
      </c>
      <c r="I530" s="68">
        <f t="shared" si="446"/>
        <v>0</v>
      </c>
      <c r="J530" s="70">
        <f t="shared" si="447"/>
        <v>0.32243719172393559</v>
      </c>
      <c r="K530" s="119">
        <f t="shared" si="448"/>
        <v>0</v>
      </c>
      <c r="M530" s="64">
        <v>108</v>
      </c>
      <c r="N530" s="64">
        <v>1</v>
      </c>
      <c r="O530" s="63">
        <f t="shared" si="449"/>
        <v>0.13390000000000002</v>
      </c>
      <c r="P530" s="87">
        <f t="shared" si="443"/>
        <v>1.5978564997313618E-2</v>
      </c>
      <c r="Q530" s="64">
        <f t="shared" si="450"/>
        <v>6</v>
      </c>
      <c r="R530" s="87">
        <f t="shared" si="451"/>
        <v>9.2235886894421693E-2</v>
      </c>
      <c r="S530" s="64">
        <v>102</v>
      </c>
    </row>
    <row r="531" spans="1:19" x14ac:dyDescent="0.25">
      <c r="B531" s="62">
        <v>9</v>
      </c>
      <c r="C531" s="64" t="s">
        <v>19</v>
      </c>
      <c r="D531" s="68"/>
      <c r="E531" s="68">
        <f t="shared" si="444"/>
        <v>0</v>
      </c>
      <c r="F531" s="63">
        <f t="shared" si="445"/>
        <v>2.5794484808747964E-3</v>
      </c>
      <c r="G531" s="65">
        <f>IFERROR(VLOOKUP(B531,EFA!$C$2:$D$7,2,0),EFA!$D$7)</f>
        <v>1.0058360487805551</v>
      </c>
      <c r="H531" s="69">
        <f>LGD!$D$10</f>
        <v>0.35</v>
      </c>
      <c r="I531" s="68">
        <f t="shared" si="446"/>
        <v>0</v>
      </c>
      <c r="J531" s="70">
        <f t="shared" si="447"/>
        <v>0.32243719172393559</v>
      </c>
      <c r="K531" s="119">
        <f t="shared" si="448"/>
        <v>0</v>
      </c>
      <c r="M531" s="64">
        <v>108</v>
      </c>
      <c r="N531" s="64">
        <v>1</v>
      </c>
      <c r="O531" s="63">
        <f t="shared" si="449"/>
        <v>0.13390000000000002</v>
      </c>
      <c r="P531" s="87">
        <f t="shared" si="443"/>
        <v>1.5978564997313618E-2</v>
      </c>
      <c r="Q531" s="64">
        <f t="shared" si="450"/>
        <v>6</v>
      </c>
      <c r="R531" s="87">
        <f t="shared" si="451"/>
        <v>9.2235886894421693E-2</v>
      </c>
      <c r="S531" s="64">
        <v>102</v>
      </c>
    </row>
    <row r="532" spans="1:19" x14ac:dyDescent="0.25">
      <c r="B532" s="62">
        <v>9</v>
      </c>
      <c r="C532" s="64" t="s">
        <v>20</v>
      </c>
      <c r="D532" s="68"/>
      <c r="E532" s="68">
        <f t="shared" si="444"/>
        <v>304520.17947436532</v>
      </c>
      <c r="F532" s="63">
        <f t="shared" si="445"/>
        <v>2.5794484808747964E-3</v>
      </c>
      <c r="G532" s="65">
        <f>IFERROR(VLOOKUP(B532,EFA!$C$2:$D$7,2,0),EFA!$D$7)</f>
        <v>1.0058360487805551</v>
      </c>
      <c r="H532" s="69">
        <f>LGD!$D$11</f>
        <v>0.55000000000000004</v>
      </c>
      <c r="I532" s="68">
        <f t="shared" si="446"/>
        <v>434.54306296995236</v>
      </c>
      <c r="J532" s="70">
        <f t="shared" si="447"/>
        <v>0.32243719172393559</v>
      </c>
      <c r="K532" s="119">
        <f t="shared" si="448"/>
        <v>140.11284490714874</v>
      </c>
      <c r="M532" s="64">
        <v>108</v>
      </c>
      <c r="N532" s="64">
        <v>1</v>
      </c>
      <c r="O532" s="63">
        <f t="shared" si="449"/>
        <v>0.13390000000000002</v>
      </c>
      <c r="P532" s="87">
        <f t="shared" si="443"/>
        <v>1.5978564997313618E-2</v>
      </c>
      <c r="Q532" s="64">
        <f t="shared" si="450"/>
        <v>6</v>
      </c>
      <c r="R532" s="87">
        <f t="shared" si="451"/>
        <v>9.2235886894421693E-2</v>
      </c>
      <c r="S532" s="64">
        <v>102</v>
      </c>
    </row>
    <row r="533" spans="1:19" x14ac:dyDescent="0.25">
      <c r="C533" s="94"/>
      <c r="D533" s="97"/>
      <c r="E533" s="97"/>
      <c r="F533" s="95"/>
      <c r="G533" s="98"/>
      <c r="H533" s="99"/>
      <c r="I533" s="97"/>
      <c r="J533" s="100"/>
      <c r="K533" s="120"/>
    </row>
    <row r="534" spans="1:19" x14ac:dyDescent="0.25">
      <c r="A534" s="62">
        <v>10</v>
      </c>
      <c r="B534" s="62" t="s">
        <v>52</v>
      </c>
      <c r="C534" s="64" t="s">
        <v>9</v>
      </c>
      <c r="D534" s="64"/>
      <c r="E534" s="84" t="s">
        <v>26</v>
      </c>
      <c r="F534" s="84" t="s">
        <v>39</v>
      </c>
      <c r="G534" s="84" t="s">
        <v>27</v>
      </c>
      <c r="H534" s="84" t="s">
        <v>28</v>
      </c>
      <c r="I534" s="84" t="s">
        <v>29</v>
      </c>
      <c r="J534" s="84" t="s">
        <v>30</v>
      </c>
      <c r="K534" s="118" t="s">
        <v>31</v>
      </c>
      <c r="M534" s="85" t="s">
        <v>32</v>
      </c>
      <c r="N534" s="85" t="s">
        <v>33</v>
      </c>
      <c r="O534" s="85" t="s">
        <v>34</v>
      </c>
      <c r="P534" s="85" t="s">
        <v>35</v>
      </c>
      <c r="Q534" s="85" t="s">
        <v>36</v>
      </c>
      <c r="R534" s="85" t="s">
        <v>37</v>
      </c>
      <c r="S534" s="85" t="s">
        <v>38</v>
      </c>
    </row>
    <row r="535" spans="1:19" x14ac:dyDescent="0.25">
      <c r="B535" s="62">
        <v>1</v>
      </c>
      <c r="C535" s="64" t="s">
        <v>12</v>
      </c>
      <c r="D535" s="68">
        <f>'31-60 days'!C14</f>
        <v>0</v>
      </c>
      <c r="E535" s="68">
        <f>D535*R535</f>
        <v>0</v>
      </c>
      <c r="F535" s="63">
        <f>$D$4</f>
        <v>6.9392486816699517E-2</v>
      </c>
      <c r="G535" s="65">
        <f>IFERROR(VLOOKUP(B535,EFA!$C$2:$D$7,2,0),EFA!$D$7)</f>
        <v>1.0407772896135385</v>
      </c>
      <c r="H535" s="69">
        <f>LGD!$D$3</f>
        <v>0</v>
      </c>
      <c r="I535" s="68">
        <f>E535*F535*G535*H535</f>
        <v>0</v>
      </c>
      <c r="J535" s="70">
        <f>1/((1+($O$16/12))^(M535-Q535))</f>
        <v>0.93558878588680383</v>
      </c>
      <c r="K535" s="119">
        <f>I535*J535</f>
        <v>0</v>
      </c>
      <c r="M535" s="64">
        <v>120</v>
      </c>
      <c r="N535" s="64">
        <v>1</v>
      </c>
      <c r="O535" s="63">
        <f>$O$16</f>
        <v>0.13390000000000002</v>
      </c>
      <c r="P535" s="87">
        <f t="shared" ref="P535:P543" si="452">PMT(O535/12,M535,-N535,0,0)</f>
        <v>1.5161984128809442E-2</v>
      </c>
      <c r="Q535" s="64">
        <f>M535-S535</f>
        <v>114</v>
      </c>
      <c r="R535" s="87">
        <f>PV(O535/12,Q535,-P535,0,0)</f>
        <v>0.97529793060439429</v>
      </c>
      <c r="S535" s="64">
        <v>6</v>
      </c>
    </row>
    <row r="536" spans="1:19" x14ac:dyDescent="0.25">
      <c r="B536" s="62">
        <v>1</v>
      </c>
      <c r="C536" s="64" t="s">
        <v>13</v>
      </c>
      <c r="D536" s="68">
        <f>'31-60 days'!D14</f>
        <v>0</v>
      </c>
      <c r="E536" s="68">
        <f t="shared" ref="E536:E543" si="453">D536*R536</f>
        <v>0</v>
      </c>
      <c r="F536" s="63">
        <f t="shared" ref="F536:F543" si="454">$D$4</f>
        <v>6.9392486816699517E-2</v>
      </c>
      <c r="G536" s="65">
        <f>IFERROR(VLOOKUP(B536,EFA!$C$2:$D$7,2,0),EFA!$D$7)</f>
        <v>1.0407772896135385</v>
      </c>
      <c r="H536" s="69">
        <f>LGD!$D$4</f>
        <v>0.55000000000000004</v>
      </c>
      <c r="I536" s="68">
        <f t="shared" ref="I536:I543" si="455">E536*F536*G536*H536</f>
        <v>0</v>
      </c>
      <c r="J536" s="70">
        <f t="shared" ref="J536:J543" si="456">1/((1+($O$16/12))^(M536-Q536))</f>
        <v>0.93558878588680383</v>
      </c>
      <c r="K536" s="119">
        <f t="shared" ref="K536:K543" si="457">I536*J536</f>
        <v>0</v>
      </c>
      <c r="M536" s="64">
        <v>120</v>
      </c>
      <c r="N536" s="64">
        <v>1</v>
      </c>
      <c r="O536" s="63">
        <f t="shared" ref="O536:O543" si="458">$O$16</f>
        <v>0.13390000000000002</v>
      </c>
      <c r="P536" s="87">
        <f t="shared" si="452"/>
        <v>1.5161984128809442E-2</v>
      </c>
      <c r="Q536" s="64">
        <f t="shared" ref="Q536:Q543" si="459">M536-S536</f>
        <v>114</v>
      </c>
      <c r="R536" s="87">
        <f t="shared" ref="R536:R543" si="460">PV(O536/12,Q536,-P536,0,0)</f>
        <v>0.97529793060439429</v>
      </c>
      <c r="S536" s="64">
        <v>6</v>
      </c>
    </row>
    <row r="537" spans="1:19" x14ac:dyDescent="0.25">
      <c r="B537" s="62">
        <v>1</v>
      </c>
      <c r="C537" s="64" t="s">
        <v>14</v>
      </c>
      <c r="D537" s="68">
        <f>'31-60 days'!E14</f>
        <v>0</v>
      </c>
      <c r="E537" s="68">
        <f t="shared" si="453"/>
        <v>0</v>
      </c>
      <c r="F537" s="63">
        <f t="shared" si="454"/>
        <v>6.9392486816699517E-2</v>
      </c>
      <c r="G537" s="65">
        <f>IFERROR(VLOOKUP(B537,EFA!$C$2:$D$7,2,0),EFA!$D$7)</f>
        <v>1.0407772896135385</v>
      </c>
      <c r="H537" s="69">
        <f>LGD!$D$5</f>
        <v>0.14000000000000001</v>
      </c>
      <c r="I537" s="68">
        <f t="shared" si="455"/>
        <v>0</v>
      </c>
      <c r="J537" s="70">
        <f t="shared" si="456"/>
        <v>0.93558878588680383</v>
      </c>
      <c r="K537" s="119">
        <f t="shared" si="457"/>
        <v>0</v>
      </c>
      <c r="M537" s="64">
        <v>120</v>
      </c>
      <c r="N537" s="64">
        <v>1</v>
      </c>
      <c r="O537" s="63">
        <f t="shared" si="458"/>
        <v>0.13390000000000002</v>
      </c>
      <c r="P537" s="87">
        <f t="shared" si="452"/>
        <v>1.5161984128809442E-2</v>
      </c>
      <c r="Q537" s="64">
        <f t="shared" si="459"/>
        <v>114</v>
      </c>
      <c r="R537" s="87">
        <f t="shared" si="460"/>
        <v>0.97529793060439429</v>
      </c>
      <c r="S537" s="64">
        <v>6</v>
      </c>
    </row>
    <row r="538" spans="1:19" x14ac:dyDescent="0.25">
      <c r="B538" s="62">
        <v>1</v>
      </c>
      <c r="C538" s="64" t="s">
        <v>15</v>
      </c>
      <c r="D538" s="68">
        <f>'31-60 days'!F14</f>
        <v>0</v>
      </c>
      <c r="E538" s="68">
        <f t="shared" si="453"/>
        <v>0</v>
      </c>
      <c r="F538" s="63">
        <f t="shared" si="454"/>
        <v>6.9392486816699517E-2</v>
      </c>
      <c r="G538" s="65">
        <f>IFERROR(VLOOKUP(B538,EFA!$C$2:$D$7,2,0),EFA!$D$7)</f>
        <v>1.0407772896135385</v>
      </c>
      <c r="H538" s="69">
        <f>LGD!$D$6</f>
        <v>0.3</v>
      </c>
      <c r="I538" s="68">
        <f t="shared" si="455"/>
        <v>0</v>
      </c>
      <c r="J538" s="70">
        <f t="shared" si="456"/>
        <v>0.93558878588680383</v>
      </c>
      <c r="K538" s="119">
        <f t="shared" si="457"/>
        <v>0</v>
      </c>
      <c r="M538" s="64">
        <v>120</v>
      </c>
      <c r="N538" s="64">
        <v>1</v>
      </c>
      <c r="O538" s="63">
        <f t="shared" si="458"/>
        <v>0.13390000000000002</v>
      </c>
      <c r="P538" s="87">
        <f t="shared" si="452"/>
        <v>1.5161984128809442E-2</v>
      </c>
      <c r="Q538" s="64">
        <f t="shared" si="459"/>
        <v>114</v>
      </c>
      <c r="R538" s="87">
        <f t="shared" si="460"/>
        <v>0.97529793060439429</v>
      </c>
      <c r="S538" s="64">
        <v>6</v>
      </c>
    </row>
    <row r="539" spans="1:19" x14ac:dyDescent="0.25">
      <c r="B539" s="62">
        <v>1</v>
      </c>
      <c r="C539" s="64" t="s">
        <v>16</v>
      </c>
      <c r="D539" s="68">
        <f>'31-60 days'!G14</f>
        <v>2361949.0499999998</v>
      </c>
      <c r="E539" s="68">
        <f t="shared" si="453"/>
        <v>2303604.0206580148</v>
      </c>
      <c r="F539" s="63">
        <f t="shared" si="454"/>
        <v>6.9392486816699517E-2</v>
      </c>
      <c r="G539" s="65">
        <f>IFERROR(VLOOKUP(B539,EFA!$C$2:$D$7,2,0),EFA!$D$7)</f>
        <v>1.0407772896135385</v>
      </c>
      <c r="H539" s="69">
        <f>LGD!$D$7</f>
        <v>0.3</v>
      </c>
      <c r="I539" s="68">
        <f t="shared" si="455"/>
        <v>49911.35280898858</v>
      </c>
      <c r="J539" s="70">
        <f t="shared" si="456"/>
        <v>0.93558878588680383</v>
      </c>
      <c r="K539" s="119">
        <f t="shared" si="457"/>
        <v>46696.501976529544</v>
      </c>
      <c r="M539" s="64">
        <v>120</v>
      </c>
      <c r="N539" s="64">
        <v>1</v>
      </c>
      <c r="O539" s="63">
        <f t="shared" si="458"/>
        <v>0.13390000000000002</v>
      </c>
      <c r="P539" s="87">
        <f t="shared" si="452"/>
        <v>1.5161984128809442E-2</v>
      </c>
      <c r="Q539" s="64">
        <f t="shared" si="459"/>
        <v>114</v>
      </c>
      <c r="R539" s="87">
        <f t="shared" si="460"/>
        <v>0.97529793060439429</v>
      </c>
      <c r="S539" s="64">
        <v>6</v>
      </c>
    </row>
    <row r="540" spans="1:19" x14ac:dyDescent="0.25">
      <c r="B540" s="62">
        <v>1</v>
      </c>
      <c r="C540" s="64" t="s">
        <v>17</v>
      </c>
      <c r="D540" s="68">
        <f>'31-60 days'!H14</f>
        <v>0</v>
      </c>
      <c r="E540" s="68">
        <f t="shared" si="453"/>
        <v>0</v>
      </c>
      <c r="F540" s="63">
        <f t="shared" si="454"/>
        <v>6.9392486816699517E-2</v>
      </c>
      <c r="G540" s="65">
        <f>IFERROR(VLOOKUP(B540,EFA!$C$2:$D$7,2,0),EFA!$D$7)</f>
        <v>1.0407772896135385</v>
      </c>
      <c r="H540" s="69">
        <f>LGD!$D$8</f>
        <v>4.6364209605119888E-2</v>
      </c>
      <c r="I540" s="68">
        <f t="shared" si="455"/>
        <v>0</v>
      </c>
      <c r="J540" s="70">
        <f t="shared" si="456"/>
        <v>0.93558878588680383</v>
      </c>
      <c r="K540" s="119">
        <f t="shared" si="457"/>
        <v>0</v>
      </c>
      <c r="M540" s="64">
        <v>120</v>
      </c>
      <c r="N540" s="64">
        <v>1</v>
      </c>
      <c r="O540" s="63">
        <f t="shared" si="458"/>
        <v>0.13390000000000002</v>
      </c>
      <c r="P540" s="87">
        <f t="shared" si="452"/>
        <v>1.5161984128809442E-2</v>
      </c>
      <c r="Q540" s="64">
        <f t="shared" si="459"/>
        <v>114</v>
      </c>
      <c r="R540" s="87">
        <f t="shared" si="460"/>
        <v>0.97529793060439429</v>
      </c>
      <c r="S540" s="64">
        <v>6</v>
      </c>
    </row>
    <row r="541" spans="1:19" x14ac:dyDescent="0.25">
      <c r="B541" s="62">
        <v>1</v>
      </c>
      <c r="C541" s="64" t="s">
        <v>18</v>
      </c>
      <c r="D541" s="68">
        <f>'31-60 days'!I14</f>
        <v>0</v>
      </c>
      <c r="E541" s="68">
        <f t="shared" si="453"/>
        <v>0</v>
      </c>
      <c r="F541" s="63">
        <f t="shared" si="454"/>
        <v>6.9392486816699517E-2</v>
      </c>
      <c r="G541" s="65">
        <f>IFERROR(VLOOKUP(B541,EFA!$C$2:$D$7,2,0),EFA!$D$7)</f>
        <v>1.0407772896135385</v>
      </c>
      <c r="H541" s="69">
        <f>LGD!$D$9</f>
        <v>0.25</v>
      </c>
      <c r="I541" s="68">
        <f t="shared" si="455"/>
        <v>0</v>
      </c>
      <c r="J541" s="70">
        <f t="shared" si="456"/>
        <v>0.93558878588680383</v>
      </c>
      <c r="K541" s="119">
        <f t="shared" si="457"/>
        <v>0</v>
      </c>
      <c r="M541" s="64">
        <v>120</v>
      </c>
      <c r="N541" s="64">
        <v>1</v>
      </c>
      <c r="O541" s="63">
        <f t="shared" si="458"/>
        <v>0.13390000000000002</v>
      </c>
      <c r="P541" s="87">
        <f t="shared" si="452"/>
        <v>1.5161984128809442E-2</v>
      </c>
      <c r="Q541" s="64">
        <f t="shared" si="459"/>
        <v>114</v>
      </c>
      <c r="R541" s="87">
        <f t="shared" si="460"/>
        <v>0.97529793060439429</v>
      </c>
      <c r="S541" s="64">
        <v>6</v>
      </c>
    </row>
    <row r="542" spans="1:19" x14ac:dyDescent="0.25">
      <c r="B542" s="62">
        <v>1</v>
      </c>
      <c r="C542" s="64" t="s">
        <v>19</v>
      </c>
      <c r="D542" s="68">
        <f>'31-60 days'!J14</f>
        <v>0</v>
      </c>
      <c r="E542" s="68">
        <f t="shared" si="453"/>
        <v>0</v>
      </c>
      <c r="F542" s="63">
        <f t="shared" si="454"/>
        <v>6.9392486816699517E-2</v>
      </c>
      <c r="G542" s="65">
        <f>IFERROR(VLOOKUP(B542,EFA!$C$2:$D$7,2,0),EFA!$D$7)</f>
        <v>1.0407772896135385</v>
      </c>
      <c r="H542" s="69">
        <f>LGD!$D$10</f>
        <v>0.35</v>
      </c>
      <c r="I542" s="68">
        <f t="shared" si="455"/>
        <v>0</v>
      </c>
      <c r="J542" s="70">
        <f t="shared" si="456"/>
        <v>0.93558878588680383</v>
      </c>
      <c r="K542" s="119">
        <f t="shared" si="457"/>
        <v>0</v>
      </c>
      <c r="M542" s="64">
        <v>120</v>
      </c>
      <c r="N542" s="64">
        <v>1</v>
      </c>
      <c r="O542" s="63">
        <f t="shared" si="458"/>
        <v>0.13390000000000002</v>
      </c>
      <c r="P542" s="87">
        <f t="shared" si="452"/>
        <v>1.5161984128809442E-2</v>
      </c>
      <c r="Q542" s="64">
        <f t="shared" si="459"/>
        <v>114</v>
      </c>
      <c r="R542" s="87">
        <f t="shared" si="460"/>
        <v>0.97529793060439429</v>
      </c>
      <c r="S542" s="64">
        <v>6</v>
      </c>
    </row>
    <row r="543" spans="1:19" x14ac:dyDescent="0.25">
      <c r="B543" s="62">
        <v>1</v>
      </c>
      <c r="C543" s="64" t="s">
        <v>20</v>
      </c>
      <c r="D543" s="68">
        <f>'31-60 days'!K14</f>
        <v>3160000</v>
      </c>
      <c r="E543" s="68">
        <f t="shared" si="453"/>
        <v>3081941.4607098862</v>
      </c>
      <c r="F543" s="63">
        <f t="shared" si="454"/>
        <v>6.9392486816699517E-2</v>
      </c>
      <c r="G543" s="65">
        <f>IFERROR(VLOOKUP(B543,EFA!$C$2:$D$7,2,0),EFA!$D$7)</f>
        <v>1.0407772896135385</v>
      </c>
      <c r="H543" s="69">
        <f>LGD!$D$11</f>
        <v>0.55000000000000004</v>
      </c>
      <c r="I543" s="68">
        <f t="shared" si="455"/>
        <v>122421.39767581943</v>
      </c>
      <c r="J543" s="70">
        <f t="shared" si="456"/>
        <v>0.93558878588680383</v>
      </c>
      <c r="K543" s="119">
        <f t="shared" si="457"/>
        <v>114536.08681808549</v>
      </c>
      <c r="M543" s="64">
        <v>120</v>
      </c>
      <c r="N543" s="64">
        <v>1</v>
      </c>
      <c r="O543" s="63">
        <f t="shared" si="458"/>
        <v>0.13390000000000002</v>
      </c>
      <c r="P543" s="87">
        <f t="shared" si="452"/>
        <v>1.5161984128809442E-2</v>
      </c>
      <c r="Q543" s="64">
        <f t="shared" si="459"/>
        <v>114</v>
      </c>
      <c r="R543" s="87">
        <f t="shared" si="460"/>
        <v>0.97529793060439429</v>
      </c>
      <c r="S543" s="64">
        <v>6</v>
      </c>
    </row>
    <row r="544" spans="1:19" x14ac:dyDescent="0.25">
      <c r="C544" s="88"/>
      <c r="D544" s="89"/>
      <c r="E544" s="89"/>
      <c r="F544" s="90"/>
      <c r="G544" s="91"/>
      <c r="H544" s="92"/>
      <c r="I544" s="89"/>
      <c r="J544" s="93"/>
      <c r="K544" s="117"/>
      <c r="M544" s="94"/>
      <c r="N544" s="94"/>
      <c r="O544" s="95"/>
      <c r="P544" s="96"/>
      <c r="Q544" s="94"/>
      <c r="R544" s="96"/>
      <c r="S544" s="94"/>
    </row>
    <row r="545" spans="1:19" x14ac:dyDescent="0.25">
      <c r="A545" s="62">
        <v>10</v>
      </c>
      <c r="B545" s="62" t="s">
        <v>52</v>
      </c>
      <c r="C545" s="64" t="s">
        <v>9</v>
      </c>
      <c r="D545" s="64"/>
      <c r="E545" s="84" t="s">
        <v>26</v>
      </c>
      <c r="F545" s="84" t="s">
        <v>39</v>
      </c>
      <c r="G545" s="84" t="s">
        <v>27</v>
      </c>
      <c r="H545" s="84" t="s">
        <v>28</v>
      </c>
      <c r="I545" s="84" t="s">
        <v>29</v>
      </c>
      <c r="J545" s="84" t="s">
        <v>30</v>
      </c>
      <c r="K545" s="118" t="s">
        <v>31</v>
      </c>
      <c r="M545" s="85" t="s">
        <v>32</v>
      </c>
      <c r="N545" s="85" t="s">
        <v>33</v>
      </c>
      <c r="O545" s="85" t="s">
        <v>34</v>
      </c>
      <c r="P545" s="85" t="s">
        <v>35</v>
      </c>
      <c r="Q545" s="85" t="s">
        <v>36</v>
      </c>
      <c r="R545" s="85" t="s">
        <v>37</v>
      </c>
      <c r="S545" s="85" t="s">
        <v>38</v>
      </c>
    </row>
    <row r="546" spans="1:19" x14ac:dyDescent="0.25">
      <c r="B546" s="62">
        <v>2</v>
      </c>
      <c r="C546" s="64" t="s">
        <v>12</v>
      </c>
      <c r="D546" s="68"/>
      <c r="E546" s="68">
        <f>D535*R546</f>
        <v>0</v>
      </c>
      <c r="F546" s="63">
        <f>$E$4-$D$4</f>
        <v>1.1234008039333332E-2</v>
      </c>
      <c r="G546" s="65">
        <f>IFERROR(VLOOKUP(B546,EFA!$C$2:$D$7,2,0),EFA!$D$7)</f>
        <v>0.97341921930465047</v>
      </c>
      <c r="H546" s="69">
        <f>LGD!$D$3</f>
        <v>0</v>
      </c>
      <c r="I546" s="68">
        <f>E546*F546*G546*H546</f>
        <v>0</v>
      </c>
      <c r="J546" s="70">
        <f>1/((1+($O$16/12))^(M546-Q546))</f>
        <v>0.81894554163582844</v>
      </c>
      <c r="K546" s="119">
        <f>I546*J546</f>
        <v>0</v>
      </c>
      <c r="M546" s="64">
        <v>120</v>
      </c>
      <c r="N546" s="64">
        <v>1</v>
      </c>
      <c r="O546" s="63">
        <f>$O$16</f>
        <v>0.13390000000000002</v>
      </c>
      <c r="P546" s="87">
        <f t="shared" ref="P546:P554" si="461">PMT(O546/12,M546,-N546,0,0)</f>
        <v>1.5161984128809442E-2</v>
      </c>
      <c r="Q546" s="64">
        <f>M546-S546</f>
        <v>102</v>
      </c>
      <c r="R546" s="87">
        <f>PV(O546/12,Q546,-P546,0,0)</f>
        <v>0.92067482109215015</v>
      </c>
      <c r="S546" s="64">
        <f>12+6</f>
        <v>18</v>
      </c>
    </row>
    <row r="547" spans="1:19" x14ac:dyDescent="0.25">
      <c r="B547" s="62">
        <v>2</v>
      </c>
      <c r="C547" s="64" t="s">
        <v>13</v>
      </c>
      <c r="D547" s="68"/>
      <c r="E547" s="68">
        <f t="shared" ref="E547:E554" si="462">D536*R547</f>
        <v>0</v>
      </c>
      <c r="F547" s="63">
        <f t="shared" ref="F547:F554" si="463">$E$4-$D$4</f>
        <v>1.1234008039333332E-2</v>
      </c>
      <c r="G547" s="65">
        <f>IFERROR(VLOOKUP(B547,EFA!$C$2:$D$7,2,0),EFA!$D$7)</f>
        <v>0.97341921930465047</v>
      </c>
      <c r="H547" s="69">
        <f>LGD!$D$4</f>
        <v>0.55000000000000004</v>
      </c>
      <c r="I547" s="68">
        <f t="shared" ref="I547:I554" si="464">E547*F547*G547*H547</f>
        <v>0</v>
      </c>
      <c r="J547" s="70">
        <f t="shared" ref="J547:J554" si="465">1/((1+($O$16/12))^(M547-Q547))</f>
        <v>0.81894554163582844</v>
      </c>
      <c r="K547" s="119">
        <f t="shared" ref="K547:K554" si="466">I547*J547</f>
        <v>0</v>
      </c>
      <c r="M547" s="64">
        <v>120</v>
      </c>
      <c r="N547" s="64">
        <v>1</v>
      </c>
      <c r="O547" s="63">
        <f t="shared" ref="O547:O554" si="467">$O$16</f>
        <v>0.13390000000000002</v>
      </c>
      <c r="P547" s="87">
        <f t="shared" si="461"/>
        <v>1.5161984128809442E-2</v>
      </c>
      <c r="Q547" s="64">
        <f t="shared" ref="Q547:Q554" si="468">M547-S547</f>
        <v>102</v>
      </c>
      <c r="R547" s="87">
        <f t="shared" ref="R547:R554" si="469">PV(O547/12,Q547,-P547,0,0)</f>
        <v>0.92067482109215015</v>
      </c>
      <c r="S547" s="64">
        <f t="shared" ref="S547:S554" si="470">12+6</f>
        <v>18</v>
      </c>
    </row>
    <row r="548" spans="1:19" x14ac:dyDescent="0.25">
      <c r="B548" s="62">
        <v>2</v>
      </c>
      <c r="C548" s="64" t="s">
        <v>14</v>
      </c>
      <c r="D548" s="68"/>
      <c r="E548" s="68">
        <f t="shared" si="462"/>
        <v>0</v>
      </c>
      <c r="F548" s="63">
        <f t="shared" si="463"/>
        <v>1.1234008039333332E-2</v>
      </c>
      <c r="G548" s="65">
        <f>IFERROR(VLOOKUP(B548,EFA!$C$2:$D$7,2,0),EFA!$D$7)</f>
        <v>0.97341921930465047</v>
      </c>
      <c r="H548" s="69">
        <f>LGD!$D$5</f>
        <v>0.14000000000000001</v>
      </c>
      <c r="I548" s="68">
        <f t="shared" si="464"/>
        <v>0</v>
      </c>
      <c r="J548" s="70">
        <f t="shared" si="465"/>
        <v>0.81894554163582844</v>
      </c>
      <c r="K548" s="119">
        <f t="shared" si="466"/>
        <v>0</v>
      </c>
      <c r="M548" s="64">
        <v>120</v>
      </c>
      <c r="N548" s="64">
        <v>1</v>
      </c>
      <c r="O548" s="63">
        <f t="shared" si="467"/>
        <v>0.13390000000000002</v>
      </c>
      <c r="P548" s="87">
        <f t="shared" si="461"/>
        <v>1.5161984128809442E-2</v>
      </c>
      <c r="Q548" s="64">
        <f t="shared" si="468"/>
        <v>102</v>
      </c>
      <c r="R548" s="87">
        <f t="shared" si="469"/>
        <v>0.92067482109215015</v>
      </c>
      <c r="S548" s="64">
        <f t="shared" si="470"/>
        <v>18</v>
      </c>
    </row>
    <row r="549" spans="1:19" x14ac:dyDescent="0.25">
      <c r="B549" s="62">
        <v>2</v>
      </c>
      <c r="C549" s="64" t="s">
        <v>15</v>
      </c>
      <c r="D549" s="68"/>
      <c r="E549" s="68">
        <f t="shared" si="462"/>
        <v>0</v>
      </c>
      <c r="F549" s="63">
        <f t="shared" si="463"/>
        <v>1.1234008039333332E-2</v>
      </c>
      <c r="G549" s="65">
        <f>IFERROR(VLOOKUP(B549,EFA!$C$2:$D$7,2,0),EFA!$D$7)</f>
        <v>0.97341921930465047</v>
      </c>
      <c r="H549" s="69">
        <f>LGD!$D$6</f>
        <v>0.3</v>
      </c>
      <c r="I549" s="68">
        <f t="shared" si="464"/>
        <v>0</v>
      </c>
      <c r="J549" s="70">
        <f t="shared" si="465"/>
        <v>0.81894554163582844</v>
      </c>
      <c r="K549" s="119">
        <f t="shared" si="466"/>
        <v>0</v>
      </c>
      <c r="M549" s="64">
        <v>120</v>
      </c>
      <c r="N549" s="64">
        <v>1</v>
      </c>
      <c r="O549" s="63">
        <f t="shared" si="467"/>
        <v>0.13390000000000002</v>
      </c>
      <c r="P549" s="87">
        <f t="shared" si="461"/>
        <v>1.5161984128809442E-2</v>
      </c>
      <c r="Q549" s="64">
        <f t="shared" si="468"/>
        <v>102</v>
      </c>
      <c r="R549" s="87">
        <f t="shared" si="469"/>
        <v>0.92067482109215015</v>
      </c>
      <c r="S549" s="64">
        <f t="shared" si="470"/>
        <v>18</v>
      </c>
    </row>
    <row r="550" spans="1:19" x14ac:dyDescent="0.25">
      <c r="B550" s="62">
        <v>2</v>
      </c>
      <c r="C550" s="64" t="s">
        <v>16</v>
      </c>
      <c r="D550" s="68"/>
      <c r="E550" s="68">
        <f t="shared" si="462"/>
        <v>2174587.0190375238</v>
      </c>
      <c r="F550" s="63">
        <f t="shared" si="463"/>
        <v>1.1234008039333332E-2</v>
      </c>
      <c r="G550" s="65">
        <f>IFERROR(VLOOKUP(B550,EFA!$C$2:$D$7,2,0),EFA!$D$7)</f>
        <v>0.97341921930465047</v>
      </c>
      <c r="H550" s="69">
        <f>LGD!$D$7</f>
        <v>0.3</v>
      </c>
      <c r="I550" s="68">
        <f t="shared" si="464"/>
        <v>7133.9932327670203</v>
      </c>
      <c r="J550" s="70">
        <f t="shared" si="465"/>
        <v>0.81894554163582844</v>
      </c>
      <c r="K550" s="119">
        <f t="shared" si="466"/>
        <v>5842.3519520347227</v>
      </c>
      <c r="M550" s="64">
        <v>120</v>
      </c>
      <c r="N550" s="64">
        <v>1</v>
      </c>
      <c r="O550" s="63">
        <f t="shared" si="467"/>
        <v>0.13390000000000002</v>
      </c>
      <c r="P550" s="87">
        <f t="shared" si="461"/>
        <v>1.5161984128809442E-2</v>
      </c>
      <c r="Q550" s="64">
        <f t="shared" si="468"/>
        <v>102</v>
      </c>
      <c r="R550" s="87">
        <f t="shared" si="469"/>
        <v>0.92067482109215015</v>
      </c>
      <c r="S550" s="64">
        <f t="shared" si="470"/>
        <v>18</v>
      </c>
    </row>
    <row r="551" spans="1:19" x14ac:dyDescent="0.25">
      <c r="B551" s="62">
        <v>2</v>
      </c>
      <c r="C551" s="64" t="s">
        <v>17</v>
      </c>
      <c r="D551" s="68"/>
      <c r="E551" s="68">
        <f t="shared" si="462"/>
        <v>0</v>
      </c>
      <c r="F551" s="63">
        <f t="shared" si="463"/>
        <v>1.1234008039333332E-2</v>
      </c>
      <c r="G551" s="65">
        <f>IFERROR(VLOOKUP(B551,EFA!$C$2:$D$7,2,0),EFA!$D$7)</f>
        <v>0.97341921930465047</v>
      </c>
      <c r="H551" s="69">
        <f>LGD!$D$8</f>
        <v>4.6364209605119888E-2</v>
      </c>
      <c r="I551" s="68">
        <f t="shared" si="464"/>
        <v>0</v>
      </c>
      <c r="J551" s="70">
        <f t="shared" si="465"/>
        <v>0.81894554163582844</v>
      </c>
      <c r="K551" s="119">
        <f t="shared" si="466"/>
        <v>0</v>
      </c>
      <c r="M551" s="64">
        <v>120</v>
      </c>
      <c r="N551" s="64">
        <v>1</v>
      </c>
      <c r="O551" s="63">
        <f t="shared" si="467"/>
        <v>0.13390000000000002</v>
      </c>
      <c r="P551" s="87">
        <f t="shared" si="461"/>
        <v>1.5161984128809442E-2</v>
      </c>
      <c r="Q551" s="64">
        <f t="shared" si="468"/>
        <v>102</v>
      </c>
      <c r="R551" s="87">
        <f t="shared" si="469"/>
        <v>0.92067482109215015</v>
      </c>
      <c r="S551" s="64">
        <f t="shared" si="470"/>
        <v>18</v>
      </c>
    </row>
    <row r="552" spans="1:19" x14ac:dyDescent="0.25">
      <c r="B552" s="62">
        <v>2</v>
      </c>
      <c r="C552" s="64" t="s">
        <v>18</v>
      </c>
      <c r="D552" s="68"/>
      <c r="E552" s="68">
        <f t="shared" si="462"/>
        <v>0</v>
      </c>
      <c r="F552" s="63">
        <f t="shared" si="463"/>
        <v>1.1234008039333332E-2</v>
      </c>
      <c r="G552" s="65">
        <f>IFERROR(VLOOKUP(B552,EFA!$C$2:$D$7,2,0),EFA!$D$7)</f>
        <v>0.97341921930465047</v>
      </c>
      <c r="H552" s="69">
        <f>LGD!$D$9</f>
        <v>0.25</v>
      </c>
      <c r="I552" s="68">
        <f t="shared" si="464"/>
        <v>0</v>
      </c>
      <c r="J552" s="70">
        <f t="shared" si="465"/>
        <v>0.81894554163582844</v>
      </c>
      <c r="K552" s="119">
        <f t="shared" si="466"/>
        <v>0</v>
      </c>
      <c r="M552" s="64">
        <v>120</v>
      </c>
      <c r="N552" s="64">
        <v>1</v>
      </c>
      <c r="O552" s="63">
        <f t="shared" si="467"/>
        <v>0.13390000000000002</v>
      </c>
      <c r="P552" s="87">
        <f t="shared" si="461"/>
        <v>1.5161984128809442E-2</v>
      </c>
      <c r="Q552" s="64">
        <f t="shared" si="468"/>
        <v>102</v>
      </c>
      <c r="R552" s="87">
        <f t="shared" si="469"/>
        <v>0.92067482109215015</v>
      </c>
      <c r="S552" s="64">
        <f t="shared" si="470"/>
        <v>18</v>
      </c>
    </row>
    <row r="553" spans="1:19" x14ac:dyDescent="0.25">
      <c r="B553" s="62">
        <v>2</v>
      </c>
      <c r="C553" s="64" t="s">
        <v>19</v>
      </c>
      <c r="D553" s="68"/>
      <c r="E553" s="68">
        <f t="shared" si="462"/>
        <v>0</v>
      </c>
      <c r="F553" s="63">
        <f t="shared" si="463"/>
        <v>1.1234008039333332E-2</v>
      </c>
      <c r="G553" s="65">
        <f>IFERROR(VLOOKUP(B553,EFA!$C$2:$D$7,2,0),EFA!$D$7)</f>
        <v>0.97341921930465047</v>
      </c>
      <c r="H553" s="69">
        <f>LGD!$D$10</f>
        <v>0.35</v>
      </c>
      <c r="I553" s="68">
        <f t="shared" si="464"/>
        <v>0</v>
      </c>
      <c r="J553" s="70">
        <f t="shared" si="465"/>
        <v>0.81894554163582844</v>
      </c>
      <c r="K553" s="119">
        <f t="shared" si="466"/>
        <v>0</v>
      </c>
      <c r="M553" s="64">
        <v>120</v>
      </c>
      <c r="N553" s="64">
        <v>1</v>
      </c>
      <c r="O553" s="63">
        <f t="shared" si="467"/>
        <v>0.13390000000000002</v>
      </c>
      <c r="P553" s="87">
        <f t="shared" si="461"/>
        <v>1.5161984128809442E-2</v>
      </c>
      <c r="Q553" s="64">
        <f t="shared" si="468"/>
        <v>102</v>
      </c>
      <c r="R553" s="87">
        <f t="shared" si="469"/>
        <v>0.92067482109215015</v>
      </c>
      <c r="S553" s="64">
        <f t="shared" si="470"/>
        <v>18</v>
      </c>
    </row>
    <row r="554" spans="1:19" x14ac:dyDescent="0.25">
      <c r="B554" s="62">
        <v>2</v>
      </c>
      <c r="C554" s="64" t="s">
        <v>20</v>
      </c>
      <c r="D554" s="68"/>
      <c r="E554" s="68">
        <f t="shared" si="462"/>
        <v>2909332.4346511946</v>
      </c>
      <c r="F554" s="63">
        <f t="shared" si="463"/>
        <v>1.1234008039333332E-2</v>
      </c>
      <c r="G554" s="65">
        <f>IFERROR(VLOOKUP(B554,EFA!$C$2:$D$7,2,0),EFA!$D$7)</f>
        <v>0.97341921930465047</v>
      </c>
      <c r="H554" s="69">
        <f>LGD!$D$11</f>
        <v>0.55000000000000004</v>
      </c>
      <c r="I554" s="68">
        <f t="shared" si="464"/>
        <v>17498.091584644306</v>
      </c>
      <c r="J554" s="70">
        <f t="shared" si="465"/>
        <v>0.81894554163582844</v>
      </c>
      <c r="K554" s="119">
        <f t="shared" si="466"/>
        <v>14329.984090379863</v>
      </c>
      <c r="M554" s="64">
        <v>120</v>
      </c>
      <c r="N554" s="64">
        <v>1</v>
      </c>
      <c r="O554" s="63">
        <f t="shared" si="467"/>
        <v>0.13390000000000002</v>
      </c>
      <c r="P554" s="87">
        <f t="shared" si="461"/>
        <v>1.5161984128809442E-2</v>
      </c>
      <c r="Q554" s="64">
        <f t="shared" si="468"/>
        <v>102</v>
      </c>
      <c r="R554" s="87">
        <f t="shared" si="469"/>
        <v>0.92067482109215015</v>
      </c>
      <c r="S554" s="64">
        <f t="shared" si="470"/>
        <v>18</v>
      </c>
    </row>
    <row r="555" spans="1:19" x14ac:dyDescent="0.25">
      <c r="C555" s="64"/>
      <c r="D555" s="68"/>
      <c r="E555" s="68"/>
      <c r="F555" s="63"/>
      <c r="G555" s="65"/>
      <c r="H555" s="69"/>
      <c r="I555" s="68"/>
      <c r="J555" s="70"/>
      <c r="K555" s="119"/>
      <c r="M555" s="64"/>
      <c r="N555" s="64"/>
      <c r="O555" s="63"/>
      <c r="P555" s="87"/>
      <c r="Q555" s="64"/>
      <c r="R555" s="87"/>
      <c r="S555" s="64"/>
    </row>
    <row r="556" spans="1:19" x14ac:dyDescent="0.25">
      <c r="A556" s="62">
        <v>10</v>
      </c>
      <c r="B556" s="62" t="s">
        <v>52</v>
      </c>
      <c r="C556" s="64" t="s">
        <v>9</v>
      </c>
      <c r="D556" s="64"/>
      <c r="E556" s="84" t="s">
        <v>26</v>
      </c>
      <c r="F556" s="84" t="s">
        <v>39</v>
      </c>
      <c r="G556" s="84" t="s">
        <v>27</v>
      </c>
      <c r="H556" s="84" t="s">
        <v>28</v>
      </c>
      <c r="I556" s="84" t="s">
        <v>29</v>
      </c>
      <c r="J556" s="84" t="s">
        <v>30</v>
      </c>
      <c r="K556" s="118" t="s">
        <v>31</v>
      </c>
      <c r="M556" s="85" t="s">
        <v>32</v>
      </c>
      <c r="N556" s="85" t="s">
        <v>33</v>
      </c>
      <c r="O556" s="85" t="s">
        <v>34</v>
      </c>
      <c r="P556" s="85" t="s">
        <v>35</v>
      </c>
      <c r="Q556" s="85" t="s">
        <v>36</v>
      </c>
      <c r="R556" s="85" t="s">
        <v>37</v>
      </c>
      <c r="S556" s="85" t="s">
        <v>38</v>
      </c>
    </row>
    <row r="557" spans="1:19" x14ac:dyDescent="0.25">
      <c r="B557" s="62">
        <v>3</v>
      </c>
      <c r="C557" s="64" t="s">
        <v>12</v>
      </c>
      <c r="D557" s="68"/>
      <c r="E557" s="68">
        <f>D535*R557</f>
        <v>0</v>
      </c>
      <c r="F557" s="63">
        <f>$F$4-$E$4</f>
        <v>1.4695080658937348E-2</v>
      </c>
      <c r="G557" s="65">
        <f>IFERROR(VLOOKUP(B557,EFA!$C$2:$D$7,2,0),EFA!$D$7)</f>
        <v>0.97750576770633035</v>
      </c>
      <c r="H557" s="69">
        <f>LGD!$D$3</f>
        <v>0</v>
      </c>
      <c r="I557" s="68">
        <f>E557*F557*G557*H557</f>
        <v>0</v>
      </c>
      <c r="J557" s="70">
        <f>1/((1+($O$16/12))^(M557-Q557))</f>
        <v>0.7168446333284122</v>
      </c>
      <c r="K557" s="119">
        <f>I557*J557</f>
        <v>0</v>
      </c>
      <c r="M557" s="64">
        <v>120</v>
      </c>
      <c r="N557" s="64">
        <v>1</v>
      </c>
      <c r="O557" s="63">
        <f>$O$16</f>
        <v>0.13390000000000002</v>
      </c>
      <c r="P557" s="87">
        <f t="shared" ref="P557:P565" si="471">PMT(O557/12,M557,-N557,0,0)</f>
        <v>1.5161984128809442E-2</v>
      </c>
      <c r="Q557" s="64">
        <f>M557-S557</f>
        <v>90</v>
      </c>
      <c r="R557" s="87">
        <f>PV(O557/12,Q557,-P557,0,0)</f>
        <v>0.85827168668123233</v>
      </c>
      <c r="S557" s="64">
        <f>12+12+6</f>
        <v>30</v>
      </c>
    </row>
    <row r="558" spans="1:19" x14ac:dyDescent="0.25">
      <c r="B558" s="62">
        <v>3</v>
      </c>
      <c r="C558" s="64" t="s">
        <v>13</v>
      </c>
      <c r="D558" s="68"/>
      <c r="E558" s="68">
        <f t="shared" ref="E558:E565" si="472">D536*R558</f>
        <v>0</v>
      </c>
      <c r="F558" s="63">
        <f t="shared" ref="F558:F565" si="473">$F$4-$E$4</f>
        <v>1.4695080658937348E-2</v>
      </c>
      <c r="G558" s="65">
        <f>IFERROR(VLOOKUP(B558,EFA!$C$2:$D$7,2,0),EFA!$D$7)</f>
        <v>0.97750576770633035</v>
      </c>
      <c r="H558" s="69">
        <f>LGD!$D$4</f>
        <v>0.55000000000000004</v>
      </c>
      <c r="I558" s="68">
        <f t="shared" ref="I558:I565" si="474">E558*F558*G558*H558</f>
        <v>0</v>
      </c>
      <c r="J558" s="70">
        <f t="shared" ref="J558:J565" si="475">1/((1+($O$16/12))^(M558-Q558))</f>
        <v>0.7168446333284122</v>
      </c>
      <c r="K558" s="119">
        <f t="shared" ref="K558:K565" si="476">I558*J558</f>
        <v>0</v>
      </c>
      <c r="M558" s="64">
        <v>120</v>
      </c>
      <c r="N558" s="64">
        <v>1</v>
      </c>
      <c r="O558" s="63">
        <f t="shared" ref="O558:O565" si="477">$O$16</f>
        <v>0.13390000000000002</v>
      </c>
      <c r="P558" s="87">
        <f t="shared" si="471"/>
        <v>1.5161984128809442E-2</v>
      </c>
      <c r="Q558" s="64">
        <f t="shared" ref="Q558:Q565" si="478">M558-S558</f>
        <v>90</v>
      </c>
      <c r="R558" s="87">
        <f t="shared" ref="R558:R565" si="479">PV(O558/12,Q558,-P558,0,0)</f>
        <v>0.85827168668123233</v>
      </c>
      <c r="S558" s="64">
        <f t="shared" ref="S558:S565" si="480">12+12+6</f>
        <v>30</v>
      </c>
    </row>
    <row r="559" spans="1:19" x14ac:dyDescent="0.25">
      <c r="B559" s="62">
        <v>3</v>
      </c>
      <c r="C559" s="64" t="s">
        <v>14</v>
      </c>
      <c r="D559" s="68"/>
      <c r="E559" s="68">
        <f t="shared" si="472"/>
        <v>0</v>
      </c>
      <c r="F559" s="63">
        <f t="shared" si="473"/>
        <v>1.4695080658937348E-2</v>
      </c>
      <c r="G559" s="65">
        <f>IFERROR(VLOOKUP(B559,EFA!$C$2:$D$7,2,0),EFA!$D$7)</f>
        <v>0.97750576770633035</v>
      </c>
      <c r="H559" s="69">
        <f>LGD!$D$5</f>
        <v>0.14000000000000001</v>
      </c>
      <c r="I559" s="68">
        <f t="shared" si="474"/>
        <v>0</v>
      </c>
      <c r="J559" s="70">
        <f t="shared" si="475"/>
        <v>0.7168446333284122</v>
      </c>
      <c r="K559" s="119">
        <f t="shared" si="476"/>
        <v>0</v>
      </c>
      <c r="M559" s="64">
        <v>120</v>
      </c>
      <c r="N559" s="64">
        <v>1</v>
      </c>
      <c r="O559" s="63">
        <f t="shared" si="477"/>
        <v>0.13390000000000002</v>
      </c>
      <c r="P559" s="87">
        <f t="shared" si="471"/>
        <v>1.5161984128809442E-2</v>
      </c>
      <c r="Q559" s="64">
        <f t="shared" si="478"/>
        <v>90</v>
      </c>
      <c r="R559" s="87">
        <f t="shared" si="479"/>
        <v>0.85827168668123233</v>
      </c>
      <c r="S559" s="64">
        <f t="shared" si="480"/>
        <v>30</v>
      </c>
    </row>
    <row r="560" spans="1:19" x14ac:dyDescent="0.25">
      <c r="B560" s="62">
        <v>3</v>
      </c>
      <c r="C560" s="64" t="s">
        <v>15</v>
      </c>
      <c r="D560" s="68"/>
      <c r="E560" s="68">
        <f t="shared" si="472"/>
        <v>0</v>
      </c>
      <c r="F560" s="63">
        <f t="shared" si="473"/>
        <v>1.4695080658937348E-2</v>
      </c>
      <c r="G560" s="65">
        <f>IFERROR(VLOOKUP(B560,EFA!$C$2:$D$7,2,0),EFA!$D$7)</f>
        <v>0.97750576770633035</v>
      </c>
      <c r="H560" s="69">
        <f>LGD!$D$6</f>
        <v>0.3</v>
      </c>
      <c r="I560" s="68">
        <f t="shared" si="474"/>
        <v>0</v>
      </c>
      <c r="J560" s="70">
        <f t="shared" si="475"/>
        <v>0.7168446333284122</v>
      </c>
      <c r="K560" s="119">
        <f t="shared" si="476"/>
        <v>0</v>
      </c>
      <c r="M560" s="64">
        <v>120</v>
      </c>
      <c r="N560" s="64">
        <v>1</v>
      </c>
      <c r="O560" s="63">
        <f t="shared" si="477"/>
        <v>0.13390000000000002</v>
      </c>
      <c r="P560" s="87">
        <f t="shared" si="471"/>
        <v>1.5161984128809442E-2</v>
      </c>
      <c r="Q560" s="64">
        <f t="shared" si="478"/>
        <v>90</v>
      </c>
      <c r="R560" s="87">
        <f t="shared" si="479"/>
        <v>0.85827168668123233</v>
      </c>
      <c r="S560" s="64">
        <f t="shared" si="480"/>
        <v>30</v>
      </c>
    </row>
    <row r="561" spans="1:19" x14ac:dyDescent="0.25">
      <c r="B561" s="62">
        <v>3</v>
      </c>
      <c r="C561" s="64" t="s">
        <v>16</v>
      </c>
      <c r="D561" s="68"/>
      <c r="E561" s="68">
        <f t="shared" si="472"/>
        <v>2027193.9949986341</v>
      </c>
      <c r="F561" s="63">
        <f t="shared" si="473"/>
        <v>1.4695080658937348E-2</v>
      </c>
      <c r="G561" s="65">
        <f>IFERROR(VLOOKUP(B561,EFA!$C$2:$D$7,2,0),EFA!$D$7)</f>
        <v>0.97750576770633035</v>
      </c>
      <c r="H561" s="69">
        <f>LGD!$D$7</f>
        <v>0.3</v>
      </c>
      <c r="I561" s="68">
        <f t="shared" si="474"/>
        <v>8735.9043158972745</v>
      </c>
      <c r="J561" s="70">
        <f t="shared" si="475"/>
        <v>0.7168446333284122</v>
      </c>
      <c r="K561" s="119">
        <f t="shared" si="476"/>
        <v>6262.2861261214757</v>
      </c>
      <c r="M561" s="64">
        <v>120</v>
      </c>
      <c r="N561" s="64">
        <v>1</v>
      </c>
      <c r="O561" s="63">
        <f t="shared" si="477"/>
        <v>0.13390000000000002</v>
      </c>
      <c r="P561" s="87">
        <f t="shared" si="471"/>
        <v>1.5161984128809442E-2</v>
      </c>
      <c r="Q561" s="64">
        <f t="shared" si="478"/>
        <v>90</v>
      </c>
      <c r="R561" s="87">
        <f t="shared" si="479"/>
        <v>0.85827168668123233</v>
      </c>
      <c r="S561" s="64">
        <f t="shared" si="480"/>
        <v>30</v>
      </c>
    </row>
    <row r="562" spans="1:19" x14ac:dyDescent="0.25">
      <c r="B562" s="62">
        <v>3</v>
      </c>
      <c r="C562" s="64" t="s">
        <v>17</v>
      </c>
      <c r="D562" s="68"/>
      <c r="E562" s="68">
        <f t="shared" si="472"/>
        <v>0</v>
      </c>
      <c r="F562" s="63">
        <f t="shared" si="473"/>
        <v>1.4695080658937348E-2</v>
      </c>
      <c r="G562" s="65">
        <f>IFERROR(VLOOKUP(B562,EFA!$C$2:$D$7,2,0),EFA!$D$7)</f>
        <v>0.97750576770633035</v>
      </c>
      <c r="H562" s="69">
        <f>LGD!$D$8</f>
        <v>4.6364209605119888E-2</v>
      </c>
      <c r="I562" s="68">
        <f t="shared" si="474"/>
        <v>0</v>
      </c>
      <c r="J562" s="70">
        <f t="shared" si="475"/>
        <v>0.7168446333284122</v>
      </c>
      <c r="K562" s="119">
        <f t="shared" si="476"/>
        <v>0</v>
      </c>
      <c r="M562" s="64">
        <v>120</v>
      </c>
      <c r="N562" s="64">
        <v>1</v>
      </c>
      <c r="O562" s="63">
        <f t="shared" si="477"/>
        <v>0.13390000000000002</v>
      </c>
      <c r="P562" s="87">
        <f t="shared" si="471"/>
        <v>1.5161984128809442E-2</v>
      </c>
      <c r="Q562" s="64">
        <f t="shared" si="478"/>
        <v>90</v>
      </c>
      <c r="R562" s="87">
        <f t="shared" si="479"/>
        <v>0.85827168668123233</v>
      </c>
      <c r="S562" s="64">
        <f t="shared" si="480"/>
        <v>30</v>
      </c>
    </row>
    <row r="563" spans="1:19" x14ac:dyDescent="0.25">
      <c r="B563" s="62">
        <v>3</v>
      </c>
      <c r="C563" s="64" t="s">
        <v>18</v>
      </c>
      <c r="D563" s="68"/>
      <c r="E563" s="68">
        <f t="shared" si="472"/>
        <v>0</v>
      </c>
      <c r="F563" s="63">
        <f t="shared" si="473"/>
        <v>1.4695080658937348E-2</v>
      </c>
      <c r="G563" s="65">
        <f>IFERROR(VLOOKUP(B563,EFA!$C$2:$D$7,2,0),EFA!$D$7)</f>
        <v>0.97750576770633035</v>
      </c>
      <c r="H563" s="69">
        <f>LGD!$D$9</f>
        <v>0.25</v>
      </c>
      <c r="I563" s="68">
        <f t="shared" si="474"/>
        <v>0</v>
      </c>
      <c r="J563" s="70">
        <f t="shared" si="475"/>
        <v>0.7168446333284122</v>
      </c>
      <c r="K563" s="119">
        <f t="shared" si="476"/>
        <v>0</v>
      </c>
      <c r="M563" s="64">
        <v>120</v>
      </c>
      <c r="N563" s="64">
        <v>1</v>
      </c>
      <c r="O563" s="63">
        <f t="shared" si="477"/>
        <v>0.13390000000000002</v>
      </c>
      <c r="P563" s="87">
        <f t="shared" si="471"/>
        <v>1.5161984128809442E-2</v>
      </c>
      <c r="Q563" s="64">
        <f t="shared" si="478"/>
        <v>90</v>
      </c>
      <c r="R563" s="87">
        <f t="shared" si="479"/>
        <v>0.85827168668123233</v>
      </c>
      <c r="S563" s="64">
        <f t="shared" si="480"/>
        <v>30</v>
      </c>
    </row>
    <row r="564" spans="1:19" x14ac:dyDescent="0.25">
      <c r="B564" s="62">
        <v>3</v>
      </c>
      <c r="C564" s="64" t="s">
        <v>19</v>
      </c>
      <c r="D564" s="68"/>
      <c r="E564" s="68">
        <f t="shared" si="472"/>
        <v>0</v>
      </c>
      <c r="F564" s="63">
        <f t="shared" si="473"/>
        <v>1.4695080658937348E-2</v>
      </c>
      <c r="G564" s="65">
        <f>IFERROR(VLOOKUP(B564,EFA!$C$2:$D$7,2,0),EFA!$D$7)</f>
        <v>0.97750576770633035</v>
      </c>
      <c r="H564" s="69">
        <f>LGD!$D$10</f>
        <v>0.35</v>
      </c>
      <c r="I564" s="68">
        <f t="shared" si="474"/>
        <v>0</v>
      </c>
      <c r="J564" s="70">
        <f t="shared" si="475"/>
        <v>0.7168446333284122</v>
      </c>
      <c r="K564" s="119">
        <f t="shared" si="476"/>
        <v>0</v>
      </c>
      <c r="M564" s="64">
        <v>120</v>
      </c>
      <c r="N564" s="64">
        <v>1</v>
      </c>
      <c r="O564" s="63">
        <f t="shared" si="477"/>
        <v>0.13390000000000002</v>
      </c>
      <c r="P564" s="87">
        <f t="shared" si="471"/>
        <v>1.5161984128809442E-2</v>
      </c>
      <c r="Q564" s="64">
        <f t="shared" si="478"/>
        <v>90</v>
      </c>
      <c r="R564" s="87">
        <f t="shared" si="479"/>
        <v>0.85827168668123233</v>
      </c>
      <c r="S564" s="64">
        <f t="shared" si="480"/>
        <v>30</v>
      </c>
    </row>
    <row r="565" spans="1:19" x14ac:dyDescent="0.25">
      <c r="B565" s="62">
        <v>3</v>
      </c>
      <c r="C565" s="64" t="s">
        <v>20</v>
      </c>
      <c r="D565" s="68"/>
      <c r="E565" s="68">
        <f t="shared" si="472"/>
        <v>2712138.5299126944</v>
      </c>
      <c r="F565" s="63">
        <f t="shared" si="473"/>
        <v>1.4695080658937348E-2</v>
      </c>
      <c r="G565" s="65">
        <f>IFERROR(VLOOKUP(B565,EFA!$C$2:$D$7,2,0),EFA!$D$7)</f>
        <v>0.97750576770633035</v>
      </c>
      <c r="H565" s="69">
        <f>LGD!$D$11</f>
        <v>0.55000000000000004</v>
      </c>
      <c r="I565" s="68">
        <f t="shared" si="474"/>
        <v>21427.221586383592</v>
      </c>
      <c r="J565" s="70">
        <f t="shared" si="475"/>
        <v>0.7168446333284122</v>
      </c>
      <c r="K565" s="119">
        <f t="shared" si="476"/>
        <v>15359.988801337784</v>
      </c>
      <c r="M565" s="64">
        <v>120</v>
      </c>
      <c r="N565" s="64">
        <v>1</v>
      </c>
      <c r="O565" s="63">
        <f t="shared" si="477"/>
        <v>0.13390000000000002</v>
      </c>
      <c r="P565" s="87">
        <f t="shared" si="471"/>
        <v>1.5161984128809442E-2</v>
      </c>
      <c r="Q565" s="64">
        <f t="shared" si="478"/>
        <v>90</v>
      </c>
      <c r="R565" s="87">
        <f t="shared" si="479"/>
        <v>0.85827168668123233</v>
      </c>
      <c r="S565" s="64">
        <f t="shared" si="480"/>
        <v>30</v>
      </c>
    </row>
    <row r="566" spans="1:19" x14ac:dyDescent="0.25">
      <c r="C566" s="88"/>
      <c r="D566" s="89"/>
      <c r="E566" s="89"/>
      <c r="F566" s="90"/>
      <c r="G566" s="91"/>
      <c r="H566" s="92"/>
      <c r="I566" s="89"/>
      <c r="J566" s="93"/>
      <c r="K566" s="117"/>
      <c r="M566" s="94"/>
      <c r="N566" s="94"/>
      <c r="O566" s="95"/>
      <c r="P566" s="96"/>
      <c r="Q566" s="94"/>
      <c r="R566" s="96"/>
      <c r="S566" s="94"/>
    </row>
    <row r="567" spans="1:19" x14ac:dyDescent="0.25">
      <c r="A567" s="62">
        <v>10</v>
      </c>
      <c r="B567" s="62" t="s">
        <v>52</v>
      </c>
      <c r="C567" s="64" t="s">
        <v>9</v>
      </c>
      <c r="D567" s="64"/>
      <c r="E567" s="84" t="s">
        <v>26</v>
      </c>
      <c r="F567" s="84" t="s">
        <v>39</v>
      </c>
      <c r="G567" s="84" t="s">
        <v>27</v>
      </c>
      <c r="H567" s="84" t="s">
        <v>28</v>
      </c>
      <c r="I567" s="84" t="s">
        <v>29</v>
      </c>
      <c r="J567" s="84" t="s">
        <v>30</v>
      </c>
      <c r="K567" s="118" t="s">
        <v>31</v>
      </c>
      <c r="M567" s="85" t="s">
        <v>32</v>
      </c>
      <c r="N567" s="85" t="s">
        <v>33</v>
      </c>
      <c r="O567" s="85" t="s">
        <v>34</v>
      </c>
      <c r="P567" s="85" t="s">
        <v>35</v>
      </c>
      <c r="Q567" s="85" t="s">
        <v>36</v>
      </c>
      <c r="R567" s="85" t="s">
        <v>37</v>
      </c>
      <c r="S567" s="85" t="s">
        <v>38</v>
      </c>
    </row>
    <row r="568" spans="1:19" x14ac:dyDescent="0.25">
      <c r="B568" s="62">
        <v>4</v>
      </c>
      <c r="C568" s="64" t="s">
        <v>12</v>
      </c>
      <c r="D568" s="68"/>
      <c r="E568" s="68">
        <f>D535*R568</f>
        <v>0</v>
      </c>
      <c r="F568" s="63">
        <f>$G$4-$F$4</f>
        <v>6.7767815941499332E-3</v>
      </c>
      <c r="G568" s="65">
        <f>IFERROR(VLOOKUP(B568,EFA!$C$2:$D$7,2,0),EFA!$D$7)</f>
        <v>0.98975941333993145</v>
      </c>
      <c r="H568" s="69">
        <f>LGD!$D$3</f>
        <v>0</v>
      </c>
      <c r="I568" s="68">
        <f>E568*F568*G568*H568</f>
        <v>0</v>
      </c>
      <c r="J568" s="70">
        <f>1/((1+($O$16/12))^(M568-Q568))</f>
        <v>0.62747301524507682</v>
      </c>
      <c r="K568" s="119">
        <f>I568*J568</f>
        <v>0</v>
      </c>
      <c r="M568" s="64">
        <v>120</v>
      </c>
      <c r="N568" s="64">
        <v>1</v>
      </c>
      <c r="O568" s="63">
        <f>$O$16</f>
        <v>0.13390000000000002</v>
      </c>
      <c r="P568" s="87">
        <f t="shared" ref="P568:P576" si="481">PMT(O568/12,M568,-N568,0,0)</f>
        <v>1.5161984128809442E-2</v>
      </c>
      <c r="Q568" s="64">
        <f>M568-S568</f>
        <v>78</v>
      </c>
      <c r="R568" s="87">
        <f>PV(O568/12,Q568,-P568,0,0)</f>
        <v>0.78698041053310031</v>
      </c>
      <c r="S568" s="64">
        <f>12+12+12+6</f>
        <v>42</v>
      </c>
    </row>
    <row r="569" spans="1:19" x14ac:dyDescent="0.25">
      <c r="B569" s="62">
        <v>4</v>
      </c>
      <c r="C569" s="64" t="s">
        <v>13</v>
      </c>
      <c r="D569" s="68"/>
      <c r="E569" s="68">
        <f t="shared" ref="E569:E576" si="482">D536*R569</f>
        <v>0</v>
      </c>
      <c r="F569" s="63">
        <f t="shared" ref="F569:F576" si="483">$G$4-$F$4</f>
        <v>6.7767815941499332E-3</v>
      </c>
      <c r="G569" s="65">
        <f>IFERROR(VLOOKUP(B569,EFA!$C$2:$D$7,2,0),EFA!$D$7)</f>
        <v>0.98975941333993145</v>
      </c>
      <c r="H569" s="69">
        <f>LGD!$D$4</f>
        <v>0.55000000000000004</v>
      </c>
      <c r="I569" s="68">
        <f t="shared" ref="I569:I576" si="484">E569*F569*G569*H569</f>
        <v>0</v>
      </c>
      <c r="J569" s="70">
        <f t="shared" ref="J569:J576" si="485">1/((1+($O$16/12))^(M569-Q569))</f>
        <v>0.62747301524507682</v>
      </c>
      <c r="K569" s="119">
        <f t="shared" ref="K569:K576" si="486">I569*J569</f>
        <v>0</v>
      </c>
      <c r="M569" s="64">
        <v>120</v>
      </c>
      <c r="N569" s="64">
        <v>1</v>
      </c>
      <c r="O569" s="63">
        <f t="shared" ref="O569:O576" si="487">$O$16</f>
        <v>0.13390000000000002</v>
      </c>
      <c r="P569" s="87">
        <f t="shared" si="481"/>
        <v>1.5161984128809442E-2</v>
      </c>
      <c r="Q569" s="64">
        <f t="shared" ref="Q569:Q576" si="488">M569-S569</f>
        <v>78</v>
      </c>
      <c r="R569" s="87">
        <f t="shared" ref="R569:R576" si="489">PV(O569/12,Q569,-P569,0,0)</f>
        <v>0.78698041053310031</v>
      </c>
      <c r="S569" s="64">
        <f t="shared" ref="S569:S576" si="490">12+12+12+6</f>
        <v>42</v>
      </c>
    </row>
    <row r="570" spans="1:19" x14ac:dyDescent="0.25">
      <c r="B570" s="62">
        <v>4</v>
      </c>
      <c r="C570" s="64" t="s">
        <v>14</v>
      </c>
      <c r="D570" s="68"/>
      <c r="E570" s="68">
        <f t="shared" si="482"/>
        <v>0</v>
      </c>
      <c r="F570" s="63">
        <f t="shared" si="483"/>
        <v>6.7767815941499332E-3</v>
      </c>
      <c r="G570" s="65">
        <f>IFERROR(VLOOKUP(B570,EFA!$C$2:$D$7,2,0),EFA!$D$7)</f>
        <v>0.98975941333993145</v>
      </c>
      <c r="H570" s="69">
        <f>LGD!$D$5</f>
        <v>0.14000000000000001</v>
      </c>
      <c r="I570" s="68">
        <f t="shared" si="484"/>
        <v>0</v>
      </c>
      <c r="J570" s="70">
        <f t="shared" si="485"/>
        <v>0.62747301524507682</v>
      </c>
      <c r="K570" s="119">
        <f t="shared" si="486"/>
        <v>0</v>
      </c>
      <c r="M570" s="64">
        <v>120</v>
      </c>
      <c r="N570" s="64">
        <v>1</v>
      </c>
      <c r="O570" s="63">
        <f t="shared" si="487"/>
        <v>0.13390000000000002</v>
      </c>
      <c r="P570" s="87">
        <f t="shared" si="481"/>
        <v>1.5161984128809442E-2</v>
      </c>
      <c r="Q570" s="64">
        <f t="shared" si="488"/>
        <v>78</v>
      </c>
      <c r="R570" s="87">
        <f t="shared" si="489"/>
        <v>0.78698041053310031</v>
      </c>
      <c r="S570" s="64">
        <f t="shared" si="490"/>
        <v>42</v>
      </c>
    </row>
    <row r="571" spans="1:19" x14ac:dyDescent="0.25">
      <c r="B571" s="62">
        <v>4</v>
      </c>
      <c r="C571" s="64" t="s">
        <v>15</v>
      </c>
      <c r="D571" s="68"/>
      <c r="E571" s="68">
        <f t="shared" si="482"/>
        <v>0</v>
      </c>
      <c r="F571" s="63">
        <f t="shared" si="483"/>
        <v>6.7767815941499332E-3</v>
      </c>
      <c r="G571" s="65">
        <f>IFERROR(VLOOKUP(B571,EFA!$C$2:$D$7,2,0),EFA!$D$7)</f>
        <v>0.98975941333993145</v>
      </c>
      <c r="H571" s="69">
        <f>LGD!$D$6</f>
        <v>0.3</v>
      </c>
      <c r="I571" s="68">
        <f t="shared" si="484"/>
        <v>0</v>
      </c>
      <c r="J571" s="70">
        <f t="shared" si="485"/>
        <v>0.62747301524507682</v>
      </c>
      <c r="K571" s="119">
        <f t="shared" si="486"/>
        <v>0</v>
      </c>
      <c r="M571" s="64">
        <v>120</v>
      </c>
      <c r="N571" s="64">
        <v>1</v>
      </c>
      <c r="O571" s="63">
        <f t="shared" si="487"/>
        <v>0.13390000000000002</v>
      </c>
      <c r="P571" s="87">
        <f t="shared" si="481"/>
        <v>1.5161984128809442E-2</v>
      </c>
      <c r="Q571" s="64">
        <f t="shared" si="488"/>
        <v>78</v>
      </c>
      <c r="R571" s="87">
        <f t="shared" si="489"/>
        <v>0.78698041053310031</v>
      </c>
      <c r="S571" s="64">
        <f t="shared" si="490"/>
        <v>42</v>
      </c>
    </row>
    <row r="572" spans="1:19" x14ac:dyDescent="0.25">
      <c r="B572" s="62">
        <v>4</v>
      </c>
      <c r="C572" s="64" t="s">
        <v>16</v>
      </c>
      <c r="D572" s="68"/>
      <c r="E572" s="68">
        <f t="shared" si="482"/>
        <v>1858807.633027266</v>
      </c>
      <c r="F572" s="63">
        <f t="shared" si="483"/>
        <v>6.7767815941499332E-3</v>
      </c>
      <c r="G572" s="65">
        <f>IFERROR(VLOOKUP(B572,EFA!$C$2:$D$7,2,0),EFA!$D$7)</f>
        <v>0.98975941333993145</v>
      </c>
      <c r="H572" s="69">
        <f>LGD!$D$7</f>
        <v>0.3</v>
      </c>
      <c r="I572" s="68">
        <f t="shared" si="484"/>
        <v>3740.3206245040155</v>
      </c>
      <c r="J572" s="70">
        <f t="shared" si="485"/>
        <v>0.62747301524507682</v>
      </c>
      <c r="K572" s="119">
        <f t="shared" si="486"/>
        <v>2346.9502602408834</v>
      </c>
      <c r="M572" s="64">
        <v>120</v>
      </c>
      <c r="N572" s="64">
        <v>1</v>
      </c>
      <c r="O572" s="63">
        <f t="shared" si="487"/>
        <v>0.13390000000000002</v>
      </c>
      <c r="P572" s="87">
        <f t="shared" si="481"/>
        <v>1.5161984128809442E-2</v>
      </c>
      <c r="Q572" s="64">
        <f t="shared" si="488"/>
        <v>78</v>
      </c>
      <c r="R572" s="87">
        <f t="shared" si="489"/>
        <v>0.78698041053310031</v>
      </c>
      <c r="S572" s="64">
        <f t="shared" si="490"/>
        <v>42</v>
      </c>
    </row>
    <row r="573" spans="1:19" x14ac:dyDescent="0.25">
      <c r="B573" s="62">
        <v>4</v>
      </c>
      <c r="C573" s="64" t="s">
        <v>17</v>
      </c>
      <c r="D573" s="68"/>
      <c r="E573" s="68">
        <f t="shared" si="482"/>
        <v>0</v>
      </c>
      <c r="F573" s="63">
        <f t="shared" si="483"/>
        <v>6.7767815941499332E-3</v>
      </c>
      <c r="G573" s="65">
        <f>IFERROR(VLOOKUP(B573,EFA!$C$2:$D$7,2,0),EFA!$D$7)</f>
        <v>0.98975941333993145</v>
      </c>
      <c r="H573" s="69">
        <f>LGD!$D$8</f>
        <v>4.6364209605119888E-2</v>
      </c>
      <c r="I573" s="68">
        <f t="shared" si="484"/>
        <v>0</v>
      </c>
      <c r="J573" s="70">
        <f t="shared" si="485"/>
        <v>0.62747301524507682</v>
      </c>
      <c r="K573" s="119">
        <f t="shared" si="486"/>
        <v>0</v>
      </c>
      <c r="M573" s="64">
        <v>120</v>
      </c>
      <c r="N573" s="64">
        <v>1</v>
      </c>
      <c r="O573" s="63">
        <f t="shared" si="487"/>
        <v>0.13390000000000002</v>
      </c>
      <c r="P573" s="87">
        <f t="shared" si="481"/>
        <v>1.5161984128809442E-2</v>
      </c>
      <c r="Q573" s="64">
        <f t="shared" si="488"/>
        <v>78</v>
      </c>
      <c r="R573" s="87">
        <f t="shared" si="489"/>
        <v>0.78698041053310031</v>
      </c>
      <c r="S573" s="64">
        <f t="shared" si="490"/>
        <v>42</v>
      </c>
    </row>
    <row r="574" spans="1:19" x14ac:dyDescent="0.25">
      <c r="B574" s="62">
        <v>4</v>
      </c>
      <c r="C574" s="64" t="s">
        <v>18</v>
      </c>
      <c r="D574" s="68"/>
      <c r="E574" s="68">
        <f t="shared" si="482"/>
        <v>0</v>
      </c>
      <c r="F574" s="63">
        <f t="shared" si="483"/>
        <v>6.7767815941499332E-3</v>
      </c>
      <c r="G574" s="65">
        <f>IFERROR(VLOOKUP(B574,EFA!$C$2:$D$7,2,0),EFA!$D$7)</f>
        <v>0.98975941333993145</v>
      </c>
      <c r="H574" s="69">
        <f>LGD!$D$9</f>
        <v>0.25</v>
      </c>
      <c r="I574" s="68">
        <f t="shared" si="484"/>
        <v>0</v>
      </c>
      <c r="J574" s="70">
        <f t="shared" si="485"/>
        <v>0.62747301524507682</v>
      </c>
      <c r="K574" s="119">
        <f t="shared" si="486"/>
        <v>0</v>
      </c>
      <c r="M574" s="64">
        <v>120</v>
      </c>
      <c r="N574" s="64">
        <v>1</v>
      </c>
      <c r="O574" s="63">
        <f t="shared" si="487"/>
        <v>0.13390000000000002</v>
      </c>
      <c r="P574" s="87">
        <f t="shared" si="481"/>
        <v>1.5161984128809442E-2</v>
      </c>
      <c r="Q574" s="64">
        <f t="shared" si="488"/>
        <v>78</v>
      </c>
      <c r="R574" s="87">
        <f t="shared" si="489"/>
        <v>0.78698041053310031</v>
      </c>
      <c r="S574" s="64">
        <f t="shared" si="490"/>
        <v>42</v>
      </c>
    </row>
    <row r="575" spans="1:19" x14ac:dyDescent="0.25">
      <c r="B575" s="62">
        <v>4</v>
      </c>
      <c r="C575" s="64" t="s">
        <v>19</v>
      </c>
      <c r="D575" s="68"/>
      <c r="E575" s="68">
        <f t="shared" si="482"/>
        <v>0</v>
      </c>
      <c r="F575" s="63">
        <f t="shared" si="483"/>
        <v>6.7767815941499332E-3</v>
      </c>
      <c r="G575" s="65">
        <f>IFERROR(VLOOKUP(B575,EFA!$C$2:$D$7,2,0),EFA!$D$7)</f>
        <v>0.98975941333993145</v>
      </c>
      <c r="H575" s="69">
        <f>LGD!$D$10</f>
        <v>0.35</v>
      </c>
      <c r="I575" s="68">
        <f t="shared" si="484"/>
        <v>0</v>
      </c>
      <c r="J575" s="70">
        <f t="shared" si="485"/>
        <v>0.62747301524507682</v>
      </c>
      <c r="K575" s="119">
        <f t="shared" si="486"/>
        <v>0</v>
      </c>
      <c r="M575" s="64">
        <v>120</v>
      </c>
      <c r="N575" s="64">
        <v>1</v>
      </c>
      <c r="O575" s="63">
        <f t="shared" si="487"/>
        <v>0.13390000000000002</v>
      </c>
      <c r="P575" s="87">
        <f t="shared" si="481"/>
        <v>1.5161984128809442E-2</v>
      </c>
      <c r="Q575" s="64">
        <f t="shared" si="488"/>
        <v>78</v>
      </c>
      <c r="R575" s="87">
        <f t="shared" si="489"/>
        <v>0.78698041053310031</v>
      </c>
      <c r="S575" s="64">
        <f t="shared" si="490"/>
        <v>42</v>
      </c>
    </row>
    <row r="576" spans="1:19" x14ac:dyDescent="0.25">
      <c r="B576" s="62">
        <v>4</v>
      </c>
      <c r="C576" s="64" t="s">
        <v>20</v>
      </c>
      <c r="D576" s="68"/>
      <c r="E576" s="68">
        <f t="shared" si="482"/>
        <v>2486858.0972845969</v>
      </c>
      <c r="F576" s="63">
        <f t="shared" si="483"/>
        <v>6.7767815941499332E-3</v>
      </c>
      <c r="G576" s="65">
        <f>IFERROR(VLOOKUP(B576,EFA!$C$2:$D$7,2,0),EFA!$D$7)</f>
        <v>0.98975941333993145</v>
      </c>
      <c r="H576" s="69">
        <f>LGD!$D$11</f>
        <v>0.55000000000000004</v>
      </c>
      <c r="I576" s="68">
        <f t="shared" si="484"/>
        <v>9174.1708616844498</v>
      </c>
      <c r="J576" s="70">
        <f t="shared" si="485"/>
        <v>0.62747301524507682</v>
      </c>
      <c r="K576" s="119">
        <f t="shared" si="486"/>
        <v>5756.5446529546662</v>
      </c>
      <c r="M576" s="64">
        <v>120</v>
      </c>
      <c r="N576" s="64">
        <v>1</v>
      </c>
      <c r="O576" s="63">
        <f t="shared" si="487"/>
        <v>0.13390000000000002</v>
      </c>
      <c r="P576" s="87">
        <f t="shared" si="481"/>
        <v>1.5161984128809442E-2</v>
      </c>
      <c r="Q576" s="64">
        <f t="shared" si="488"/>
        <v>78</v>
      </c>
      <c r="R576" s="87">
        <f t="shared" si="489"/>
        <v>0.78698041053310031</v>
      </c>
      <c r="S576" s="64">
        <f t="shared" si="490"/>
        <v>42</v>
      </c>
    </row>
    <row r="577" spans="1:19" x14ac:dyDescent="0.25">
      <c r="C577" s="88"/>
      <c r="D577" s="89"/>
      <c r="E577" s="89"/>
      <c r="F577" s="90"/>
      <c r="G577" s="91"/>
      <c r="H577" s="92"/>
      <c r="I577" s="89"/>
      <c r="J577" s="93"/>
      <c r="K577" s="117"/>
      <c r="M577" s="94"/>
      <c r="N577" s="94"/>
      <c r="O577" s="95"/>
      <c r="P577" s="96"/>
      <c r="Q577" s="94"/>
      <c r="R577" s="96"/>
      <c r="S577" s="94"/>
    </row>
    <row r="578" spans="1:19" x14ac:dyDescent="0.25">
      <c r="A578" s="62">
        <v>10</v>
      </c>
      <c r="B578" s="62" t="s">
        <v>52</v>
      </c>
      <c r="C578" s="64" t="s">
        <v>9</v>
      </c>
      <c r="D578" s="64"/>
      <c r="E578" s="84" t="s">
        <v>26</v>
      </c>
      <c r="F578" s="84" t="s">
        <v>39</v>
      </c>
      <c r="G578" s="84" t="s">
        <v>27</v>
      </c>
      <c r="H578" s="84" t="s">
        <v>28</v>
      </c>
      <c r="I578" s="84" t="s">
        <v>29</v>
      </c>
      <c r="J578" s="84" t="s">
        <v>30</v>
      </c>
      <c r="K578" s="118" t="s">
        <v>31</v>
      </c>
      <c r="M578" s="85" t="s">
        <v>32</v>
      </c>
      <c r="N578" s="85" t="s">
        <v>33</v>
      </c>
      <c r="O578" s="85" t="s">
        <v>34</v>
      </c>
      <c r="P578" s="85" t="s">
        <v>35</v>
      </c>
      <c r="Q578" s="85" t="s">
        <v>36</v>
      </c>
      <c r="R578" s="85" t="s">
        <v>37</v>
      </c>
      <c r="S578" s="85" t="s">
        <v>38</v>
      </c>
    </row>
    <row r="579" spans="1:19" x14ac:dyDescent="0.25">
      <c r="B579" s="62">
        <v>5</v>
      </c>
      <c r="C579" s="64" t="s">
        <v>12</v>
      </c>
      <c r="D579" s="68"/>
      <c r="E579" s="68">
        <f>D535*R579</f>
        <v>0</v>
      </c>
      <c r="F579" s="63">
        <f>$H$4-$G$4</f>
        <v>2.7833144704882407E-3</v>
      </c>
      <c r="G579" s="65">
        <f>IFERROR(VLOOKUP(B579,EFA!$C$2:$D$7,2,0),EFA!$D$7)</f>
        <v>1.0058360487805551</v>
      </c>
      <c r="H579" s="69">
        <f>LGD!$D$3</f>
        <v>0</v>
      </c>
      <c r="I579" s="68">
        <f>E579*F579*G579*H579</f>
        <v>0</v>
      </c>
      <c r="J579" s="70">
        <f>1/((1+($O$16/12))^(M579-Q579))</f>
        <v>0.54924368064616602</v>
      </c>
      <c r="K579" s="119">
        <f>I579*J579</f>
        <v>0</v>
      </c>
      <c r="M579" s="64">
        <v>120</v>
      </c>
      <c r="N579" s="64">
        <v>1</v>
      </c>
      <c r="O579" s="63">
        <f>$O$16</f>
        <v>0.13390000000000002</v>
      </c>
      <c r="P579" s="87">
        <f t="shared" ref="P579:P587" si="491">PMT(O579/12,M579,-N579,0,0)</f>
        <v>1.5161984128809442E-2</v>
      </c>
      <c r="Q579" s="64">
        <f>M579-S579</f>
        <v>66</v>
      </c>
      <c r="R579" s="87">
        <f>PV(O579/12,Q579,-P579,0,0)</f>
        <v>0.70553504560380198</v>
      </c>
      <c r="S579" s="64">
        <f>12+12+12+12+6</f>
        <v>54</v>
      </c>
    </row>
    <row r="580" spans="1:19" x14ac:dyDescent="0.25">
      <c r="B580" s="62">
        <v>5</v>
      </c>
      <c r="C580" s="64" t="s">
        <v>13</v>
      </c>
      <c r="D580" s="68"/>
      <c r="E580" s="68">
        <f t="shared" ref="E580:E587" si="492">D536*R580</f>
        <v>0</v>
      </c>
      <c r="F580" s="63">
        <f t="shared" ref="F580:F587" si="493">$H$4-$G$4</f>
        <v>2.7833144704882407E-3</v>
      </c>
      <c r="G580" s="65">
        <f>IFERROR(VLOOKUP(B580,EFA!$C$2:$D$7,2,0),EFA!$D$7)</f>
        <v>1.0058360487805551</v>
      </c>
      <c r="H580" s="69">
        <f>LGD!$D$4</f>
        <v>0.55000000000000004</v>
      </c>
      <c r="I580" s="68">
        <f t="shared" ref="I580:I587" si="494">E580*F580*G580*H580</f>
        <v>0</v>
      </c>
      <c r="J580" s="70">
        <f t="shared" ref="J580:J587" si="495">1/((1+($O$16/12))^(M580-Q580))</f>
        <v>0.54924368064616602</v>
      </c>
      <c r="K580" s="119">
        <f t="shared" ref="K580:K587" si="496">I580*J580</f>
        <v>0</v>
      </c>
      <c r="M580" s="64">
        <v>120</v>
      </c>
      <c r="N580" s="64">
        <v>1</v>
      </c>
      <c r="O580" s="63">
        <f t="shared" ref="O580:O587" si="497">$O$16</f>
        <v>0.13390000000000002</v>
      </c>
      <c r="P580" s="87">
        <f t="shared" si="491"/>
        <v>1.5161984128809442E-2</v>
      </c>
      <c r="Q580" s="64">
        <f t="shared" ref="Q580:Q587" si="498">M580-S580</f>
        <v>66</v>
      </c>
      <c r="R580" s="87">
        <f t="shared" ref="R580:R587" si="499">PV(O580/12,Q580,-P580,0,0)</f>
        <v>0.70553504560380198</v>
      </c>
      <c r="S580" s="64">
        <f t="shared" ref="S580:S587" si="500">12+12+12+12+6</f>
        <v>54</v>
      </c>
    </row>
    <row r="581" spans="1:19" x14ac:dyDescent="0.25">
      <c r="B581" s="62">
        <v>5</v>
      </c>
      <c r="C581" s="64" t="s">
        <v>14</v>
      </c>
      <c r="D581" s="68"/>
      <c r="E581" s="68">
        <f t="shared" si="492"/>
        <v>0</v>
      </c>
      <c r="F581" s="63">
        <f t="shared" si="493"/>
        <v>2.7833144704882407E-3</v>
      </c>
      <c r="G581" s="65">
        <f>IFERROR(VLOOKUP(B581,EFA!$C$2:$D$7,2,0),EFA!$D$7)</f>
        <v>1.0058360487805551</v>
      </c>
      <c r="H581" s="69">
        <f>LGD!$D$5</f>
        <v>0.14000000000000001</v>
      </c>
      <c r="I581" s="68">
        <f t="shared" si="494"/>
        <v>0</v>
      </c>
      <c r="J581" s="70">
        <f t="shared" si="495"/>
        <v>0.54924368064616602</v>
      </c>
      <c r="K581" s="119">
        <f t="shared" si="496"/>
        <v>0</v>
      </c>
      <c r="M581" s="64">
        <v>120</v>
      </c>
      <c r="N581" s="64">
        <v>1</v>
      </c>
      <c r="O581" s="63">
        <f t="shared" si="497"/>
        <v>0.13390000000000002</v>
      </c>
      <c r="P581" s="87">
        <f t="shared" si="491"/>
        <v>1.5161984128809442E-2</v>
      </c>
      <c r="Q581" s="64">
        <f t="shared" si="498"/>
        <v>66</v>
      </c>
      <c r="R581" s="87">
        <f t="shared" si="499"/>
        <v>0.70553504560380198</v>
      </c>
      <c r="S581" s="64">
        <f t="shared" si="500"/>
        <v>54</v>
      </c>
    </row>
    <row r="582" spans="1:19" x14ac:dyDescent="0.25">
      <c r="B582" s="62">
        <v>5</v>
      </c>
      <c r="C582" s="64" t="s">
        <v>15</v>
      </c>
      <c r="D582" s="68"/>
      <c r="E582" s="68">
        <f t="shared" si="492"/>
        <v>0</v>
      </c>
      <c r="F582" s="63">
        <f t="shared" si="493"/>
        <v>2.7833144704882407E-3</v>
      </c>
      <c r="G582" s="65">
        <f>IFERROR(VLOOKUP(B582,EFA!$C$2:$D$7,2,0),EFA!$D$7)</f>
        <v>1.0058360487805551</v>
      </c>
      <c r="H582" s="69">
        <f>LGD!$D$6</f>
        <v>0.3</v>
      </c>
      <c r="I582" s="68">
        <f t="shared" si="494"/>
        <v>0</v>
      </c>
      <c r="J582" s="70">
        <f t="shared" si="495"/>
        <v>0.54924368064616602</v>
      </c>
      <c r="K582" s="119">
        <f t="shared" si="496"/>
        <v>0</v>
      </c>
      <c r="M582" s="64">
        <v>120</v>
      </c>
      <c r="N582" s="64">
        <v>1</v>
      </c>
      <c r="O582" s="63">
        <f t="shared" si="497"/>
        <v>0.13390000000000002</v>
      </c>
      <c r="P582" s="87">
        <f t="shared" si="491"/>
        <v>1.5161984128809442E-2</v>
      </c>
      <c r="Q582" s="64">
        <f t="shared" si="498"/>
        <v>66</v>
      </c>
      <c r="R582" s="87">
        <f t="shared" si="499"/>
        <v>0.70553504560380198</v>
      </c>
      <c r="S582" s="64">
        <f t="shared" si="500"/>
        <v>54</v>
      </c>
    </row>
    <row r="583" spans="1:19" x14ac:dyDescent="0.25">
      <c r="B583" s="62">
        <v>5</v>
      </c>
      <c r="C583" s="64" t="s">
        <v>16</v>
      </c>
      <c r="D583" s="68"/>
      <c r="E583" s="68">
        <f t="shared" si="492"/>
        <v>1666437.8307056066</v>
      </c>
      <c r="F583" s="63">
        <f t="shared" si="493"/>
        <v>2.7833144704882407E-3</v>
      </c>
      <c r="G583" s="65">
        <f>IFERROR(VLOOKUP(B583,EFA!$C$2:$D$7,2,0),EFA!$D$7)</f>
        <v>1.0058360487805551</v>
      </c>
      <c r="H583" s="69">
        <f>LGD!$D$7</f>
        <v>0.3</v>
      </c>
      <c r="I583" s="68">
        <f t="shared" si="494"/>
        <v>1399.5868228891493</v>
      </c>
      <c r="J583" s="70">
        <f t="shared" si="495"/>
        <v>0.54924368064616602</v>
      </c>
      <c r="K583" s="119">
        <f t="shared" si="496"/>
        <v>768.71421798750998</v>
      </c>
      <c r="M583" s="64">
        <v>120</v>
      </c>
      <c r="N583" s="64">
        <v>1</v>
      </c>
      <c r="O583" s="63">
        <f t="shared" si="497"/>
        <v>0.13390000000000002</v>
      </c>
      <c r="P583" s="87">
        <f t="shared" si="491"/>
        <v>1.5161984128809442E-2</v>
      </c>
      <c r="Q583" s="64">
        <f t="shared" si="498"/>
        <v>66</v>
      </c>
      <c r="R583" s="87">
        <f t="shared" si="499"/>
        <v>0.70553504560380198</v>
      </c>
      <c r="S583" s="64">
        <f t="shared" si="500"/>
        <v>54</v>
      </c>
    </row>
    <row r="584" spans="1:19" x14ac:dyDescent="0.25">
      <c r="B584" s="62">
        <v>5</v>
      </c>
      <c r="C584" s="64" t="s">
        <v>17</v>
      </c>
      <c r="D584" s="68"/>
      <c r="E584" s="68">
        <f t="shared" si="492"/>
        <v>0</v>
      </c>
      <c r="F584" s="63">
        <f t="shared" si="493"/>
        <v>2.7833144704882407E-3</v>
      </c>
      <c r="G584" s="65">
        <f>IFERROR(VLOOKUP(B584,EFA!$C$2:$D$7,2,0),EFA!$D$7)</f>
        <v>1.0058360487805551</v>
      </c>
      <c r="H584" s="69">
        <f>LGD!$D$8</f>
        <v>4.6364209605119888E-2</v>
      </c>
      <c r="I584" s="68">
        <f t="shared" si="494"/>
        <v>0</v>
      </c>
      <c r="J584" s="70">
        <f t="shared" si="495"/>
        <v>0.54924368064616602</v>
      </c>
      <c r="K584" s="119">
        <f t="shared" si="496"/>
        <v>0</v>
      </c>
      <c r="M584" s="64">
        <v>120</v>
      </c>
      <c r="N584" s="64">
        <v>1</v>
      </c>
      <c r="O584" s="63">
        <f t="shared" si="497"/>
        <v>0.13390000000000002</v>
      </c>
      <c r="P584" s="87">
        <f t="shared" si="491"/>
        <v>1.5161984128809442E-2</v>
      </c>
      <c r="Q584" s="64">
        <f t="shared" si="498"/>
        <v>66</v>
      </c>
      <c r="R584" s="87">
        <f t="shared" si="499"/>
        <v>0.70553504560380198</v>
      </c>
      <c r="S584" s="64">
        <f t="shared" si="500"/>
        <v>54</v>
      </c>
    </row>
    <row r="585" spans="1:19" x14ac:dyDescent="0.25">
      <c r="B585" s="62">
        <v>5</v>
      </c>
      <c r="C585" s="64" t="s">
        <v>18</v>
      </c>
      <c r="D585" s="68"/>
      <c r="E585" s="68">
        <f t="shared" si="492"/>
        <v>0</v>
      </c>
      <c r="F585" s="63">
        <f t="shared" si="493"/>
        <v>2.7833144704882407E-3</v>
      </c>
      <c r="G585" s="65">
        <f>IFERROR(VLOOKUP(B585,EFA!$C$2:$D$7,2,0),EFA!$D$7)</f>
        <v>1.0058360487805551</v>
      </c>
      <c r="H585" s="69">
        <f>LGD!$D$9</f>
        <v>0.25</v>
      </c>
      <c r="I585" s="68">
        <f t="shared" si="494"/>
        <v>0</v>
      </c>
      <c r="J585" s="70">
        <f t="shared" si="495"/>
        <v>0.54924368064616602</v>
      </c>
      <c r="K585" s="119">
        <f t="shared" si="496"/>
        <v>0</v>
      </c>
      <c r="M585" s="64">
        <v>120</v>
      </c>
      <c r="N585" s="64">
        <v>1</v>
      </c>
      <c r="O585" s="63">
        <f t="shared" si="497"/>
        <v>0.13390000000000002</v>
      </c>
      <c r="P585" s="87">
        <f t="shared" si="491"/>
        <v>1.5161984128809442E-2</v>
      </c>
      <c r="Q585" s="64">
        <f t="shared" si="498"/>
        <v>66</v>
      </c>
      <c r="R585" s="87">
        <f t="shared" si="499"/>
        <v>0.70553504560380198</v>
      </c>
      <c r="S585" s="64">
        <f t="shared" si="500"/>
        <v>54</v>
      </c>
    </row>
    <row r="586" spans="1:19" x14ac:dyDescent="0.25">
      <c r="B586" s="62">
        <v>5</v>
      </c>
      <c r="C586" s="64" t="s">
        <v>19</v>
      </c>
      <c r="D586" s="68"/>
      <c r="E586" s="68">
        <f t="shared" si="492"/>
        <v>0</v>
      </c>
      <c r="F586" s="63">
        <f t="shared" si="493"/>
        <v>2.7833144704882407E-3</v>
      </c>
      <c r="G586" s="65">
        <f>IFERROR(VLOOKUP(B586,EFA!$C$2:$D$7,2,0),EFA!$D$7)</f>
        <v>1.0058360487805551</v>
      </c>
      <c r="H586" s="69">
        <f>LGD!$D$10</f>
        <v>0.35</v>
      </c>
      <c r="I586" s="68">
        <f t="shared" si="494"/>
        <v>0</v>
      </c>
      <c r="J586" s="70">
        <f t="shared" si="495"/>
        <v>0.54924368064616602</v>
      </c>
      <c r="K586" s="119">
        <f t="shared" si="496"/>
        <v>0</v>
      </c>
      <c r="M586" s="64">
        <v>120</v>
      </c>
      <c r="N586" s="64">
        <v>1</v>
      </c>
      <c r="O586" s="63">
        <f t="shared" si="497"/>
        <v>0.13390000000000002</v>
      </c>
      <c r="P586" s="87">
        <f t="shared" si="491"/>
        <v>1.5161984128809442E-2</v>
      </c>
      <c r="Q586" s="64">
        <f t="shared" si="498"/>
        <v>66</v>
      </c>
      <c r="R586" s="87">
        <f t="shared" si="499"/>
        <v>0.70553504560380198</v>
      </c>
      <c r="S586" s="64">
        <f t="shared" si="500"/>
        <v>54</v>
      </c>
    </row>
    <row r="587" spans="1:19" x14ac:dyDescent="0.25">
      <c r="B587" s="62">
        <v>5</v>
      </c>
      <c r="C587" s="64" t="s">
        <v>20</v>
      </c>
      <c r="D587" s="68"/>
      <c r="E587" s="68">
        <f t="shared" si="492"/>
        <v>2229490.7441080143</v>
      </c>
      <c r="F587" s="63">
        <f t="shared" si="493"/>
        <v>2.7833144704882407E-3</v>
      </c>
      <c r="G587" s="65">
        <f>IFERROR(VLOOKUP(B587,EFA!$C$2:$D$7,2,0),EFA!$D$7)</f>
        <v>1.0058360487805551</v>
      </c>
      <c r="H587" s="69">
        <f>LGD!$D$11</f>
        <v>0.55000000000000004</v>
      </c>
      <c r="I587" s="68">
        <f t="shared" si="494"/>
        <v>3432.8737929117515</v>
      </c>
      <c r="J587" s="70">
        <f t="shared" si="495"/>
        <v>0.54924368064616602</v>
      </c>
      <c r="K587" s="119">
        <f t="shared" si="496"/>
        <v>1885.4842372126147</v>
      </c>
      <c r="M587" s="64">
        <v>120</v>
      </c>
      <c r="N587" s="64">
        <v>1</v>
      </c>
      <c r="O587" s="63">
        <f t="shared" si="497"/>
        <v>0.13390000000000002</v>
      </c>
      <c r="P587" s="87">
        <f t="shared" si="491"/>
        <v>1.5161984128809442E-2</v>
      </c>
      <c r="Q587" s="64">
        <f t="shared" si="498"/>
        <v>66</v>
      </c>
      <c r="R587" s="87">
        <f t="shared" si="499"/>
        <v>0.70553504560380198</v>
      </c>
      <c r="S587" s="64">
        <f t="shared" si="500"/>
        <v>54</v>
      </c>
    </row>
    <row r="588" spans="1:19" x14ac:dyDescent="0.25">
      <c r="C588" s="88"/>
      <c r="D588" s="89"/>
      <c r="E588" s="89"/>
      <c r="F588" s="90"/>
      <c r="G588" s="91"/>
      <c r="H588" s="92"/>
      <c r="I588" s="89"/>
      <c r="J588" s="93"/>
      <c r="K588" s="117"/>
      <c r="M588" s="94"/>
      <c r="N588" s="94"/>
      <c r="O588" s="95"/>
      <c r="P588" s="96"/>
      <c r="Q588" s="94"/>
      <c r="R588" s="96"/>
      <c r="S588" s="94"/>
    </row>
    <row r="589" spans="1:19" x14ac:dyDescent="0.25">
      <c r="A589" s="62">
        <v>10</v>
      </c>
      <c r="B589" s="62" t="s">
        <v>52</v>
      </c>
      <c r="C589" s="64" t="s">
        <v>9</v>
      </c>
      <c r="D589" s="64"/>
      <c r="E589" s="84" t="s">
        <v>26</v>
      </c>
      <c r="F589" s="84" t="s">
        <v>39</v>
      </c>
      <c r="G589" s="84" t="s">
        <v>27</v>
      </c>
      <c r="H589" s="84" t="s">
        <v>28</v>
      </c>
      <c r="I589" s="84" t="s">
        <v>29</v>
      </c>
      <c r="J589" s="84" t="s">
        <v>30</v>
      </c>
      <c r="K589" s="118" t="s">
        <v>31</v>
      </c>
      <c r="M589" s="85" t="s">
        <v>32</v>
      </c>
      <c r="N589" s="85" t="s">
        <v>33</v>
      </c>
      <c r="O589" s="85" t="s">
        <v>34</v>
      </c>
      <c r="P589" s="85" t="s">
        <v>35</v>
      </c>
      <c r="Q589" s="85" t="s">
        <v>36</v>
      </c>
      <c r="R589" s="85" t="s">
        <v>37</v>
      </c>
      <c r="S589" s="85" t="s">
        <v>38</v>
      </c>
    </row>
    <row r="590" spans="1:19" x14ac:dyDescent="0.25">
      <c r="B590" s="62">
        <v>6</v>
      </c>
      <c r="C590" s="64" t="s">
        <v>12</v>
      </c>
      <c r="D590" s="68"/>
      <c r="E590" s="68">
        <f>D535*R590</f>
        <v>0</v>
      </c>
      <c r="F590" s="63">
        <f>$I$4-$H$4</f>
        <v>3.4321948130550117E-4</v>
      </c>
      <c r="G590" s="65">
        <f>IFERROR(VLOOKUP(B590,EFA!$C$2:$D$7,2,0),EFA!$D$7)</f>
        <v>1.0058360487805551</v>
      </c>
      <c r="H590" s="69">
        <f>LGD!$D$3</f>
        <v>0</v>
      </c>
      <c r="I590" s="68">
        <f>E590*F590*G590*H590</f>
        <v>0</v>
      </c>
      <c r="J590" s="70">
        <f>1/((1+($O$16/12))^(M590-Q590))</f>
        <v>0.48076748067312913</v>
      </c>
      <c r="K590" s="119">
        <f>I590*J590</f>
        <v>0</v>
      </c>
      <c r="M590" s="64">
        <v>120</v>
      </c>
      <c r="N590" s="64">
        <v>1</v>
      </c>
      <c r="O590" s="63">
        <f>$O$16</f>
        <v>0.13390000000000002</v>
      </c>
      <c r="P590" s="87">
        <f t="shared" ref="P590:P598" si="501">PMT(O590/12,M590,-N590,0,0)</f>
        <v>1.5161984128809442E-2</v>
      </c>
      <c r="Q590" s="64">
        <f>M590-S590</f>
        <v>54</v>
      </c>
      <c r="R590" s="87">
        <f>PV(O590/12,Q590,-P590,0,0)</f>
        <v>0.61248933472771239</v>
      </c>
      <c r="S590" s="64">
        <f>12+12+12+12+12+6</f>
        <v>66</v>
      </c>
    </row>
    <row r="591" spans="1:19" x14ac:dyDescent="0.25">
      <c r="B591" s="62">
        <v>6</v>
      </c>
      <c r="C591" s="64" t="s">
        <v>13</v>
      </c>
      <c r="D591" s="68"/>
      <c r="E591" s="68">
        <f t="shared" ref="E591:E598" si="502">D536*R591</f>
        <v>0</v>
      </c>
      <c r="F591" s="63">
        <f t="shared" ref="F591:F598" si="503">$I$4-$H$4</f>
        <v>3.4321948130550117E-4</v>
      </c>
      <c r="G591" s="65">
        <f>IFERROR(VLOOKUP(B591,EFA!$C$2:$D$7,2,0),EFA!$D$7)</f>
        <v>1.0058360487805551</v>
      </c>
      <c r="H591" s="69">
        <f>LGD!$D$4</f>
        <v>0.55000000000000004</v>
      </c>
      <c r="I591" s="68">
        <f t="shared" ref="I591:I598" si="504">E591*F591*G591*H591</f>
        <v>0</v>
      </c>
      <c r="J591" s="70">
        <f t="shared" ref="J591:J598" si="505">1/((1+($O$16/12))^(M591-Q591))</f>
        <v>0.48076748067312913</v>
      </c>
      <c r="K591" s="119">
        <f t="shared" ref="K591:K598" si="506">I591*J591</f>
        <v>0</v>
      </c>
      <c r="M591" s="64">
        <v>120</v>
      </c>
      <c r="N591" s="64">
        <v>1</v>
      </c>
      <c r="O591" s="63">
        <f t="shared" ref="O591:O598" si="507">$O$16</f>
        <v>0.13390000000000002</v>
      </c>
      <c r="P591" s="87">
        <f t="shared" si="501"/>
        <v>1.5161984128809442E-2</v>
      </c>
      <c r="Q591" s="64">
        <f t="shared" ref="Q591:Q598" si="508">M591-S591</f>
        <v>54</v>
      </c>
      <c r="R591" s="87">
        <f t="shared" ref="R591:R598" si="509">PV(O591/12,Q591,-P591,0,0)</f>
        <v>0.61248933472771239</v>
      </c>
      <c r="S591" s="64">
        <f t="shared" ref="S591:S598" si="510">12+12+12+12+12+6</f>
        <v>66</v>
      </c>
    </row>
    <row r="592" spans="1:19" x14ac:dyDescent="0.25">
      <c r="B592" s="62">
        <v>6</v>
      </c>
      <c r="C592" s="64" t="s">
        <v>14</v>
      </c>
      <c r="D592" s="68"/>
      <c r="E592" s="68">
        <f t="shared" si="502"/>
        <v>0</v>
      </c>
      <c r="F592" s="63">
        <f t="shared" si="503"/>
        <v>3.4321948130550117E-4</v>
      </c>
      <c r="G592" s="65">
        <f>IFERROR(VLOOKUP(B592,EFA!$C$2:$D$7,2,0),EFA!$D$7)</f>
        <v>1.0058360487805551</v>
      </c>
      <c r="H592" s="69">
        <f>LGD!$D$5</f>
        <v>0.14000000000000001</v>
      </c>
      <c r="I592" s="68">
        <f t="shared" si="504"/>
        <v>0</v>
      </c>
      <c r="J592" s="70">
        <f t="shared" si="505"/>
        <v>0.48076748067312913</v>
      </c>
      <c r="K592" s="119">
        <f t="shared" si="506"/>
        <v>0</v>
      </c>
      <c r="M592" s="64">
        <v>120</v>
      </c>
      <c r="N592" s="64">
        <v>1</v>
      </c>
      <c r="O592" s="63">
        <f t="shared" si="507"/>
        <v>0.13390000000000002</v>
      </c>
      <c r="P592" s="87">
        <f t="shared" si="501"/>
        <v>1.5161984128809442E-2</v>
      </c>
      <c r="Q592" s="64">
        <f t="shared" si="508"/>
        <v>54</v>
      </c>
      <c r="R592" s="87">
        <f t="shared" si="509"/>
        <v>0.61248933472771239</v>
      </c>
      <c r="S592" s="64">
        <f t="shared" si="510"/>
        <v>66</v>
      </c>
    </row>
    <row r="593" spans="1:19" x14ac:dyDescent="0.25">
      <c r="B593" s="62">
        <v>6</v>
      </c>
      <c r="C593" s="64" t="s">
        <v>15</v>
      </c>
      <c r="D593" s="68"/>
      <c r="E593" s="68">
        <f t="shared" si="502"/>
        <v>0</v>
      </c>
      <c r="F593" s="63">
        <f t="shared" si="503"/>
        <v>3.4321948130550117E-4</v>
      </c>
      <c r="G593" s="65">
        <f>IFERROR(VLOOKUP(B593,EFA!$C$2:$D$7,2,0),EFA!$D$7)</f>
        <v>1.0058360487805551</v>
      </c>
      <c r="H593" s="69">
        <f>LGD!$D$6</f>
        <v>0.3</v>
      </c>
      <c r="I593" s="68">
        <f t="shared" si="504"/>
        <v>0</v>
      </c>
      <c r="J593" s="70">
        <f t="shared" si="505"/>
        <v>0.48076748067312913</v>
      </c>
      <c r="K593" s="119">
        <f t="shared" si="506"/>
        <v>0</v>
      </c>
      <c r="M593" s="64">
        <v>120</v>
      </c>
      <c r="N593" s="64">
        <v>1</v>
      </c>
      <c r="O593" s="63">
        <f t="shared" si="507"/>
        <v>0.13390000000000002</v>
      </c>
      <c r="P593" s="87">
        <f t="shared" si="501"/>
        <v>1.5161984128809442E-2</v>
      </c>
      <c r="Q593" s="64">
        <f t="shared" si="508"/>
        <v>54</v>
      </c>
      <c r="R593" s="87">
        <f t="shared" si="509"/>
        <v>0.61248933472771239</v>
      </c>
      <c r="S593" s="64">
        <f t="shared" si="510"/>
        <v>66</v>
      </c>
    </row>
    <row r="594" spans="1:19" x14ac:dyDescent="0.25">
      <c r="B594" s="62">
        <v>6</v>
      </c>
      <c r="C594" s="64" t="s">
        <v>16</v>
      </c>
      <c r="D594" s="68"/>
      <c r="E594" s="68">
        <f t="shared" si="502"/>
        <v>1446668.6022952523</v>
      </c>
      <c r="F594" s="63">
        <f t="shared" si="503"/>
        <v>3.4321948130550117E-4</v>
      </c>
      <c r="G594" s="65">
        <f>IFERROR(VLOOKUP(B594,EFA!$C$2:$D$7,2,0),EFA!$D$7)</f>
        <v>1.0058360487805551</v>
      </c>
      <c r="H594" s="69">
        <f>LGD!$D$7</f>
        <v>0.3</v>
      </c>
      <c r="I594" s="68">
        <f t="shared" si="504"/>
        <v>149.82677715910066</v>
      </c>
      <c r="J594" s="70">
        <f t="shared" si="505"/>
        <v>0.48076748067312913</v>
      </c>
      <c r="K594" s="119">
        <f t="shared" si="506"/>
        <v>72.031842192155153</v>
      </c>
      <c r="M594" s="64">
        <v>120</v>
      </c>
      <c r="N594" s="64">
        <v>1</v>
      </c>
      <c r="O594" s="63">
        <f t="shared" si="507"/>
        <v>0.13390000000000002</v>
      </c>
      <c r="P594" s="87">
        <f t="shared" si="501"/>
        <v>1.5161984128809442E-2</v>
      </c>
      <c r="Q594" s="64">
        <f t="shared" si="508"/>
        <v>54</v>
      </c>
      <c r="R594" s="87">
        <f t="shared" si="509"/>
        <v>0.61248933472771239</v>
      </c>
      <c r="S594" s="64">
        <f t="shared" si="510"/>
        <v>66</v>
      </c>
    </row>
    <row r="595" spans="1:19" x14ac:dyDescent="0.25">
      <c r="B595" s="62">
        <v>6</v>
      </c>
      <c r="C595" s="64" t="s">
        <v>17</v>
      </c>
      <c r="D595" s="68"/>
      <c r="E595" s="68">
        <f t="shared" si="502"/>
        <v>0</v>
      </c>
      <c r="F595" s="63">
        <f t="shared" si="503"/>
        <v>3.4321948130550117E-4</v>
      </c>
      <c r="G595" s="65">
        <f>IFERROR(VLOOKUP(B595,EFA!$C$2:$D$7,2,0),EFA!$D$7)</f>
        <v>1.0058360487805551</v>
      </c>
      <c r="H595" s="69">
        <f>LGD!$D$8</f>
        <v>4.6364209605119888E-2</v>
      </c>
      <c r="I595" s="68">
        <f t="shared" si="504"/>
        <v>0</v>
      </c>
      <c r="J595" s="70">
        <f t="shared" si="505"/>
        <v>0.48076748067312913</v>
      </c>
      <c r="K595" s="119">
        <f t="shared" si="506"/>
        <v>0</v>
      </c>
      <c r="M595" s="64">
        <v>120</v>
      </c>
      <c r="N595" s="64">
        <v>1</v>
      </c>
      <c r="O595" s="63">
        <f t="shared" si="507"/>
        <v>0.13390000000000002</v>
      </c>
      <c r="P595" s="87">
        <f t="shared" si="501"/>
        <v>1.5161984128809442E-2</v>
      </c>
      <c r="Q595" s="64">
        <f t="shared" si="508"/>
        <v>54</v>
      </c>
      <c r="R595" s="87">
        <f t="shared" si="509"/>
        <v>0.61248933472771239</v>
      </c>
      <c r="S595" s="64">
        <f t="shared" si="510"/>
        <v>66</v>
      </c>
    </row>
    <row r="596" spans="1:19" x14ac:dyDescent="0.25">
      <c r="B596" s="62">
        <v>6</v>
      </c>
      <c r="C596" s="64" t="s">
        <v>18</v>
      </c>
      <c r="D596" s="68"/>
      <c r="E596" s="68">
        <f t="shared" si="502"/>
        <v>0</v>
      </c>
      <c r="F596" s="63">
        <f t="shared" si="503"/>
        <v>3.4321948130550117E-4</v>
      </c>
      <c r="G596" s="65">
        <f>IFERROR(VLOOKUP(B596,EFA!$C$2:$D$7,2,0),EFA!$D$7)</f>
        <v>1.0058360487805551</v>
      </c>
      <c r="H596" s="69">
        <f>LGD!$D$9</f>
        <v>0.25</v>
      </c>
      <c r="I596" s="68">
        <f t="shared" si="504"/>
        <v>0</v>
      </c>
      <c r="J596" s="70">
        <f t="shared" si="505"/>
        <v>0.48076748067312913</v>
      </c>
      <c r="K596" s="119">
        <f t="shared" si="506"/>
        <v>0</v>
      </c>
      <c r="M596" s="64">
        <v>120</v>
      </c>
      <c r="N596" s="64">
        <v>1</v>
      </c>
      <c r="O596" s="63">
        <f t="shared" si="507"/>
        <v>0.13390000000000002</v>
      </c>
      <c r="P596" s="87">
        <f t="shared" si="501"/>
        <v>1.5161984128809442E-2</v>
      </c>
      <c r="Q596" s="64">
        <f t="shared" si="508"/>
        <v>54</v>
      </c>
      <c r="R596" s="87">
        <f t="shared" si="509"/>
        <v>0.61248933472771239</v>
      </c>
      <c r="S596" s="64">
        <f t="shared" si="510"/>
        <v>66</v>
      </c>
    </row>
    <row r="597" spans="1:19" x14ac:dyDescent="0.25">
      <c r="B597" s="62">
        <v>6</v>
      </c>
      <c r="C597" s="64" t="s">
        <v>19</v>
      </c>
      <c r="D597" s="68"/>
      <c r="E597" s="68">
        <f t="shared" si="502"/>
        <v>0</v>
      </c>
      <c r="F597" s="63">
        <f t="shared" si="503"/>
        <v>3.4321948130550117E-4</v>
      </c>
      <c r="G597" s="65">
        <f>IFERROR(VLOOKUP(B597,EFA!$C$2:$D$7,2,0),EFA!$D$7)</f>
        <v>1.0058360487805551</v>
      </c>
      <c r="H597" s="69">
        <f>LGD!$D$10</f>
        <v>0.35</v>
      </c>
      <c r="I597" s="68">
        <f t="shared" si="504"/>
        <v>0</v>
      </c>
      <c r="J597" s="70">
        <f t="shared" si="505"/>
        <v>0.48076748067312913</v>
      </c>
      <c r="K597" s="119">
        <f t="shared" si="506"/>
        <v>0</v>
      </c>
      <c r="M597" s="64">
        <v>120</v>
      </c>
      <c r="N597" s="64">
        <v>1</v>
      </c>
      <c r="O597" s="63">
        <f t="shared" si="507"/>
        <v>0.13390000000000002</v>
      </c>
      <c r="P597" s="87">
        <f t="shared" si="501"/>
        <v>1.5161984128809442E-2</v>
      </c>
      <c r="Q597" s="64">
        <f t="shared" si="508"/>
        <v>54</v>
      </c>
      <c r="R597" s="87">
        <f t="shared" si="509"/>
        <v>0.61248933472771239</v>
      </c>
      <c r="S597" s="64">
        <f t="shared" si="510"/>
        <v>66</v>
      </c>
    </row>
    <row r="598" spans="1:19" x14ac:dyDescent="0.25">
      <c r="B598" s="62">
        <v>6</v>
      </c>
      <c r="C598" s="64" t="s">
        <v>20</v>
      </c>
      <c r="D598" s="68"/>
      <c r="E598" s="68">
        <f t="shared" si="502"/>
        <v>1935466.2977395712</v>
      </c>
      <c r="F598" s="63">
        <f t="shared" si="503"/>
        <v>3.4321948130550117E-4</v>
      </c>
      <c r="G598" s="65">
        <f>IFERROR(VLOOKUP(B598,EFA!$C$2:$D$7,2,0),EFA!$D$7)</f>
        <v>1.0058360487805551</v>
      </c>
      <c r="H598" s="69">
        <f>LGD!$D$11</f>
        <v>0.55000000000000004</v>
      </c>
      <c r="I598" s="68">
        <f t="shared" si="504"/>
        <v>367.49161136296459</v>
      </c>
      <c r="J598" s="70">
        <f t="shared" si="505"/>
        <v>0.48076748067312913</v>
      </c>
      <c r="K598" s="119">
        <f t="shared" si="506"/>
        <v>176.67801616348117</v>
      </c>
      <c r="M598" s="64">
        <v>120</v>
      </c>
      <c r="N598" s="64">
        <v>1</v>
      </c>
      <c r="O598" s="63">
        <f t="shared" si="507"/>
        <v>0.13390000000000002</v>
      </c>
      <c r="P598" s="87">
        <f t="shared" si="501"/>
        <v>1.5161984128809442E-2</v>
      </c>
      <c r="Q598" s="64">
        <f t="shared" si="508"/>
        <v>54</v>
      </c>
      <c r="R598" s="87">
        <f t="shared" si="509"/>
        <v>0.61248933472771239</v>
      </c>
      <c r="S598" s="64">
        <f t="shared" si="510"/>
        <v>66</v>
      </c>
    </row>
    <row r="599" spans="1:19" x14ac:dyDescent="0.25">
      <c r="C599" s="94"/>
      <c r="D599" s="97"/>
      <c r="E599" s="97"/>
      <c r="F599" s="95"/>
      <c r="G599" s="98"/>
      <c r="H599" s="99"/>
      <c r="I599" s="97"/>
      <c r="J599" s="100"/>
      <c r="K599" s="120"/>
    </row>
    <row r="600" spans="1:19" x14ac:dyDescent="0.25">
      <c r="A600" s="62">
        <v>10</v>
      </c>
      <c r="B600" s="62" t="s">
        <v>52</v>
      </c>
      <c r="C600" s="64" t="s">
        <v>9</v>
      </c>
      <c r="D600" s="64"/>
      <c r="E600" s="84" t="s">
        <v>26</v>
      </c>
      <c r="F600" s="84" t="s">
        <v>39</v>
      </c>
      <c r="G600" s="84" t="s">
        <v>27</v>
      </c>
      <c r="H600" s="84" t="s">
        <v>28</v>
      </c>
      <c r="I600" s="84" t="s">
        <v>29</v>
      </c>
      <c r="J600" s="84" t="s">
        <v>30</v>
      </c>
      <c r="K600" s="118" t="s">
        <v>31</v>
      </c>
      <c r="M600" s="85" t="s">
        <v>32</v>
      </c>
      <c r="N600" s="85" t="s">
        <v>33</v>
      </c>
      <c r="O600" s="85" t="s">
        <v>34</v>
      </c>
      <c r="P600" s="85" t="s">
        <v>35</v>
      </c>
      <c r="Q600" s="85" t="s">
        <v>36</v>
      </c>
      <c r="R600" s="85" t="s">
        <v>37</v>
      </c>
      <c r="S600" s="85" t="s">
        <v>38</v>
      </c>
    </row>
    <row r="601" spans="1:19" x14ac:dyDescent="0.25">
      <c r="B601" s="62">
        <v>7</v>
      </c>
      <c r="C601" s="64" t="s">
        <v>12</v>
      </c>
      <c r="D601" s="68"/>
      <c r="E601" s="68">
        <f t="shared" ref="E601:E609" si="511">D535*R601</f>
        <v>0</v>
      </c>
      <c r="F601" s="63">
        <f>$J$4-$I$4</f>
        <v>6.29054120339749E-3</v>
      </c>
      <c r="G601" s="65">
        <f>IFERROR(VLOOKUP(B601,EFA!$C$2:$D$7,2,0),EFA!$D$7)</f>
        <v>1.0058360487805551</v>
      </c>
      <c r="H601" s="69">
        <f>LGD!$D$3</f>
        <v>0</v>
      </c>
      <c r="I601" s="68">
        <f>E601*F601*G601*H601</f>
        <v>0</v>
      </c>
      <c r="J601" s="70">
        <f>1/((1+($O$16/12))^(M601-Q601))</f>
        <v>0.42082845668950175</v>
      </c>
      <c r="K601" s="119">
        <f>I601*J601</f>
        <v>0</v>
      </c>
      <c r="M601" s="64">
        <v>120</v>
      </c>
      <c r="N601" s="64">
        <v>1</v>
      </c>
      <c r="O601" s="63">
        <f>$O$16</f>
        <v>0.13390000000000002</v>
      </c>
      <c r="P601" s="87">
        <f t="shared" ref="P601:P609" si="512">PMT(O601/12,M601,-N601,0,0)</f>
        <v>1.5161984128809442E-2</v>
      </c>
      <c r="Q601" s="64">
        <f>M601-S601</f>
        <v>42</v>
      </c>
      <c r="R601" s="87">
        <f>PV(O601/12,Q601,-P601,0,0)</f>
        <v>0.50619102886399236</v>
      </c>
      <c r="S601" s="64">
        <v>78</v>
      </c>
    </row>
    <row r="602" spans="1:19" x14ac:dyDescent="0.25">
      <c r="B602" s="62">
        <v>7</v>
      </c>
      <c r="C602" s="64" t="s">
        <v>13</v>
      </c>
      <c r="D602" s="68"/>
      <c r="E602" s="68">
        <f t="shared" si="511"/>
        <v>0</v>
      </c>
      <c r="F602" s="63">
        <f t="shared" ref="F602:F609" si="513">$J$4-$I$4</f>
        <v>6.29054120339749E-3</v>
      </c>
      <c r="G602" s="65">
        <f>IFERROR(VLOOKUP(B602,EFA!$C$2:$D$7,2,0),EFA!$D$7)</f>
        <v>1.0058360487805551</v>
      </c>
      <c r="H602" s="69">
        <f>LGD!$D$4</f>
        <v>0.55000000000000004</v>
      </c>
      <c r="I602" s="68">
        <f t="shared" ref="I602:I609" si="514">E602*F602*G602*H602</f>
        <v>0</v>
      </c>
      <c r="J602" s="70">
        <f t="shared" ref="J602:J609" si="515">1/((1+($O$16/12))^(M602-Q602))</f>
        <v>0.42082845668950175</v>
      </c>
      <c r="K602" s="119">
        <f t="shared" ref="K602:K609" si="516">I602*J602</f>
        <v>0</v>
      </c>
      <c r="M602" s="64">
        <v>120</v>
      </c>
      <c r="N602" s="64">
        <v>1</v>
      </c>
      <c r="O602" s="63">
        <f t="shared" ref="O602:O609" si="517">$O$16</f>
        <v>0.13390000000000002</v>
      </c>
      <c r="P602" s="87">
        <f t="shared" si="512"/>
        <v>1.5161984128809442E-2</v>
      </c>
      <c r="Q602" s="64">
        <f t="shared" ref="Q602:Q609" si="518">M602-S602</f>
        <v>42</v>
      </c>
      <c r="R602" s="87">
        <f t="shared" ref="R602:R609" si="519">PV(O602/12,Q602,-P602,0,0)</f>
        <v>0.50619102886399236</v>
      </c>
      <c r="S602" s="64">
        <v>78</v>
      </c>
    </row>
    <row r="603" spans="1:19" x14ac:dyDescent="0.25">
      <c r="B603" s="62">
        <v>7</v>
      </c>
      <c r="C603" s="64" t="s">
        <v>14</v>
      </c>
      <c r="D603" s="68"/>
      <c r="E603" s="68">
        <f t="shared" si="511"/>
        <v>0</v>
      </c>
      <c r="F603" s="63">
        <f t="shared" si="513"/>
        <v>6.29054120339749E-3</v>
      </c>
      <c r="G603" s="65">
        <f>IFERROR(VLOOKUP(B603,EFA!$C$2:$D$7,2,0),EFA!$D$7)</f>
        <v>1.0058360487805551</v>
      </c>
      <c r="H603" s="69">
        <f>LGD!$D$5</f>
        <v>0.14000000000000001</v>
      </c>
      <c r="I603" s="68">
        <f t="shared" si="514"/>
        <v>0</v>
      </c>
      <c r="J603" s="70">
        <f t="shared" si="515"/>
        <v>0.42082845668950175</v>
      </c>
      <c r="K603" s="119">
        <f t="shared" si="516"/>
        <v>0</v>
      </c>
      <c r="M603" s="64">
        <v>120</v>
      </c>
      <c r="N603" s="64">
        <v>1</v>
      </c>
      <c r="O603" s="63">
        <f t="shared" si="517"/>
        <v>0.13390000000000002</v>
      </c>
      <c r="P603" s="87">
        <f t="shared" si="512"/>
        <v>1.5161984128809442E-2</v>
      </c>
      <c r="Q603" s="64">
        <f t="shared" si="518"/>
        <v>42</v>
      </c>
      <c r="R603" s="87">
        <f t="shared" si="519"/>
        <v>0.50619102886399236</v>
      </c>
      <c r="S603" s="64">
        <v>78</v>
      </c>
    </row>
    <row r="604" spans="1:19" x14ac:dyDescent="0.25">
      <c r="B604" s="62">
        <v>7</v>
      </c>
      <c r="C604" s="64" t="s">
        <v>15</v>
      </c>
      <c r="D604" s="68"/>
      <c r="E604" s="68">
        <f t="shared" si="511"/>
        <v>0</v>
      </c>
      <c r="F604" s="63">
        <f t="shared" si="513"/>
        <v>6.29054120339749E-3</v>
      </c>
      <c r="G604" s="65">
        <f>IFERROR(VLOOKUP(B604,EFA!$C$2:$D$7,2,0),EFA!$D$7)</f>
        <v>1.0058360487805551</v>
      </c>
      <c r="H604" s="69">
        <f>LGD!$D$6</f>
        <v>0.3</v>
      </c>
      <c r="I604" s="68">
        <f t="shared" si="514"/>
        <v>0</v>
      </c>
      <c r="J604" s="70">
        <f t="shared" si="515"/>
        <v>0.42082845668950175</v>
      </c>
      <c r="K604" s="119">
        <f t="shared" si="516"/>
        <v>0</v>
      </c>
      <c r="M604" s="64">
        <v>120</v>
      </c>
      <c r="N604" s="64">
        <v>1</v>
      </c>
      <c r="O604" s="63">
        <f t="shared" si="517"/>
        <v>0.13390000000000002</v>
      </c>
      <c r="P604" s="87">
        <f t="shared" si="512"/>
        <v>1.5161984128809442E-2</v>
      </c>
      <c r="Q604" s="64">
        <f t="shared" si="518"/>
        <v>42</v>
      </c>
      <c r="R604" s="87">
        <f t="shared" si="519"/>
        <v>0.50619102886399236</v>
      </c>
      <c r="S604" s="64">
        <v>78</v>
      </c>
    </row>
    <row r="605" spans="1:19" x14ac:dyDescent="0.25">
      <c r="B605" s="62">
        <v>7</v>
      </c>
      <c r="C605" s="64" t="s">
        <v>16</v>
      </c>
      <c r="D605" s="68"/>
      <c r="E605" s="68">
        <f t="shared" si="511"/>
        <v>1195597.4197438292</v>
      </c>
      <c r="F605" s="63">
        <f t="shared" si="513"/>
        <v>6.29054120339749E-3</v>
      </c>
      <c r="G605" s="65">
        <f>IFERROR(VLOOKUP(B605,EFA!$C$2:$D$7,2,0),EFA!$D$7)</f>
        <v>1.0058360487805551</v>
      </c>
      <c r="H605" s="69">
        <f>LGD!$D$7</f>
        <v>0.3</v>
      </c>
      <c r="I605" s="68">
        <f t="shared" si="514"/>
        <v>2269.4542472543098</v>
      </c>
      <c r="J605" s="70">
        <f t="shared" si="515"/>
        <v>0.42082845668950175</v>
      </c>
      <c r="K605" s="119">
        <f t="shared" si="516"/>
        <v>955.0509283994661</v>
      </c>
      <c r="M605" s="64">
        <v>120</v>
      </c>
      <c r="N605" s="64">
        <v>1</v>
      </c>
      <c r="O605" s="63">
        <f t="shared" si="517"/>
        <v>0.13390000000000002</v>
      </c>
      <c r="P605" s="87">
        <f t="shared" si="512"/>
        <v>1.5161984128809442E-2</v>
      </c>
      <c r="Q605" s="64">
        <f t="shared" si="518"/>
        <v>42</v>
      </c>
      <c r="R605" s="87">
        <f t="shared" si="519"/>
        <v>0.50619102886399236</v>
      </c>
      <c r="S605" s="64">
        <v>78</v>
      </c>
    </row>
    <row r="606" spans="1:19" x14ac:dyDescent="0.25">
      <c r="B606" s="62">
        <v>7</v>
      </c>
      <c r="C606" s="64" t="s">
        <v>17</v>
      </c>
      <c r="D606" s="68"/>
      <c r="E606" s="68">
        <f t="shared" si="511"/>
        <v>0</v>
      </c>
      <c r="F606" s="63">
        <f t="shared" si="513"/>
        <v>6.29054120339749E-3</v>
      </c>
      <c r="G606" s="65">
        <f>IFERROR(VLOOKUP(B606,EFA!$C$2:$D$7,2,0),EFA!$D$7)</f>
        <v>1.0058360487805551</v>
      </c>
      <c r="H606" s="69">
        <f>LGD!$D$8</f>
        <v>4.6364209605119888E-2</v>
      </c>
      <c r="I606" s="68">
        <f t="shared" si="514"/>
        <v>0</v>
      </c>
      <c r="J606" s="70">
        <f t="shared" si="515"/>
        <v>0.42082845668950175</v>
      </c>
      <c r="K606" s="119">
        <f t="shared" si="516"/>
        <v>0</v>
      </c>
      <c r="M606" s="64">
        <v>120</v>
      </c>
      <c r="N606" s="64">
        <v>1</v>
      </c>
      <c r="O606" s="63">
        <f t="shared" si="517"/>
        <v>0.13390000000000002</v>
      </c>
      <c r="P606" s="87">
        <f t="shared" si="512"/>
        <v>1.5161984128809442E-2</v>
      </c>
      <c r="Q606" s="64">
        <f t="shared" si="518"/>
        <v>42</v>
      </c>
      <c r="R606" s="87">
        <f t="shared" si="519"/>
        <v>0.50619102886399236</v>
      </c>
      <c r="S606" s="64">
        <v>78</v>
      </c>
    </row>
    <row r="607" spans="1:19" x14ac:dyDescent="0.25">
      <c r="B607" s="62">
        <v>7</v>
      </c>
      <c r="C607" s="64" t="s">
        <v>18</v>
      </c>
      <c r="D607" s="68"/>
      <c r="E607" s="68">
        <f t="shared" si="511"/>
        <v>0</v>
      </c>
      <c r="F607" s="63">
        <f t="shared" si="513"/>
        <v>6.29054120339749E-3</v>
      </c>
      <c r="G607" s="65">
        <f>IFERROR(VLOOKUP(B607,EFA!$C$2:$D$7,2,0),EFA!$D$7)</f>
        <v>1.0058360487805551</v>
      </c>
      <c r="H607" s="69">
        <f>LGD!$D$9</f>
        <v>0.25</v>
      </c>
      <c r="I607" s="68">
        <f t="shared" si="514"/>
        <v>0</v>
      </c>
      <c r="J607" s="70">
        <f t="shared" si="515"/>
        <v>0.42082845668950175</v>
      </c>
      <c r="K607" s="119">
        <f t="shared" si="516"/>
        <v>0</v>
      </c>
      <c r="M607" s="64">
        <v>120</v>
      </c>
      <c r="N607" s="64">
        <v>1</v>
      </c>
      <c r="O607" s="63">
        <f t="shared" si="517"/>
        <v>0.13390000000000002</v>
      </c>
      <c r="P607" s="87">
        <f t="shared" si="512"/>
        <v>1.5161984128809442E-2</v>
      </c>
      <c r="Q607" s="64">
        <f t="shared" si="518"/>
        <v>42</v>
      </c>
      <c r="R607" s="87">
        <f t="shared" si="519"/>
        <v>0.50619102886399236</v>
      </c>
      <c r="S607" s="64">
        <v>78</v>
      </c>
    </row>
    <row r="608" spans="1:19" x14ac:dyDescent="0.25">
      <c r="B608" s="62">
        <v>7</v>
      </c>
      <c r="C608" s="64" t="s">
        <v>19</v>
      </c>
      <c r="D608" s="68"/>
      <c r="E608" s="68">
        <f t="shared" si="511"/>
        <v>0</v>
      </c>
      <c r="F608" s="63">
        <f t="shared" si="513"/>
        <v>6.29054120339749E-3</v>
      </c>
      <c r="G608" s="65">
        <f>IFERROR(VLOOKUP(B608,EFA!$C$2:$D$7,2,0),EFA!$D$7)</f>
        <v>1.0058360487805551</v>
      </c>
      <c r="H608" s="69">
        <f>LGD!$D$10</f>
        <v>0.35</v>
      </c>
      <c r="I608" s="68">
        <f t="shared" si="514"/>
        <v>0</v>
      </c>
      <c r="J608" s="70">
        <f t="shared" si="515"/>
        <v>0.42082845668950175</v>
      </c>
      <c r="K608" s="119">
        <f t="shared" si="516"/>
        <v>0</v>
      </c>
      <c r="M608" s="64">
        <v>120</v>
      </c>
      <c r="N608" s="64">
        <v>1</v>
      </c>
      <c r="O608" s="63">
        <f t="shared" si="517"/>
        <v>0.13390000000000002</v>
      </c>
      <c r="P608" s="87">
        <f t="shared" si="512"/>
        <v>1.5161984128809442E-2</v>
      </c>
      <c r="Q608" s="64">
        <f t="shared" si="518"/>
        <v>42</v>
      </c>
      <c r="R608" s="87">
        <f t="shared" si="519"/>
        <v>0.50619102886399236</v>
      </c>
      <c r="S608" s="64">
        <v>78</v>
      </c>
    </row>
    <row r="609" spans="1:19" x14ac:dyDescent="0.25">
      <c r="B609" s="62">
        <v>7</v>
      </c>
      <c r="C609" s="64" t="s">
        <v>20</v>
      </c>
      <c r="D609" s="68"/>
      <c r="E609" s="68">
        <f t="shared" si="511"/>
        <v>1599563.6512102159</v>
      </c>
      <c r="F609" s="63">
        <f t="shared" si="513"/>
        <v>6.29054120339749E-3</v>
      </c>
      <c r="G609" s="65">
        <f>IFERROR(VLOOKUP(B609,EFA!$C$2:$D$7,2,0),EFA!$D$7)</f>
        <v>1.0058360487805551</v>
      </c>
      <c r="H609" s="69">
        <f>LGD!$D$11</f>
        <v>0.55000000000000004</v>
      </c>
      <c r="I609" s="68">
        <f t="shared" si="514"/>
        <v>5566.4642465904617</v>
      </c>
      <c r="J609" s="70">
        <f t="shared" si="515"/>
        <v>0.42082845668950175</v>
      </c>
      <c r="K609" s="119">
        <f t="shared" si="516"/>
        <v>2342.5265581099543</v>
      </c>
      <c r="M609" s="64">
        <v>120</v>
      </c>
      <c r="N609" s="64">
        <v>1</v>
      </c>
      <c r="O609" s="63">
        <f t="shared" si="517"/>
        <v>0.13390000000000002</v>
      </c>
      <c r="P609" s="87">
        <f t="shared" si="512"/>
        <v>1.5161984128809442E-2</v>
      </c>
      <c r="Q609" s="64">
        <f t="shared" si="518"/>
        <v>42</v>
      </c>
      <c r="R609" s="87">
        <f t="shared" si="519"/>
        <v>0.50619102886399236</v>
      </c>
      <c r="S609" s="64">
        <v>78</v>
      </c>
    </row>
    <row r="610" spans="1:19" x14ac:dyDescent="0.25">
      <c r="C610" s="94"/>
      <c r="D610" s="97"/>
      <c r="E610" s="97"/>
      <c r="F610" s="95"/>
      <c r="G610" s="98"/>
      <c r="H610" s="99"/>
      <c r="I610" s="97"/>
      <c r="J610" s="100"/>
      <c r="K610" s="120"/>
    </row>
    <row r="611" spans="1:19" x14ac:dyDescent="0.25">
      <c r="A611" s="62">
        <v>10</v>
      </c>
      <c r="B611" s="62" t="s">
        <v>52</v>
      </c>
      <c r="C611" s="64" t="s">
        <v>9</v>
      </c>
      <c r="D611" s="64"/>
      <c r="E611" s="84" t="s">
        <v>26</v>
      </c>
      <c r="F611" s="84" t="s">
        <v>39</v>
      </c>
      <c r="G611" s="84" t="s">
        <v>27</v>
      </c>
      <c r="H611" s="84" t="s">
        <v>28</v>
      </c>
      <c r="I611" s="84" t="s">
        <v>29</v>
      </c>
      <c r="J611" s="84" t="s">
        <v>30</v>
      </c>
      <c r="K611" s="118" t="s">
        <v>31</v>
      </c>
      <c r="M611" s="85" t="s">
        <v>32</v>
      </c>
      <c r="N611" s="85" t="s">
        <v>33</v>
      </c>
      <c r="O611" s="85" t="s">
        <v>34</v>
      </c>
      <c r="P611" s="85" t="s">
        <v>35</v>
      </c>
      <c r="Q611" s="85" t="s">
        <v>36</v>
      </c>
      <c r="R611" s="85" t="s">
        <v>37</v>
      </c>
      <c r="S611" s="85" t="s">
        <v>38</v>
      </c>
    </row>
    <row r="612" spans="1:19" x14ac:dyDescent="0.25">
      <c r="B612" s="62">
        <v>8</v>
      </c>
      <c r="C612" s="64" t="s">
        <v>12</v>
      </c>
      <c r="D612" s="68"/>
      <c r="E612" s="68">
        <f t="shared" ref="E612:E620" si="520">D535*R612</f>
        <v>0</v>
      </c>
      <c r="F612" s="63">
        <f>$K$4-$J$4</f>
        <v>2.9243374984770504E-3</v>
      </c>
      <c r="G612" s="65">
        <f>IFERROR(VLOOKUP(B612,EFA!$C$2:$D$7,2,0),EFA!$D$7)</f>
        <v>1.0058360487805551</v>
      </c>
      <c r="H612" s="69">
        <f>LGD!$D$3</f>
        <v>0</v>
      </c>
      <c r="I612" s="68">
        <f>E612*F612*G612*H612</f>
        <v>0</v>
      </c>
      <c r="J612" s="70">
        <f>1/((1+($O$16/12))^(M612-Q612))</f>
        <v>0.36836224802832446</v>
      </c>
      <c r="K612" s="119">
        <f>I612*J612</f>
        <v>0</v>
      </c>
      <c r="M612" s="64">
        <v>120</v>
      </c>
      <c r="N612" s="64">
        <v>1</v>
      </c>
      <c r="O612" s="63">
        <f>$O$16</f>
        <v>0.13390000000000002</v>
      </c>
      <c r="P612" s="87">
        <f t="shared" ref="P612:P620" si="521">PMT(O612/12,M612,-N612,0,0)</f>
        <v>1.5161984128809442E-2</v>
      </c>
      <c r="Q612" s="64">
        <f>M612-S612</f>
        <v>30</v>
      </c>
      <c r="R612" s="87">
        <f>PV(O612/12,Q612,-P612,0,0)</f>
        <v>0.38475254746483917</v>
      </c>
      <c r="S612" s="64">
        <v>90</v>
      </c>
    </row>
    <row r="613" spans="1:19" x14ac:dyDescent="0.25">
      <c r="B613" s="62">
        <v>8</v>
      </c>
      <c r="C613" s="64" t="s">
        <v>13</v>
      </c>
      <c r="D613" s="68"/>
      <c r="E613" s="68">
        <f t="shared" si="520"/>
        <v>0</v>
      </c>
      <c r="F613" s="63">
        <f t="shared" ref="F613:F620" si="522">$K$4-$J$4</f>
        <v>2.9243374984770504E-3</v>
      </c>
      <c r="G613" s="65">
        <f>IFERROR(VLOOKUP(B613,EFA!$C$2:$D$7,2,0),EFA!$D$7)</f>
        <v>1.0058360487805551</v>
      </c>
      <c r="H613" s="69">
        <f>LGD!$D$4</f>
        <v>0.55000000000000004</v>
      </c>
      <c r="I613" s="68">
        <f t="shared" ref="I613:I620" si="523">E613*F613*G613*H613</f>
        <v>0</v>
      </c>
      <c r="J613" s="70">
        <f t="shared" ref="J613:J620" si="524">1/((1+($O$16/12))^(M613-Q613))</f>
        <v>0.36836224802832446</v>
      </c>
      <c r="K613" s="119">
        <f t="shared" ref="K613:K620" si="525">I613*J613</f>
        <v>0</v>
      </c>
      <c r="M613" s="64">
        <v>120</v>
      </c>
      <c r="N613" s="64">
        <v>1</v>
      </c>
      <c r="O613" s="63">
        <f t="shared" ref="O613:O620" si="526">$O$16</f>
        <v>0.13390000000000002</v>
      </c>
      <c r="P613" s="87">
        <f t="shared" si="521"/>
        <v>1.5161984128809442E-2</v>
      </c>
      <c r="Q613" s="64">
        <f t="shared" ref="Q613:Q620" si="527">M613-S613</f>
        <v>30</v>
      </c>
      <c r="R613" s="87">
        <f t="shared" ref="R613:R620" si="528">PV(O613/12,Q613,-P613,0,0)</f>
        <v>0.38475254746483917</v>
      </c>
      <c r="S613" s="64">
        <v>90</v>
      </c>
    </row>
    <row r="614" spans="1:19" x14ac:dyDescent="0.25">
      <c r="B614" s="62">
        <v>8</v>
      </c>
      <c r="C614" s="64" t="s">
        <v>14</v>
      </c>
      <c r="D614" s="68"/>
      <c r="E614" s="68">
        <f t="shared" si="520"/>
        <v>0</v>
      </c>
      <c r="F614" s="63">
        <f t="shared" si="522"/>
        <v>2.9243374984770504E-3</v>
      </c>
      <c r="G614" s="65">
        <f>IFERROR(VLOOKUP(B614,EFA!$C$2:$D$7,2,0),EFA!$D$7)</f>
        <v>1.0058360487805551</v>
      </c>
      <c r="H614" s="69">
        <f>LGD!$D$5</f>
        <v>0.14000000000000001</v>
      </c>
      <c r="I614" s="68">
        <f t="shared" si="523"/>
        <v>0</v>
      </c>
      <c r="J614" s="70">
        <f t="shared" si="524"/>
        <v>0.36836224802832446</v>
      </c>
      <c r="K614" s="119">
        <f t="shared" si="525"/>
        <v>0</v>
      </c>
      <c r="M614" s="64">
        <v>120</v>
      </c>
      <c r="N614" s="64">
        <v>1</v>
      </c>
      <c r="O614" s="63">
        <f t="shared" si="526"/>
        <v>0.13390000000000002</v>
      </c>
      <c r="P614" s="87">
        <f t="shared" si="521"/>
        <v>1.5161984128809442E-2</v>
      </c>
      <c r="Q614" s="64">
        <f t="shared" si="527"/>
        <v>30</v>
      </c>
      <c r="R614" s="87">
        <f t="shared" si="528"/>
        <v>0.38475254746483917</v>
      </c>
      <c r="S614" s="64">
        <v>90</v>
      </c>
    </row>
    <row r="615" spans="1:19" x14ac:dyDescent="0.25">
      <c r="B615" s="62">
        <v>8</v>
      </c>
      <c r="C615" s="64" t="s">
        <v>15</v>
      </c>
      <c r="D615" s="68"/>
      <c r="E615" s="68">
        <f t="shared" si="520"/>
        <v>0</v>
      </c>
      <c r="F615" s="63">
        <f t="shared" si="522"/>
        <v>2.9243374984770504E-3</v>
      </c>
      <c r="G615" s="65">
        <f>IFERROR(VLOOKUP(B615,EFA!$C$2:$D$7,2,0),EFA!$D$7)</f>
        <v>1.0058360487805551</v>
      </c>
      <c r="H615" s="69">
        <f>LGD!$D$6</f>
        <v>0.3</v>
      </c>
      <c r="I615" s="68">
        <f t="shared" si="523"/>
        <v>0</v>
      </c>
      <c r="J615" s="70">
        <f t="shared" si="524"/>
        <v>0.36836224802832446</v>
      </c>
      <c r="K615" s="119">
        <f t="shared" si="525"/>
        <v>0</v>
      </c>
      <c r="M615" s="64">
        <v>120</v>
      </c>
      <c r="N615" s="64">
        <v>1</v>
      </c>
      <c r="O615" s="63">
        <f t="shared" si="526"/>
        <v>0.13390000000000002</v>
      </c>
      <c r="P615" s="87">
        <f t="shared" si="521"/>
        <v>1.5161984128809442E-2</v>
      </c>
      <c r="Q615" s="64">
        <f t="shared" si="527"/>
        <v>30</v>
      </c>
      <c r="R615" s="87">
        <f t="shared" si="528"/>
        <v>0.38475254746483917</v>
      </c>
      <c r="S615" s="64">
        <v>90</v>
      </c>
    </row>
    <row r="616" spans="1:19" x14ac:dyDescent="0.25">
      <c r="B616" s="62">
        <v>8</v>
      </c>
      <c r="C616" s="64" t="s">
        <v>16</v>
      </c>
      <c r="D616" s="68"/>
      <c r="E616" s="68">
        <f t="shared" si="520"/>
        <v>908765.91396965669</v>
      </c>
      <c r="F616" s="63">
        <f t="shared" si="522"/>
        <v>2.9243374984770504E-3</v>
      </c>
      <c r="G616" s="65">
        <f>IFERROR(VLOOKUP(B616,EFA!$C$2:$D$7,2,0),EFA!$D$7)</f>
        <v>1.0058360487805551</v>
      </c>
      <c r="H616" s="69">
        <f>LGD!$D$7</f>
        <v>0.3</v>
      </c>
      <c r="I616" s="68">
        <f t="shared" si="523"/>
        <v>801.91432870844824</v>
      </c>
      <c r="J616" s="70">
        <f t="shared" si="524"/>
        <v>0.36836224802832446</v>
      </c>
      <c r="K616" s="119">
        <f t="shared" si="525"/>
        <v>295.39496484916873</v>
      </c>
      <c r="M616" s="64">
        <v>120</v>
      </c>
      <c r="N616" s="64">
        <v>1</v>
      </c>
      <c r="O616" s="63">
        <f t="shared" si="526"/>
        <v>0.13390000000000002</v>
      </c>
      <c r="P616" s="87">
        <f t="shared" si="521"/>
        <v>1.5161984128809442E-2</v>
      </c>
      <c r="Q616" s="64">
        <f t="shared" si="527"/>
        <v>30</v>
      </c>
      <c r="R616" s="87">
        <f t="shared" si="528"/>
        <v>0.38475254746483917</v>
      </c>
      <c r="S616" s="64">
        <v>90</v>
      </c>
    </row>
    <row r="617" spans="1:19" x14ac:dyDescent="0.25">
      <c r="B617" s="62">
        <v>8</v>
      </c>
      <c r="C617" s="64" t="s">
        <v>17</v>
      </c>
      <c r="D617" s="68"/>
      <c r="E617" s="68">
        <f t="shared" si="520"/>
        <v>0</v>
      </c>
      <c r="F617" s="63">
        <f t="shared" si="522"/>
        <v>2.9243374984770504E-3</v>
      </c>
      <c r="G617" s="65">
        <f>IFERROR(VLOOKUP(B617,EFA!$C$2:$D$7,2,0),EFA!$D$7)</f>
        <v>1.0058360487805551</v>
      </c>
      <c r="H617" s="69">
        <f>LGD!$D$8</f>
        <v>4.6364209605119888E-2</v>
      </c>
      <c r="I617" s="68">
        <f t="shared" si="523"/>
        <v>0</v>
      </c>
      <c r="J617" s="70">
        <f t="shared" si="524"/>
        <v>0.36836224802832446</v>
      </c>
      <c r="K617" s="119">
        <f t="shared" si="525"/>
        <v>0</v>
      </c>
      <c r="M617" s="64">
        <v>120</v>
      </c>
      <c r="N617" s="64">
        <v>1</v>
      </c>
      <c r="O617" s="63">
        <f t="shared" si="526"/>
        <v>0.13390000000000002</v>
      </c>
      <c r="P617" s="87">
        <f t="shared" si="521"/>
        <v>1.5161984128809442E-2</v>
      </c>
      <c r="Q617" s="64">
        <f t="shared" si="527"/>
        <v>30</v>
      </c>
      <c r="R617" s="87">
        <f t="shared" si="528"/>
        <v>0.38475254746483917</v>
      </c>
      <c r="S617" s="64">
        <v>90</v>
      </c>
    </row>
    <row r="618" spans="1:19" x14ac:dyDescent="0.25">
      <c r="B618" s="62">
        <v>8</v>
      </c>
      <c r="C618" s="64" t="s">
        <v>18</v>
      </c>
      <c r="D618" s="68"/>
      <c r="E618" s="68">
        <f t="shared" si="520"/>
        <v>0</v>
      </c>
      <c r="F618" s="63">
        <f t="shared" si="522"/>
        <v>2.9243374984770504E-3</v>
      </c>
      <c r="G618" s="65">
        <f>IFERROR(VLOOKUP(B618,EFA!$C$2:$D$7,2,0),EFA!$D$7)</f>
        <v>1.0058360487805551</v>
      </c>
      <c r="H618" s="69">
        <f>LGD!$D$9</f>
        <v>0.25</v>
      </c>
      <c r="I618" s="68">
        <f t="shared" si="523"/>
        <v>0</v>
      </c>
      <c r="J618" s="70">
        <f t="shared" si="524"/>
        <v>0.36836224802832446</v>
      </c>
      <c r="K618" s="119">
        <f t="shared" si="525"/>
        <v>0</v>
      </c>
      <c r="M618" s="64">
        <v>120</v>
      </c>
      <c r="N618" s="64">
        <v>1</v>
      </c>
      <c r="O618" s="63">
        <f t="shared" si="526"/>
        <v>0.13390000000000002</v>
      </c>
      <c r="P618" s="87">
        <f t="shared" si="521"/>
        <v>1.5161984128809442E-2</v>
      </c>
      <c r="Q618" s="64">
        <f t="shared" si="527"/>
        <v>30</v>
      </c>
      <c r="R618" s="87">
        <f t="shared" si="528"/>
        <v>0.38475254746483917</v>
      </c>
      <c r="S618" s="64">
        <v>90</v>
      </c>
    </row>
    <row r="619" spans="1:19" x14ac:dyDescent="0.25">
      <c r="B619" s="62">
        <v>8</v>
      </c>
      <c r="C619" s="64" t="s">
        <v>19</v>
      </c>
      <c r="D619" s="68"/>
      <c r="E619" s="68">
        <f t="shared" si="520"/>
        <v>0</v>
      </c>
      <c r="F619" s="63">
        <f t="shared" si="522"/>
        <v>2.9243374984770504E-3</v>
      </c>
      <c r="G619" s="65">
        <f>IFERROR(VLOOKUP(B619,EFA!$C$2:$D$7,2,0),EFA!$D$7)</f>
        <v>1.0058360487805551</v>
      </c>
      <c r="H619" s="69">
        <f>LGD!$D$10</f>
        <v>0.35</v>
      </c>
      <c r="I619" s="68">
        <f t="shared" si="523"/>
        <v>0</v>
      </c>
      <c r="J619" s="70">
        <f t="shared" si="524"/>
        <v>0.36836224802832446</v>
      </c>
      <c r="K619" s="119">
        <f t="shared" si="525"/>
        <v>0</v>
      </c>
      <c r="M619" s="64">
        <v>120</v>
      </c>
      <c r="N619" s="64">
        <v>1</v>
      </c>
      <c r="O619" s="63">
        <f t="shared" si="526"/>
        <v>0.13390000000000002</v>
      </c>
      <c r="P619" s="87">
        <f t="shared" si="521"/>
        <v>1.5161984128809442E-2</v>
      </c>
      <c r="Q619" s="64">
        <f t="shared" si="527"/>
        <v>30</v>
      </c>
      <c r="R619" s="87">
        <f t="shared" si="528"/>
        <v>0.38475254746483917</v>
      </c>
      <c r="S619" s="64">
        <v>90</v>
      </c>
    </row>
    <row r="620" spans="1:19" x14ac:dyDescent="0.25">
      <c r="B620" s="62">
        <v>8</v>
      </c>
      <c r="C620" s="64" t="s">
        <v>20</v>
      </c>
      <c r="D620" s="68"/>
      <c r="E620" s="68">
        <f t="shared" si="520"/>
        <v>1215818.0499888917</v>
      </c>
      <c r="F620" s="63">
        <f t="shared" si="522"/>
        <v>2.9243374984770504E-3</v>
      </c>
      <c r="G620" s="65">
        <f>IFERROR(VLOOKUP(B620,EFA!$C$2:$D$7,2,0),EFA!$D$7)</f>
        <v>1.0058360487805551</v>
      </c>
      <c r="H620" s="69">
        <f>LGD!$D$11</f>
        <v>0.55000000000000004</v>
      </c>
      <c r="I620" s="68">
        <f t="shared" si="523"/>
        <v>1966.9166915282435</v>
      </c>
      <c r="J620" s="70">
        <f t="shared" si="524"/>
        <v>0.36836224802832446</v>
      </c>
      <c r="K620" s="119">
        <f t="shared" si="525"/>
        <v>724.53785417577819</v>
      </c>
      <c r="M620" s="64">
        <v>120</v>
      </c>
      <c r="N620" s="64">
        <v>1</v>
      </c>
      <c r="O620" s="63">
        <f t="shared" si="526"/>
        <v>0.13390000000000002</v>
      </c>
      <c r="P620" s="87">
        <f t="shared" si="521"/>
        <v>1.5161984128809442E-2</v>
      </c>
      <c r="Q620" s="64">
        <f t="shared" si="527"/>
        <v>30</v>
      </c>
      <c r="R620" s="87">
        <f t="shared" si="528"/>
        <v>0.38475254746483917</v>
      </c>
      <c r="S620" s="64">
        <v>90</v>
      </c>
    </row>
    <row r="621" spans="1:19" x14ac:dyDescent="0.25">
      <c r="C621" s="94"/>
      <c r="D621" s="97"/>
      <c r="E621" s="97"/>
      <c r="F621" s="95"/>
      <c r="G621" s="98"/>
      <c r="H621" s="99"/>
      <c r="I621" s="97"/>
      <c r="J621" s="100"/>
      <c r="K621" s="120"/>
    </row>
    <row r="622" spans="1:19" x14ac:dyDescent="0.25">
      <c r="A622" s="62">
        <v>10</v>
      </c>
      <c r="B622" s="62" t="s">
        <v>52</v>
      </c>
      <c r="C622" s="64" t="s">
        <v>9</v>
      </c>
      <c r="D622" s="64"/>
      <c r="E622" s="84" t="s">
        <v>26</v>
      </c>
      <c r="F622" s="84" t="s">
        <v>39</v>
      </c>
      <c r="G622" s="84" t="s">
        <v>27</v>
      </c>
      <c r="H622" s="84" t="s">
        <v>28</v>
      </c>
      <c r="I622" s="84" t="s">
        <v>29</v>
      </c>
      <c r="J622" s="84" t="s">
        <v>30</v>
      </c>
      <c r="K622" s="118" t="s">
        <v>31</v>
      </c>
      <c r="M622" s="85" t="s">
        <v>32</v>
      </c>
      <c r="N622" s="85" t="s">
        <v>33</v>
      </c>
      <c r="O622" s="85" t="s">
        <v>34</v>
      </c>
      <c r="P622" s="85" t="s">
        <v>35</v>
      </c>
      <c r="Q622" s="85" t="s">
        <v>36</v>
      </c>
      <c r="R622" s="85" t="s">
        <v>37</v>
      </c>
      <c r="S622" s="85" t="s">
        <v>38</v>
      </c>
    </row>
    <row r="623" spans="1:19" x14ac:dyDescent="0.25">
      <c r="B623" s="62">
        <v>9</v>
      </c>
      <c r="C623" s="64" t="s">
        <v>12</v>
      </c>
      <c r="D623" s="68"/>
      <c r="E623" s="68">
        <f t="shared" ref="E623:E631" si="529">D535*R623</f>
        <v>0</v>
      </c>
      <c r="F623" s="63">
        <f>$L$4-$K$4</f>
        <v>2.5794484808747964E-3</v>
      </c>
      <c r="G623" s="65">
        <f>IFERROR(VLOOKUP(B623,EFA!$C$2:$D$7,2,0),EFA!$D$7)</f>
        <v>1.0058360487805551</v>
      </c>
      <c r="H623" s="69">
        <f>LGD!$D$3</f>
        <v>0</v>
      </c>
      <c r="I623" s="68">
        <f>E623*F623*G623*H623</f>
        <v>0</v>
      </c>
      <c r="J623" s="70">
        <f>1/((1+($O$16/12))^(M623-Q623))</f>
        <v>0.32243719172393559</v>
      </c>
      <c r="K623" s="119">
        <f>I623*J623</f>
        <v>0</v>
      </c>
      <c r="M623" s="64">
        <v>120</v>
      </c>
      <c r="N623" s="64">
        <v>1</v>
      </c>
      <c r="O623" s="63">
        <f>$O$16</f>
        <v>0.13390000000000002</v>
      </c>
      <c r="P623" s="87">
        <f t="shared" ref="P623:P631" si="530">PMT(O623/12,M623,-N623,0,0)</f>
        <v>1.5161984128809442E-2</v>
      </c>
      <c r="Q623" s="64">
        <f>M623-S623</f>
        <v>18</v>
      </c>
      <c r="R623" s="87">
        <f>PV(O623/12,Q623,-P623,0,0)</f>
        <v>0.24601745997022489</v>
      </c>
      <c r="S623" s="64">
        <v>102</v>
      </c>
    </row>
    <row r="624" spans="1:19" x14ac:dyDescent="0.25">
      <c r="B624" s="62">
        <v>9</v>
      </c>
      <c r="C624" s="64" t="s">
        <v>13</v>
      </c>
      <c r="D624" s="68"/>
      <c r="E624" s="68">
        <f t="shared" si="529"/>
        <v>0</v>
      </c>
      <c r="F624" s="63">
        <f>$L$4-$K$4</f>
        <v>2.5794484808747964E-3</v>
      </c>
      <c r="G624" s="65">
        <f>IFERROR(VLOOKUP(B624,EFA!$C$2:$D$7,2,0),EFA!$D$7)</f>
        <v>1.0058360487805551</v>
      </c>
      <c r="H624" s="69">
        <f>LGD!$D$4</f>
        <v>0.55000000000000004</v>
      </c>
      <c r="I624" s="68">
        <f t="shared" ref="I624:I631" si="531">E624*F624*G624*H624</f>
        <v>0</v>
      </c>
      <c r="J624" s="70">
        <f t="shared" ref="J624:J631" si="532">1/((1+($O$16/12))^(M624-Q624))</f>
        <v>0.32243719172393559</v>
      </c>
      <c r="K624" s="119">
        <f t="shared" ref="K624:K631" si="533">I624*J624</f>
        <v>0</v>
      </c>
      <c r="M624" s="64">
        <v>120</v>
      </c>
      <c r="N624" s="64">
        <v>1</v>
      </c>
      <c r="O624" s="63">
        <f t="shared" ref="O624:O631" si="534">$O$16</f>
        <v>0.13390000000000002</v>
      </c>
      <c r="P624" s="87">
        <f t="shared" si="530"/>
        <v>1.5161984128809442E-2</v>
      </c>
      <c r="Q624" s="64">
        <f t="shared" ref="Q624:Q631" si="535">M624-S624</f>
        <v>18</v>
      </c>
      <c r="R624" s="87">
        <f t="shared" ref="R624:R631" si="536">PV(O624/12,Q624,-P624,0,0)</f>
        <v>0.24601745997022489</v>
      </c>
      <c r="S624" s="64">
        <v>102</v>
      </c>
    </row>
    <row r="625" spans="1:19" x14ac:dyDescent="0.25">
      <c r="B625" s="62">
        <v>9</v>
      </c>
      <c r="C625" s="64" t="s">
        <v>14</v>
      </c>
      <c r="D625" s="68"/>
      <c r="E625" s="68">
        <f t="shared" si="529"/>
        <v>0</v>
      </c>
      <c r="F625" s="63">
        <f t="shared" ref="F625:F631" si="537">$L$4-$K$4</f>
        <v>2.5794484808747964E-3</v>
      </c>
      <c r="G625" s="65">
        <f>IFERROR(VLOOKUP(B625,EFA!$C$2:$D$7,2,0),EFA!$D$7)</f>
        <v>1.0058360487805551</v>
      </c>
      <c r="H625" s="69">
        <f>LGD!$D$5</f>
        <v>0.14000000000000001</v>
      </c>
      <c r="I625" s="68">
        <f t="shared" si="531"/>
        <v>0</v>
      </c>
      <c r="J625" s="70">
        <f t="shared" si="532"/>
        <v>0.32243719172393559</v>
      </c>
      <c r="K625" s="119">
        <f t="shared" si="533"/>
        <v>0</v>
      </c>
      <c r="M625" s="64">
        <v>120</v>
      </c>
      <c r="N625" s="64">
        <v>1</v>
      </c>
      <c r="O625" s="63">
        <f t="shared" si="534"/>
        <v>0.13390000000000002</v>
      </c>
      <c r="P625" s="87">
        <f t="shared" si="530"/>
        <v>1.5161984128809442E-2</v>
      </c>
      <c r="Q625" s="64">
        <f t="shared" si="535"/>
        <v>18</v>
      </c>
      <c r="R625" s="87">
        <f t="shared" si="536"/>
        <v>0.24601745997022489</v>
      </c>
      <c r="S625" s="64">
        <v>102</v>
      </c>
    </row>
    <row r="626" spans="1:19" x14ac:dyDescent="0.25">
      <c r="B626" s="62">
        <v>9</v>
      </c>
      <c r="C626" s="64" t="s">
        <v>15</v>
      </c>
      <c r="D626" s="68"/>
      <c r="E626" s="68">
        <f t="shared" si="529"/>
        <v>0</v>
      </c>
      <c r="F626" s="63">
        <f t="shared" si="537"/>
        <v>2.5794484808747964E-3</v>
      </c>
      <c r="G626" s="65">
        <f>IFERROR(VLOOKUP(B626,EFA!$C$2:$D$7,2,0),EFA!$D$7)</f>
        <v>1.0058360487805551</v>
      </c>
      <c r="H626" s="69">
        <f>LGD!$D$6</f>
        <v>0.3</v>
      </c>
      <c r="I626" s="68">
        <f t="shared" si="531"/>
        <v>0</v>
      </c>
      <c r="J626" s="70">
        <f t="shared" si="532"/>
        <v>0.32243719172393559</v>
      </c>
      <c r="K626" s="119">
        <f t="shared" si="533"/>
        <v>0</v>
      </c>
      <c r="M626" s="64">
        <v>120</v>
      </c>
      <c r="N626" s="64">
        <v>1</v>
      </c>
      <c r="O626" s="63">
        <f t="shared" si="534"/>
        <v>0.13390000000000002</v>
      </c>
      <c r="P626" s="87">
        <f t="shared" si="530"/>
        <v>1.5161984128809442E-2</v>
      </c>
      <c r="Q626" s="64">
        <f t="shared" si="535"/>
        <v>18</v>
      </c>
      <c r="R626" s="87">
        <f t="shared" si="536"/>
        <v>0.24601745997022489</v>
      </c>
      <c r="S626" s="64">
        <v>102</v>
      </c>
    </row>
    <row r="627" spans="1:19" x14ac:dyDescent="0.25">
      <c r="B627" s="62">
        <v>9</v>
      </c>
      <c r="C627" s="64" t="s">
        <v>16</v>
      </c>
      <c r="D627" s="68"/>
      <c r="E627" s="68">
        <f t="shared" si="529"/>
        <v>581080.70586008567</v>
      </c>
      <c r="F627" s="63">
        <f t="shared" si="537"/>
        <v>2.5794484808747964E-3</v>
      </c>
      <c r="G627" s="65">
        <f>IFERROR(VLOOKUP(B627,EFA!$C$2:$D$7,2,0),EFA!$D$7)</f>
        <v>1.0058360487805551</v>
      </c>
      <c r="H627" s="69">
        <f>LGD!$D$7</f>
        <v>0.3</v>
      </c>
      <c r="I627" s="68">
        <f t="shared" si="531"/>
        <v>452.2845627798049</v>
      </c>
      <c r="J627" s="70">
        <f t="shared" si="532"/>
        <v>0.32243719172393559</v>
      </c>
      <c r="K627" s="119">
        <f t="shared" si="533"/>
        <v>145.83336428280833</v>
      </c>
      <c r="M627" s="64">
        <v>120</v>
      </c>
      <c r="N627" s="64">
        <v>1</v>
      </c>
      <c r="O627" s="63">
        <f t="shared" si="534"/>
        <v>0.13390000000000002</v>
      </c>
      <c r="P627" s="87">
        <f t="shared" si="530"/>
        <v>1.5161984128809442E-2</v>
      </c>
      <c r="Q627" s="64">
        <f t="shared" si="535"/>
        <v>18</v>
      </c>
      <c r="R627" s="87">
        <f t="shared" si="536"/>
        <v>0.24601745997022489</v>
      </c>
      <c r="S627" s="64">
        <v>102</v>
      </c>
    </row>
    <row r="628" spans="1:19" x14ac:dyDescent="0.25">
      <c r="B628" s="62">
        <v>9</v>
      </c>
      <c r="C628" s="64" t="s">
        <v>17</v>
      </c>
      <c r="D628" s="68"/>
      <c r="E628" s="68">
        <f t="shared" si="529"/>
        <v>0</v>
      </c>
      <c r="F628" s="63">
        <f t="shared" si="537"/>
        <v>2.5794484808747964E-3</v>
      </c>
      <c r="G628" s="65">
        <f>IFERROR(VLOOKUP(B628,EFA!$C$2:$D$7,2,0),EFA!$D$7)</f>
        <v>1.0058360487805551</v>
      </c>
      <c r="H628" s="69">
        <f>LGD!$D$8</f>
        <v>4.6364209605119888E-2</v>
      </c>
      <c r="I628" s="68">
        <f t="shared" si="531"/>
        <v>0</v>
      </c>
      <c r="J628" s="70">
        <f t="shared" si="532"/>
        <v>0.32243719172393559</v>
      </c>
      <c r="K628" s="119">
        <f t="shared" si="533"/>
        <v>0</v>
      </c>
      <c r="M628" s="64">
        <v>120</v>
      </c>
      <c r="N628" s="64">
        <v>1</v>
      </c>
      <c r="O628" s="63">
        <f t="shared" si="534"/>
        <v>0.13390000000000002</v>
      </c>
      <c r="P628" s="87">
        <f t="shared" si="530"/>
        <v>1.5161984128809442E-2</v>
      </c>
      <c r="Q628" s="64">
        <f t="shared" si="535"/>
        <v>18</v>
      </c>
      <c r="R628" s="87">
        <f t="shared" si="536"/>
        <v>0.24601745997022489</v>
      </c>
      <c r="S628" s="64">
        <v>102</v>
      </c>
    </row>
    <row r="629" spans="1:19" x14ac:dyDescent="0.25">
      <c r="B629" s="62">
        <v>9</v>
      </c>
      <c r="C629" s="64" t="s">
        <v>18</v>
      </c>
      <c r="D629" s="68"/>
      <c r="E629" s="68">
        <f t="shared" si="529"/>
        <v>0</v>
      </c>
      <c r="F629" s="63">
        <f t="shared" si="537"/>
        <v>2.5794484808747964E-3</v>
      </c>
      <c r="G629" s="65">
        <f>IFERROR(VLOOKUP(B629,EFA!$C$2:$D$7,2,0),EFA!$D$7)</f>
        <v>1.0058360487805551</v>
      </c>
      <c r="H629" s="69">
        <f>LGD!$D$9</f>
        <v>0.25</v>
      </c>
      <c r="I629" s="68">
        <f t="shared" si="531"/>
        <v>0</v>
      </c>
      <c r="J629" s="70">
        <f t="shared" si="532"/>
        <v>0.32243719172393559</v>
      </c>
      <c r="K629" s="119">
        <f t="shared" si="533"/>
        <v>0</v>
      </c>
      <c r="M629" s="64">
        <v>120</v>
      </c>
      <c r="N629" s="64">
        <v>1</v>
      </c>
      <c r="O629" s="63">
        <f t="shared" si="534"/>
        <v>0.13390000000000002</v>
      </c>
      <c r="P629" s="87">
        <f t="shared" si="530"/>
        <v>1.5161984128809442E-2</v>
      </c>
      <c r="Q629" s="64">
        <f t="shared" si="535"/>
        <v>18</v>
      </c>
      <c r="R629" s="87">
        <f t="shared" si="536"/>
        <v>0.24601745997022489</v>
      </c>
      <c r="S629" s="64">
        <v>102</v>
      </c>
    </row>
    <row r="630" spans="1:19" x14ac:dyDescent="0.25">
      <c r="B630" s="62">
        <v>9</v>
      </c>
      <c r="C630" s="64" t="s">
        <v>19</v>
      </c>
      <c r="D630" s="68"/>
      <c r="E630" s="68">
        <f t="shared" si="529"/>
        <v>0</v>
      </c>
      <c r="F630" s="63">
        <f t="shared" si="537"/>
        <v>2.5794484808747964E-3</v>
      </c>
      <c r="G630" s="65">
        <f>IFERROR(VLOOKUP(B630,EFA!$C$2:$D$7,2,0),EFA!$D$7)</f>
        <v>1.0058360487805551</v>
      </c>
      <c r="H630" s="69">
        <f>LGD!$D$10</f>
        <v>0.35</v>
      </c>
      <c r="I630" s="68">
        <f t="shared" si="531"/>
        <v>0</v>
      </c>
      <c r="J630" s="70">
        <f t="shared" si="532"/>
        <v>0.32243719172393559</v>
      </c>
      <c r="K630" s="119">
        <f t="shared" si="533"/>
        <v>0</v>
      </c>
      <c r="M630" s="64">
        <v>120</v>
      </c>
      <c r="N630" s="64">
        <v>1</v>
      </c>
      <c r="O630" s="63">
        <f t="shared" si="534"/>
        <v>0.13390000000000002</v>
      </c>
      <c r="P630" s="87">
        <f t="shared" si="530"/>
        <v>1.5161984128809442E-2</v>
      </c>
      <c r="Q630" s="64">
        <f t="shared" si="535"/>
        <v>18</v>
      </c>
      <c r="R630" s="87">
        <f t="shared" si="536"/>
        <v>0.24601745997022489</v>
      </c>
      <c r="S630" s="64">
        <v>102</v>
      </c>
    </row>
    <row r="631" spans="1:19" x14ac:dyDescent="0.25">
      <c r="B631" s="62">
        <v>9</v>
      </c>
      <c r="C631" s="64" t="s">
        <v>20</v>
      </c>
      <c r="D631" s="68"/>
      <c r="E631" s="68">
        <f t="shared" si="529"/>
        <v>777415.17350591067</v>
      </c>
      <c r="F631" s="63">
        <f t="shared" si="537"/>
        <v>2.5794484808747964E-3</v>
      </c>
      <c r="G631" s="65">
        <f>IFERROR(VLOOKUP(B631,EFA!$C$2:$D$7,2,0),EFA!$D$7)</f>
        <v>1.0058360487805551</v>
      </c>
      <c r="H631" s="69">
        <f>LGD!$D$11</f>
        <v>0.55000000000000004</v>
      </c>
      <c r="I631" s="68">
        <f t="shared" si="531"/>
        <v>1109.3529869767244</v>
      </c>
      <c r="J631" s="70">
        <f t="shared" si="532"/>
        <v>0.32243719172393559</v>
      </c>
      <c r="K631" s="119">
        <f t="shared" si="533"/>
        <v>357.69666175133472</v>
      </c>
      <c r="M631" s="64">
        <v>120</v>
      </c>
      <c r="N631" s="64">
        <v>1</v>
      </c>
      <c r="O631" s="63">
        <f t="shared" si="534"/>
        <v>0.13390000000000002</v>
      </c>
      <c r="P631" s="87">
        <f t="shared" si="530"/>
        <v>1.5161984128809442E-2</v>
      </c>
      <c r="Q631" s="64">
        <f t="shared" si="535"/>
        <v>18</v>
      </c>
      <c r="R631" s="87">
        <f t="shared" si="536"/>
        <v>0.24601745997022489</v>
      </c>
      <c r="S631" s="64">
        <v>102</v>
      </c>
    </row>
    <row r="632" spans="1:19" ht="16.5" thickBot="1" x14ac:dyDescent="0.3">
      <c r="C632" s="78"/>
      <c r="D632" s="79"/>
      <c r="E632" s="79"/>
      <c r="F632" s="80"/>
      <c r="G632" s="81"/>
      <c r="H632" s="82"/>
      <c r="I632" s="79"/>
      <c r="J632" s="83"/>
      <c r="K632" s="122"/>
    </row>
    <row r="633" spans="1:19" x14ac:dyDescent="0.25">
      <c r="A633" s="62">
        <v>10</v>
      </c>
      <c r="B633" s="62" t="s">
        <v>52</v>
      </c>
      <c r="C633" s="64" t="s">
        <v>9</v>
      </c>
      <c r="D633" s="64"/>
      <c r="E633" s="84" t="s">
        <v>26</v>
      </c>
      <c r="F633" s="84" t="s">
        <v>39</v>
      </c>
      <c r="G633" s="84" t="s">
        <v>27</v>
      </c>
      <c r="H633" s="84" t="s">
        <v>28</v>
      </c>
      <c r="I633" s="84" t="s">
        <v>29</v>
      </c>
      <c r="J633" s="84" t="s">
        <v>30</v>
      </c>
      <c r="K633" s="118" t="s">
        <v>31</v>
      </c>
      <c r="M633" s="85" t="s">
        <v>32</v>
      </c>
      <c r="N633" s="85" t="s">
        <v>33</v>
      </c>
      <c r="O633" s="85" t="s">
        <v>34</v>
      </c>
      <c r="P633" s="85" t="s">
        <v>35</v>
      </c>
      <c r="Q633" s="85" t="s">
        <v>36</v>
      </c>
      <c r="R633" s="85" t="s">
        <v>37</v>
      </c>
      <c r="S633" s="85" t="s">
        <v>38</v>
      </c>
    </row>
    <row r="634" spans="1:19" x14ac:dyDescent="0.25">
      <c r="B634" s="62">
        <v>10</v>
      </c>
      <c r="C634" s="64" t="s">
        <v>12</v>
      </c>
      <c r="D634" s="68"/>
      <c r="E634" s="68">
        <f t="shared" ref="E634:E642" si="538">D535*R634</f>
        <v>0</v>
      </c>
      <c r="F634" s="63">
        <f>$M$4-$L$4</f>
        <v>2.3073952929063973E-3</v>
      </c>
      <c r="G634" s="65">
        <f>IFERROR(VLOOKUP(B634,EFA!$C$2:$D$7,2,0),EFA!$D$7)</f>
        <v>1.0058360487805551</v>
      </c>
      <c r="H634" s="69">
        <f>LGD!$D$3</f>
        <v>0</v>
      </c>
      <c r="I634" s="68">
        <f>E634*F634*G634*H634</f>
        <v>0</v>
      </c>
      <c r="J634" s="70">
        <f>1/((1+($O$16/12))^(M634-Q634))</f>
        <v>0.28223777860869115</v>
      </c>
      <c r="K634" s="119">
        <f>I634*J634</f>
        <v>0</v>
      </c>
      <c r="M634" s="64">
        <v>120</v>
      </c>
      <c r="N634" s="64">
        <v>1</v>
      </c>
      <c r="O634" s="63">
        <f>$O$16</f>
        <v>0.13390000000000002</v>
      </c>
      <c r="P634" s="87">
        <f t="shared" ref="P634:P642" si="539">PMT(O634/12,M634,-N634,0,0)</f>
        <v>1.5161984128809442E-2</v>
      </c>
      <c r="Q634" s="64">
        <f>M634-S634</f>
        <v>6</v>
      </c>
      <c r="R634" s="87">
        <f>PV(O634/12,Q634,-P634,0,0)</f>
        <v>8.7522193227927716E-2</v>
      </c>
      <c r="S634" s="64">
        <v>114</v>
      </c>
    </row>
    <row r="635" spans="1:19" x14ac:dyDescent="0.25">
      <c r="B635" s="62">
        <v>10</v>
      </c>
      <c r="C635" s="64" t="s">
        <v>13</v>
      </c>
      <c r="D635" s="68"/>
      <c r="E635" s="68">
        <f t="shared" si="538"/>
        <v>0</v>
      </c>
      <c r="F635" s="63">
        <f t="shared" ref="F635:F642" si="540">$M$4-$L$4</f>
        <v>2.3073952929063973E-3</v>
      </c>
      <c r="G635" s="65">
        <f>IFERROR(VLOOKUP(B635,EFA!$C$2:$D$7,2,0),EFA!$D$7)</f>
        <v>1.0058360487805551</v>
      </c>
      <c r="H635" s="69">
        <f>LGD!$D$4</f>
        <v>0.55000000000000004</v>
      </c>
      <c r="I635" s="68">
        <f t="shared" ref="I635:I642" si="541">E635*F635*G635*H635</f>
        <v>0</v>
      </c>
      <c r="J635" s="70">
        <f t="shared" ref="J635:J642" si="542">1/((1+($O$16/12))^(M635-Q635))</f>
        <v>0.28223777860869115</v>
      </c>
      <c r="K635" s="119">
        <f t="shared" ref="K635:K642" si="543">I635*J635</f>
        <v>0</v>
      </c>
      <c r="M635" s="64">
        <v>120</v>
      </c>
      <c r="N635" s="64">
        <v>1</v>
      </c>
      <c r="O635" s="63">
        <f t="shared" ref="O635:O642" si="544">$O$16</f>
        <v>0.13390000000000002</v>
      </c>
      <c r="P635" s="87">
        <f t="shared" si="539"/>
        <v>1.5161984128809442E-2</v>
      </c>
      <c r="Q635" s="64">
        <f t="shared" ref="Q635:Q642" si="545">M635-S635</f>
        <v>6</v>
      </c>
      <c r="R635" s="87">
        <f t="shared" ref="R635:R642" si="546">PV(O635/12,Q635,-P635,0,0)</f>
        <v>8.7522193227927716E-2</v>
      </c>
      <c r="S635" s="64">
        <v>114</v>
      </c>
    </row>
    <row r="636" spans="1:19" x14ac:dyDescent="0.25">
      <c r="B636" s="62">
        <v>10</v>
      </c>
      <c r="C636" s="64" t="s">
        <v>14</v>
      </c>
      <c r="D636" s="68"/>
      <c r="E636" s="68">
        <f t="shared" si="538"/>
        <v>0</v>
      </c>
      <c r="F636" s="63">
        <f t="shared" si="540"/>
        <v>2.3073952929063973E-3</v>
      </c>
      <c r="G636" s="65">
        <f>IFERROR(VLOOKUP(B636,EFA!$C$2:$D$7,2,0),EFA!$D$7)</f>
        <v>1.0058360487805551</v>
      </c>
      <c r="H636" s="69">
        <f>LGD!$D$5</f>
        <v>0.14000000000000001</v>
      </c>
      <c r="I636" s="68">
        <f t="shared" si="541"/>
        <v>0</v>
      </c>
      <c r="J636" s="70">
        <f t="shared" si="542"/>
        <v>0.28223777860869115</v>
      </c>
      <c r="K636" s="119">
        <f t="shared" si="543"/>
        <v>0</v>
      </c>
      <c r="M636" s="64">
        <v>120</v>
      </c>
      <c r="N636" s="64">
        <v>1</v>
      </c>
      <c r="O636" s="63">
        <f t="shared" si="544"/>
        <v>0.13390000000000002</v>
      </c>
      <c r="P636" s="87">
        <f t="shared" si="539"/>
        <v>1.5161984128809442E-2</v>
      </c>
      <c r="Q636" s="64">
        <f t="shared" si="545"/>
        <v>6</v>
      </c>
      <c r="R636" s="87">
        <f t="shared" si="546"/>
        <v>8.7522193227927716E-2</v>
      </c>
      <c r="S636" s="64">
        <v>114</v>
      </c>
    </row>
    <row r="637" spans="1:19" x14ac:dyDescent="0.25">
      <c r="B637" s="62">
        <v>10</v>
      </c>
      <c r="C637" s="64" t="s">
        <v>15</v>
      </c>
      <c r="D637" s="68"/>
      <c r="E637" s="68">
        <f t="shared" si="538"/>
        <v>0</v>
      </c>
      <c r="F637" s="63">
        <f t="shared" si="540"/>
        <v>2.3073952929063973E-3</v>
      </c>
      <c r="G637" s="65">
        <f>IFERROR(VLOOKUP(B637,EFA!$C$2:$D$7,2,0),EFA!$D$7)</f>
        <v>1.0058360487805551</v>
      </c>
      <c r="H637" s="69">
        <f>LGD!$D$6</f>
        <v>0.3</v>
      </c>
      <c r="I637" s="68">
        <f t="shared" si="541"/>
        <v>0</v>
      </c>
      <c r="J637" s="70">
        <f t="shared" si="542"/>
        <v>0.28223777860869115</v>
      </c>
      <c r="K637" s="119">
        <f t="shared" si="543"/>
        <v>0</v>
      </c>
      <c r="M637" s="64">
        <v>120</v>
      </c>
      <c r="N637" s="64">
        <v>1</v>
      </c>
      <c r="O637" s="63">
        <f t="shared" si="544"/>
        <v>0.13390000000000002</v>
      </c>
      <c r="P637" s="87">
        <f t="shared" si="539"/>
        <v>1.5161984128809442E-2</v>
      </c>
      <c r="Q637" s="64">
        <f t="shared" si="545"/>
        <v>6</v>
      </c>
      <c r="R637" s="87">
        <f t="shared" si="546"/>
        <v>8.7522193227927716E-2</v>
      </c>
      <c r="S637" s="64">
        <v>114</v>
      </c>
    </row>
    <row r="638" spans="1:19" x14ac:dyDescent="0.25">
      <c r="B638" s="62">
        <v>10</v>
      </c>
      <c r="C638" s="64" t="s">
        <v>16</v>
      </c>
      <c r="D638" s="68"/>
      <c r="E638" s="68">
        <f t="shared" si="538"/>
        <v>206722.96114862029</v>
      </c>
      <c r="F638" s="63">
        <f t="shared" si="540"/>
        <v>2.3073952929063973E-3</v>
      </c>
      <c r="G638" s="65">
        <f>IFERROR(VLOOKUP(B638,EFA!$C$2:$D$7,2,0),EFA!$D$7)</f>
        <v>1.0058360487805551</v>
      </c>
      <c r="H638" s="69">
        <f>LGD!$D$7</f>
        <v>0.3</v>
      </c>
      <c r="I638" s="68">
        <f t="shared" si="541"/>
        <v>143.93260009875135</v>
      </c>
      <c r="J638" s="70">
        <f t="shared" si="542"/>
        <v>0.28223777860869115</v>
      </c>
      <c r="K638" s="119">
        <f t="shared" si="543"/>
        <v>40.62321732124466</v>
      </c>
      <c r="M638" s="64">
        <v>120</v>
      </c>
      <c r="N638" s="64">
        <v>1</v>
      </c>
      <c r="O638" s="63">
        <f t="shared" si="544"/>
        <v>0.13390000000000002</v>
      </c>
      <c r="P638" s="87">
        <f t="shared" si="539"/>
        <v>1.5161984128809442E-2</v>
      </c>
      <c r="Q638" s="64">
        <f t="shared" si="545"/>
        <v>6</v>
      </c>
      <c r="R638" s="87">
        <f t="shared" si="546"/>
        <v>8.7522193227927716E-2</v>
      </c>
      <c r="S638" s="64">
        <v>114</v>
      </c>
    </row>
    <row r="639" spans="1:19" x14ac:dyDescent="0.25">
      <c r="B639" s="62">
        <v>10</v>
      </c>
      <c r="C639" s="64" t="s">
        <v>17</v>
      </c>
      <c r="D639" s="68"/>
      <c r="E639" s="68">
        <f t="shared" si="538"/>
        <v>0</v>
      </c>
      <c r="F639" s="63">
        <f t="shared" si="540"/>
        <v>2.3073952929063973E-3</v>
      </c>
      <c r="G639" s="65">
        <f>IFERROR(VLOOKUP(B639,EFA!$C$2:$D$7,2,0),EFA!$D$7)</f>
        <v>1.0058360487805551</v>
      </c>
      <c r="H639" s="69">
        <f>LGD!$D$8</f>
        <v>4.6364209605119888E-2</v>
      </c>
      <c r="I639" s="68">
        <f t="shared" si="541"/>
        <v>0</v>
      </c>
      <c r="J639" s="70">
        <f t="shared" si="542"/>
        <v>0.28223777860869115</v>
      </c>
      <c r="K639" s="119">
        <f t="shared" si="543"/>
        <v>0</v>
      </c>
      <c r="M639" s="64">
        <v>120</v>
      </c>
      <c r="N639" s="64">
        <v>1</v>
      </c>
      <c r="O639" s="63">
        <f t="shared" si="544"/>
        <v>0.13390000000000002</v>
      </c>
      <c r="P639" s="87">
        <f t="shared" si="539"/>
        <v>1.5161984128809442E-2</v>
      </c>
      <c r="Q639" s="64">
        <f t="shared" si="545"/>
        <v>6</v>
      </c>
      <c r="R639" s="87">
        <f t="shared" si="546"/>
        <v>8.7522193227927716E-2</v>
      </c>
      <c r="S639" s="64">
        <v>114</v>
      </c>
    </row>
    <row r="640" spans="1:19" x14ac:dyDescent="0.25">
      <c r="B640" s="62">
        <v>10</v>
      </c>
      <c r="C640" s="64" t="s">
        <v>18</v>
      </c>
      <c r="D640" s="68"/>
      <c r="E640" s="68">
        <f t="shared" si="538"/>
        <v>0</v>
      </c>
      <c r="F640" s="63">
        <f t="shared" si="540"/>
        <v>2.3073952929063973E-3</v>
      </c>
      <c r="G640" s="65">
        <f>IFERROR(VLOOKUP(B640,EFA!$C$2:$D$7,2,0),EFA!$D$7)</f>
        <v>1.0058360487805551</v>
      </c>
      <c r="H640" s="69">
        <f>LGD!$D$9</f>
        <v>0.25</v>
      </c>
      <c r="I640" s="68">
        <f t="shared" si="541"/>
        <v>0</v>
      </c>
      <c r="J640" s="70">
        <f t="shared" si="542"/>
        <v>0.28223777860869115</v>
      </c>
      <c r="K640" s="119">
        <f t="shared" si="543"/>
        <v>0</v>
      </c>
      <c r="M640" s="64">
        <v>120</v>
      </c>
      <c r="N640" s="64">
        <v>1</v>
      </c>
      <c r="O640" s="63">
        <f t="shared" si="544"/>
        <v>0.13390000000000002</v>
      </c>
      <c r="P640" s="87">
        <f t="shared" si="539"/>
        <v>1.5161984128809442E-2</v>
      </c>
      <c r="Q640" s="64">
        <f t="shared" si="545"/>
        <v>6</v>
      </c>
      <c r="R640" s="87">
        <f t="shared" si="546"/>
        <v>8.7522193227927716E-2</v>
      </c>
      <c r="S640" s="64">
        <v>114</v>
      </c>
    </row>
    <row r="641" spans="1:19" x14ac:dyDescent="0.25">
      <c r="B641" s="62">
        <v>10</v>
      </c>
      <c r="C641" s="64" t="s">
        <v>19</v>
      </c>
      <c r="D641" s="68"/>
      <c r="E641" s="68">
        <f t="shared" si="538"/>
        <v>0</v>
      </c>
      <c r="F641" s="63">
        <f t="shared" si="540"/>
        <v>2.3073952929063973E-3</v>
      </c>
      <c r="G641" s="65">
        <f>IFERROR(VLOOKUP(B641,EFA!$C$2:$D$7,2,0),EFA!$D$7)</f>
        <v>1.0058360487805551</v>
      </c>
      <c r="H641" s="69">
        <f>LGD!$D$10</f>
        <v>0.35</v>
      </c>
      <c r="I641" s="68">
        <f t="shared" si="541"/>
        <v>0</v>
      </c>
      <c r="J641" s="70">
        <f t="shared" si="542"/>
        <v>0.28223777860869115</v>
      </c>
      <c r="K641" s="119">
        <f t="shared" si="543"/>
        <v>0</v>
      </c>
      <c r="M641" s="64">
        <v>120</v>
      </c>
      <c r="N641" s="64">
        <v>1</v>
      </c>
      <c r="O641" s="63">
        <f t="shared" si="544"/>
        <v>0.13390000000000002</v>
      </c>
      <c r="P641" s="87">
        <f t="shared" si="539"/>
        <v>1.5161984128809442E-2</v>
      </c>
      <c r="Q641" s="64">
        <f t="shared" si="545"/>
        <v>6</v>
      </c>
      <c r="R641" s="87">
        <f t="shared" si="546"/>
        <v>8.7522193227927716E-2</v>
      </c>
      <c r="S641" s="64">
        <v>114</v>
      </c>
    </row>
    <row r="642" spans="1:19" x14ac:dyDescent="0.25">
      <c r="B642" s="62">
        <v>10</v>
      </c>
      <c r="C642" s="64" t="s">
        <v>20</v>
      </c>
      <c r="D642" s="68"/>
      <c r="E642" s="68">
        <f t="shared" si="538"/>
        <v>276570.13060025161</v>
      </c>
      <c r="F642" s="63">
        <f t="shared" si="540"/>
        <v>2.3073952929063973E-3</v>
      </c>
      <c r="G642" s="65">
        <f>IFERROR(VLOOKUP(B642,EFA!$C$2:$D$7,2,0),EFA!$D$7)</f>
        <v>1.0058360487805551</v>
      </c>
      <c r="H642" s="69">
        <f>LGD!$D$11</f>
        <v>0.55000000000000004</v>
      </c>
      <c r="I642" s="68">
        <f t="shared" si="541"/>
        <v>353.03451186020845</v>
      </c>
      <c r="J642" s="70">
        <f t="shared" si="542"/>
        <v>0.28223777860869115</v>
      </c>
      <c r="K642" s="119">
        <f t="shared" si="543"/>
        <v>99.639676399628868</v>
      </c>
      <c r="M642" s="64">
        <v>120</v>
      </c>
      <c r="N642" s="64">
        <v>1</v>
      </c>
      <c r="O642" s="63">
        <f t="shared" si="544"/>
        <v>0.13390000000000002</v>
      </c>
      <c r="P642" s="87">
        <f t="shared" si="539"/>
        <v>1.5161984128809442E-2</v>
      </c>
      <c r="Q642" s="64">
        <f t="shared" si="545"/>
        <v>6</v>
      </c>
      <c r="R642" s="87">
        <f t="shared" si="546"/>
        <v>8.7522193227927716E-2</v>
      </c>
      <c r="S642" s="64">
        <v>114</v>
      </c>
    </row>
    <row r="643" spans="1:19" x14ac:dyDescent="0.25">
      <c r="C643" s="94"/>
      <c r="D643" s="97"/>
      <c r="E643" s="97"/>
      <c r="F643" s="95"/>
      <c r="G643" s="98"/>
      <c r="H643" s="99"/>
      <c r="I643" s="97"/>
      <c r="J643" s="100"/>
      <c r="K643" s="97"/>
    </row>
    <row r="644" spans="1:19" x14ac:dyDescent="0.25">
      <c r="A644" s="62">
        <v>11</v>
      </c>
      <c r="B644" s="62" t="s">
        <v>52</v>
      </c>
      <c r="C644" s="64" t="s">
        <v>9</v>
      </c>
      <c r="D644" s="64"/>
      <c r="E644" s="84" t="s">
        <v>26</v>
      </c>
      <c r="F644" s="84" t="s">
        <v>39</v>
      </c>
      <c r="G644" s="84" t="s">
        <v>27</v>
      </c>
      <c r="H644" s="84" t="s">
        <v>28</v>
      </c>
      <c r="I644" s="84" t="s">
        <v>29</v>
      </c>
      <c r="J644" s="84" t="s">
        <v>30</v>
      </c>
      <c r="K644" s="118" t="s">
        <v>31</v>
      </c>
      <c r="M644" s="85" t="s">
        <v>32</v>
      </c>
      <c r="N644" s="85" t="s">
        <v>33</v>
      </c>
      <c r="O644" s="85" t="s">
        <v>34</v>
      </c>
      <c r="P644" s="85" t="s">
        <v>35</v>
      </c>
      <c r="Q644" s="85" t="s">
        <v>36</v>
      </c>
      <c r="R644" s="85" t="s">
        <v>37</v>
      </c>
      <c r="S644" s="85" t="s">
        <v>38</v>
      </c>
    </row>
    <row r="645" spans="1:19" x14ac:dyDescent="0.25">
      <c r="B645" s="62">
        <v>1</v>
      </c>
      <c r="C645" s="64" t="s">
        <v>12</v>
      </c>
      <c r="D645" s="68">
        <f>'31-60 days'!C15</f>
        <v>0</v>
      </c>
      <c r="E645" s="68">
        <f>D645*R645</f>
        <v>0</v>
      </c>
      <c r="F645" s="63">
        <f>$D$4</f>
        <v>6.9392486816699517E-2</v>
      </c>
      <c r="G645" s="65">
        <f>IFERROR(VLOOKUP(B645,EFA!$C$2:$D$7,2,0),EFA!$D$7)</f>
        <v>1.0407772896135385</v>
      </c>
      <c r="H645" s="69">
        <f>LGD!$D$3</f>
        <v>0</v>
      </c>
      <c r="I645" s="68">
        <f>E645*F645*G645*H645</f>
        <v>0</v>
      </c>
      <c r="J645" s="70">
        <f>1/((1+($O$16/12))^(M645-Q645))</f>
        <v>0.93558878588680383</v>
      </c>
      <c r="K645" s="119">
        <f>I645*J645</f>
        <v>0</v>
      </c>
      <c r="M645" s="64">
        <v>132</v>
      </c>
      <c r="N645" s="64">
        <v>1</v>
      </c>
      <c r="O645" s="63">
        <f>$O$16</f>
        <v>0.13390000000000002</v>
      </c>
      <c r="P645" s="87">
        <f t="shared" ref="P645:P653" si="547">PMT(O645/12,M645,-N645,0,0)</f>
        <v>1.4512778882483661E-2</v>
      </c>
      <c r="Q645" s="64">
        <f>M645-S645</f>
        <v>126</v>
      </c>
      <c r="R645" s="87">
        <f>PV(O645/12,Q645,-P645,0,0)</f>
        <v>0.97930345303028932</v>
      </c>
      <c r="S645" s="64">
        <v>6</v>
      </c>
    </row>
    <row r="646" spans="1:19" x14ac:dyDescent="0.25">
      <c r="B646" s="62">
        <v>1</v>
      </c>
      <c r="C646" s="64" t="s">
        <v>13</v>
      </c>
      <c r="D646" s="68">
        <f>'31-60 days'!D15</f>
        <v>0</v>
      </c>
      <c r="E646" s="68">
        <f t="shared" ref="E646:E653" si="548">D646*R646</f>
        <v>0</v>
      </c>
      <c r="F646" s="63">
        <f t="shared" ref="F646:F653" si="549">$D$4</f>
        <v>6.9392486816699517E-2</v>
      </c>
      <c r="G646" s="65">
        <f>IFERROR(VLOOKUP(B646,EFA!$C$2:$D$7,2,0),EFA!$D$7)</f>
        <v>1.0407772896135385</v>
      </c>
      <c r="H646" s="69">
        <f>LGD!$D$4</f>
        <v>0.55000000000000004</v>
      </c>
      <c r="I646" s="68">
        <f t="shared" ref="I646:I653" si="550">E646*F646*G646*H646</f>
        <v>0</v>
      </c>
      <c r="J646" s="70">
        <f t="shared" ref="J646:J653" si="551">1/((1+($O$16/12))^(M646-Q646))</f>
        <v>0.93558878588680383</v>
      </c>
      <c r="K646" s="119">
        <f t="shared" ref="K646:K653" si="552">I646*J646</f>
        <v>0</v>
      </c>
      <c r="M646" s="64">
        <v>132</v>
      </c>
      <c r="N646" s="64">
        <v>1</v>
      </c>
      <c r="O646" s="63">
        <f t="shared" ref="O646:O653" si="553">$O$16</f>
        <v>0.13390000000000002</v>
      </c>
      <c r="P646" s="87">
        <f t="shared" si="547"/>
        <v>1.4512778882483661E-2</v>
      </c>
      <c r="Q646" s="64">
        <f t="shared" ref="Q646:Q653" si="554">M646-S646</f>
        <v>126</v>
      </c>
      <c r="R646" s="87">
        <f t="shared" ref="R646:R653" si="555">PV(O646/12,Q646,-P646,0,0)</f>
        <v>0.97930345303028932</v>
      </c>
      <c r="S646" s="64">
        <v>6</v>
      </c>
    </row>
    <row r="647" spans="1:19" x14ac:dyDescent="0.25">
      <c r="B647" s="62">
        <v>1</v>
      </c>
      <c r="C647" s="64" t="s">
        <v>14</v>
      </c>
      <c r="D647" s="68">
        <f>'31-60 days'!E15</f>
        <v>0</v>
      </c>
      <c r="E647" s="68">
        <f t="shared" si="548"/>
        <v>0</v>
      </c>
      <c r="F647" s="63">
        <f t="shared" si="549"/>
        <v>6.9392486816699517E-2</v>
      </c>
      <c r="G647" s="65">
        <f>IFERROR(VLOOKUP(B647,EFA!$C$2:$D$7,2,0),EFA!$D$7)</f>
        <v>1.0407772896135385</v>
      </c>
      <c r="H647" s="69">
        <f>LGD!$D$5</f>
        <v>0.14000000000000001</v>
      </c>
      <c r="I647" s="68">
        <f t="shared" si="550"/>
        <v>0</v>
      </c>
      <c r="J647" s="70">
        <f t="shared" si="551"/>
        <v>0.93558878588680383</v>
      </c>
      <c r="K647" s="119">
        <f t="shared" si="552"/>
        <v>0</v>
      </c>
      <c r="M647" s="64">
        <v>132</v>
      </c>
      <c r="N647" s="64">
        <v>1</v>
      </c>
      <c r="O647" s="63">
        <f t="shared" si="553"/>
        <v>0.13390000000000002</v>
      </c>
      <c r="P647" s="87">
        <f t="shared" si="547"/>
        <v>1.4512778882483661E-2</v>
      </c>
      <c r="Q647" s="64">
        <f t="shared" si="554"/>
        <v>126</v>
      </c>
      <c r="R647" s="87">
        <f t="shared" si="555"/>
        <v>0.97930345303028932</v>
      </c>
      <c r="S647" s="64">
        <v>6</v>
      </c>
    </row>
    <row r="648" spans="1:19" x14ac:dyDescent="0.25">
      <c r="B648" s="62">
        <v>1</v>
      </c>
      <c r="C648" s="64" t="s">
        <v>15</v>
      </c>
      <c r="D648" s="68">
        <f>'31-60 days'!F15</f>
        <v>0</v>
      </c>
      <c r="E648" s="68">
        <f t="shared" si="548"/>
        <v>0</v>
      </c>
      <c r="F648" s="63">
        <f t="shared" si="549"/>
        <v>6.9392486816699517E-2</v>
      </c>
      <c r="G648" s="65">
        <f>IFERROR(VLOOKUP(B648,EFA!$C$2:$D$7,2,0),EFA!$D$7)</f>
        <v>1.0407772896135385</v>
      </c>
      <c r="H648" s="69">
        <f>LGD!$D$6</f>
        <v>0.3</v>
      </c>
      <c r="I648" s="68">
        <f t="shared" si="550"/>
        <v>0</v>
      </c>
      <c r="J648" s="70">
        <f t="shared" si="551"/>
        <v>0.93558878588680383</v>
      </c>
      <c r="K648" s="119">
        <f t="shared" si="552"/>
        <v>0</v>
      </c>
      <c r="M648" s="64">
        <v>132</v>
      </c>
      <c r="N648" s="64">
        <v>1</v>
      </c>
      <c r="O648" s="63">
        <f t="shared" si="553"/>
        <v>0.13390000000000002</v>
      </c>
      <c r="P648" s="87">
        <f t="shared" si="547"/>
        <v>1.4512778882483661E-2</v>
      </c>
      <c r="Q648" s="64">
        <f t="shared" si="554"/>
        <v>126</v>
      </c>
      <c r="R648" s="87">
        <f t="shared" si="555"/>
        <v>0.97930345303028932</v>
      </c>
      <c r="S648" s="64">
        <v>6</v>
      </c>
    </row>
    <row r="649" spans="1:19" x14ac:dyDescent="0.25">
      <c r="B649" s="62">
        <v>1</v>
      </c>
      <c r="C649" s="64" t="s">
        <v>16</v>
      </c>
      <c r="D649" s="68">
        <f>'31-60 days'!G15</f>
        <v>3503107.8</v>
      </c>
      <c r="E649" s="68">
        <f t="shared" si="548"/>
        <v>3430605.5648773401</v>
      </c>
      <c r="F649" s="63">
        <f t="shared" si="549"/>
        <v>6.9392486816699517E-2</v>
      </c>
      <c r="G649" s="65">
        <f>IFERROR(VLOOKUP(B649,EFA!$C$2:$D$7,2,0),EFA!$D$7)</f>
        <v>1.0407772896135385</v>
      </c>
      <c r="H649" s="69">
        <f>LGD!$D$7</f>
        <v>0.3</v>
      </c>
      <c r="I649" s="68">
        <f t="shared" si="550"/>
        <v>74329.68650929966</v>
      </c>
      <c r="J649" s="70">
        <f t="shared" si="551"/>
        <v>0.93558878588680383</v>
      </c>
      <c r="K649" s="119">
        <f t="shared" si="552"/>
        <v>69542.021156582414</v>
      </c>
      <c r="M649" s="64">
        <v>132</v>
      </c>
      <c r="N649" s="64">
        <v>1</v>
      </c>
      <c r="O649" s="63">
        <f t="shared" si="553"/>
        <v>0.13390000000000002</v>
      </c>
      <c r="P649" s="87">
        <f t="shared" si="547"/>
        <v>1.4512778882483661E-2</v>
      </c>
      <c r="Q649" s="64">
        <f t="shared" si="554"/>
        <v>126</v>
      </c>
      <c r="R649" s="87">
        <f t="shared" si="555"/>
        <v>0.97930345303028932</v>
      </c>
      <c r="S649" s="64">
        <v>6</v>
      </c>
    </row>
    <row r="650" spans="1:19" x14ac:dyDescent="0.25">
      <c r="B650" s="62">
        <v>1</v>
      </c>
      <c r="C650" s="64" t="s">
        <v>17</v>
      </c>
      <c r="D650" s="68">
        <f>'31-60 days'!H15</f>
        <v>0</v>
      </c>
      <c r="E650" s="68">
        <f t="shared" si="548"/>
        <v>0</v>
      </c>
      <c r="F650" s="63">
        <f t="shared" si="549"/>
        <v>6.9392486816699517E-2</v>
      </c>
      <c r="G650" s="65">
        <f>IFERROR(VLOOKUP(B650,EFA!$C$2:$D$7,2,0),EFA!$D$7)</f>
        <v>1.0407772896135385</v>
      </c>
      <c r="H650" s="69">
        <f>LGD!$D$8</f>
        <v>4.6364209605119888E-2</v>
      </c>
      <c r="I650" s="68">
        <f t="shared" si="550"/>
        <v>0</v>
      </c>
      <c r="J650" s="70">
        <f t="shared" si="551"/>
        <v>0.93558878588680383</v>
      </c>
      <c r="K650" s="119">
        <f t="shared" si="552"/>
        <v>0</v>
      </c>
      <c r="M650" s="64">
        <v>132</v>
      </c>
      <c r="N650" s="64">
        <v>1</v>
      </c>
      <c r="O650" s="63">
        <f t="shared" si="553"/>
        <v>0.13390000000000002</v>
      </c>
      <c r="P650" s="87">
        <f t="shared" si="547"/>
        <v>1.4512778882483661E-2</v>
      </c>
      <c r="Q650" s="64">
        <f t="shared" si="554"/>
        <v>126</v>
      </c>
      <c r="R650" s="87">
        <f t="shared" si="555"/>
        <v>0.97930345303028932</v>
      </c>
      <c r="S650" s="64">
        <v>6</v>
      </c>
    </row>
    <row r="651" spans="1:19" x14ac:dyDescent="0.25">
      <c r="B651" s="62">
        <v>1</v>
      </c>
      <c r="C651" s="64" t="s">
        <v>18</v>
      </c>
      <c r="D651" s="68">
        <f>'31-60 days'!I15</f>
        <v>0</v>
      </c>
      <c r="E651" s="68">
        <f t="shared" si="548"/>
        <v>0</v>
      </c>
      <c r="F651" s="63">
        <f t="shared" si="549"/>
        <v>6.9392486816699517E-2</v>
      </c>
      <c r="G651" s="65">
        <f>IFERROR(VLOOKUP(B651,EFA!$C$2:$D$7,2,0),EFA!$D$7)</f>
        <v>1.0407772896135385</v>
      </c>
      <c r="H651" s="69">
        <f>LGD!$D$9</f>
        <v>0.25</v>
      </c>
      <c r="I651" s="68">
        <f t="shared" si="550"/>
        <v>0</v>
      </c>
      <c r="J651" s="70">
        <f t="shared" si="551"/>
        <v>0.93558878588680383</v>
      </c>
      <c r="K651" s="119">
        <f t="shared" si="552"/>
        <v>0</v>
      </c>
      <c r="M651" s="64">
        <v>132</v>
      </c>
      <c r="N651" s="64">
        <v>1</v>
      </c>
      <c r="O651" s="63">
        <f t="shared" si="553"/>
        <v>0.13390000000000002</v>
      </c>
      <c r="P651" s="87">
        <f t="shared" si="547"/>
        <v>1.4512778882483661E-2</v>
      </c>
      <c r="Q651" s="64">
        <f t="shared" si="554"/>
        <v>126</v>
      </c>
      <c r="R651" s="87">
        <f t="shared" si="555"/>
        <v>0.97930345303028932</v>
      </c>
      <c r="S651" s="64">
        <v>6</v>
      </c>
    </row>
    <row r="652" spans="1:19" x14ac:dyDescent="0.25">
      <c r="B652" s="62">
        <v>1</v>
      </c>
      <c r="C652" s="64" t="s">
        <v>19</v>
      </c>
      <c r="D652" s="68">
        <f>'31-60 days'!J15</f>
        <v>0</v>
      </c>
      <c r="E652" s="68">
        <f t="shared" si="548"/>
        <v>0</v>
      </c>
      <c r="F652" s="63">
        <f t="shared" si="549"/>
        <v>6.9392486816699517E-2</v>
      </c>
      <c r="G652" s="65">
        <f>IFERROR(VLOOKUP(B652,EFA!$C$2:$D$7,2,0),EFA!$D$7)</f>
        <v>1.0407772896135385</v>
      </c>
      <c r="H652" s="69">
        <f>LGD!$D$10</f>
        <v>0.35</v>
      </c>
      <c r="I652" s="68">
        <f t="shared" si="550"/>
        <v>0</v>
      </c>
      <c r="J652" s="70">
        <f t="shared" si="551"/>
        <v>0.93558878588680383</v>
      </c>
      <c r="K652" s="119">
        <f t="shared" si="552"/>
        <v>0</v>
      </c>
      <c r="M652" s="64">
        <v>132</v>
      </c>
      <c r="N652" s="64">
        <v>1</v>
      </c>
      <c r="O652" s="63">
        <f t="shared" si="553"/>
        <v>0.13390000000000002</v>
      </c>
      <c r="P652" s="87">
        <f t="shared" si="547"/>
        <v>1.4512778882483661E-2</v>
      </c>
      <c r="Q652" s="64">
        <f t="shared" si="554"/>
        <v>126</v>
      </c>
      <c r="R652" s="87">
        <f t="shared" si="555"/>
        <v>0.97930345303028932</v>
      </c>
      <c r="S652" s="64">
        <v>6</v>
      </c>
    </row>
    <row r="653" spans="1:19" x14ac:dyDescent="0.25">
      <c r="B653" s="62">
        <v>1</v>
      </c>
      <c r="C653" s="64" t="s">
        <v>20</v>
      </c>
      <c r="D653" s="68">
        <f>'31-60 days'!K15</f>
        <v>0</v>
      </c>
      <c r="E653" s="68">
        <f t="shared" si="548"/>
        <v>0</v>
      </c>
      <c r="F653" s="63">
        <f t="shared" si="549"/>
        <v>6.9392486816699517E-2</v>
      </c>
      <c r="G653" s="65">
        <f>IFERROR(VLOOKUP(B653,EFA!$C$2:$D$7,2,0),EFA!$D$7)</f>
        <v>1.0407772896135385</v>
      </c>
      <c r="H653" s="69">
        <f>LGD!$D$11</f>
        <v>0.55000000000000004</v>
      </c>
      <c r="I653" s="68">
        <f t="shared" si="550"/>
        <v>0</v>
      </c>
      <c r="J653" s="70">
        <f t="shared" si="551"/>
        <v>0.93558878588680383</v>
      </c>
      <c r="K653" s="119">
        <f t="shared" si="552"/>
        <v>0</v>
      </c>
      <c r="M653" s="64">
        <v>132</v>
      </c>
      <c r="N653" s="64">
        <v>1</v>
      </c>
      <c r="O653" s="63">
        <f t="shared" si="553"/>
        <v>0.13390000000000002</v>
      </c>
      <c r="P653" s="87">
        <f t="shared" si="547"/>
        <v>1.4512778882483661E-2</v>
      </c>
      <c r="Q653" s="64">
        <f t="shared" si="554"/>
        <v>126</v>
      </c>
      <c r="R653" s="87">
        <f t="shared" si="555"/>
        <v>0.97930345303028932</v>
      </c>
      <c r="S653" s="64">
        <v>6</v>
      </c>
    </row>
    <row r="654" spans="1:19" x14ac:dyDescent="0.25">
      <c r="C654" s="88"/>
      <c r="D654" s="89"/>
      <c r="E654" s="89"/>
      <c r="F654" s="90"/>
      <c r="G654" s="91"/>
      <c r="H654" s="92"/>
      <c r="I654" s="89"/>
      <c r="J654" s="93"/>
      <c r="K654" s="117"/>
      <c r="M654" s="94"/>
      <c r="N654" s="94"/>
      <c r="O654" s="95"/>
      <c r="P654" s="96"/>
      <c r="Q654" s="94"/>
      <c r="R654" s="96"/>
      <c r="S654" s="94"/>
    </row>
    <row r="655" spans="1:19" x14ac:dyDescent="0.25">
      <c r="A655" s="62">
        <v>11</v>
      </c>
      <c r="B655" s="62" t="s">
        <v>52</v>
      </c>
      <c r="C655" s="64" t="s">
        <v>9</v>
      </c>
      <c r="D655" s="64"/>
      <c r="E655" s="84" t="s">
        <v>26</v>
      </c>
      <c r="F655" s="84" t="s">
        <v>39</v>
      </c>
      <c r="G655" s="84" t="s">
        <v>27</v>
      </c>
      <c r="H655" s="84" t="s">
        <v>28</v>
      </c>
      <c r="I655" s="84" t="s">
        <v>29</v>
      </c>
      <c r="J655" s="84" t="s">
        <v>30</v>
      </c>
      <c r="K655" s="118" t="s">
        <v>31</v>
      </c>
      <c r="M655" s="85" t="s">
        <v>32</v>
      </c>
      <c r="N655" s="85" t="s">
        <v>33</v>
      </c>
      <c r="O655" s="85" t="s">
        <v>34</v>
      </c>
      <c r="P655" s="85" t="s">
        <v>35</v>
      </c>
      <c r="Q655" s="85" t="s">
        <v>36</v>
      </c>
      <c r="R655" s="85" t="s">
        <v>37</v>
      </c>
      <c r="S655" s="85" t="s">
        <v>38</v>
      </c>
    </row>
    <row r="656" spans="1:19" x14ac:dyDescent="0.25">
      <c r="B656" s="62">
        <v>2</v>
      </c>
      <c r="C656" s="64" t="s">
        <v>12</v>
      </c>
      <c r="D656" s="68"/>
      <c r="E656" s="68">
        <f>D645*R656</f>
        <v>0</v>
      </c>
      <c r="F656" s="63">
        <f>$E$4-$D$4</f>
        <v>1.1234008039333332E-2</v>
      </c>
      <c r="G656" s="65">
        <f>IFERROR(VLOOKUP(B656,EFA!$C$2:$D$7,2,0),EFA!$D$7)</f>
        <v>0.97341921930465047</v>
      </c>
      <c r="H656" s="69">
        <f>LGD!$D$3</f>
        <v>0</v>
      </c>
      <c r="I656" s="68">
        <f>E656*F656*G656*H656</f>
        <v>0</v>
      </c>
      <c r="J656" s="70">
        <f>1/((1+($O$16/12))^(M656-Q656))</f>
        <v>0.81894554163582844</v>
      </c>
      <c r="K656" s="119">
        <f>I656*J656</f>
        <v>0</v>
      </c>
      <c r="M656" s="64">
        <v>132</v>
      </c>
      <c r="N656" s="64">
        <v>1</v>
      </c>
      <c r="O656" s="63">
        <f>$O$16</f>
        <v>0.13390000000000002</v>
      </c>
      <c r="P656" s="87">
        <f t="shared" ref="P656:P664" si="556">PMT(O656/12,M656,-N656,0,0)</f>
        <v>1.4512778882483661E-2</v>
      </c>
      <c r="Q656" s="64">
        <f>M656-S656</f>
        <v>114</v>
      </c>
      <c r="R656" s="87">
        <f>PV(O656/12,Q656,-P656,0,0)</f>
        <v>0.93353766177018804</v>
      </c>
      <c r="S656" s="64">
        <f>12+6</f>
        <v>18</v>
      </c>
    </row>
    <row r="657" spans="1:19" x14ac:dyDescent="0.25">
      <c r="B657" s="62">
        <v>2</v>
      </c>
      <c r="C657" s="64" t="s">
        <v>13</v>
      </c>
      <c r="D657" s="68"/>
      <c r="E657" s="68">
        <f t="shared" ref="E657:E664" si="557">D646*R657</f>
        <v>0</v>
      </c>
      <c r="F657" s="63">
        <f t="shared" ref="F657:F664" si="558">$E$4-$D$4</f>
        <v>1.1234008039333332E-2</v>
      </c>
      <c r="G657" s="65">
        <f>IFERROR(VLOOKUP(B657,EFA!$C$2:$D$7,2,0),EFA!$D$7)</f>
        <v>0.97341921930465047</v>
      </c>
      <c r="H657" s="69">
        <f>LGD!$D$4</f>
        <v>0.55000000000000004</v>
      </c>
      <c r="I657" s="68">
        <f t="shared" ref="I657:I664" si="559">E657*F657*G657*H657</f>
        <v>0</v>
      </c>
      <c r="J657" s="70">
        <f t="shared" ref="J657:J664" si="560">1/((1+($O$16/12))^(M657-Q657))</f>
        <v>0.81894554163582844</v>
      </c>
      <c r="K657" s="119">
        <f t="shared" ref="K657:K664" si="561">I657*J657</f>
        <v>0</v>
      </c>
      <c r="M657" s="64">
        <v>132</v>
      </c>
      <c r="N657" s="64">
        <v>1</v>
      </c>
      <c r="O657" s="63">
        <f t="shared" ref="O657:O664" si="562">$O$16</f>
        <v>0.13390000000000002</v>
      </c>
      <c r="P657" s="87">
        <f t="shared" si="556"/>
        <v>1.4512778882483661E-2</v>
      </c>
      <c r="Q657" s="64">
        <f t="shared" ref="Q657:Q664" si="563">M657-S657</f>
        <v>114</v>
      </c>
      <c r="R657" s="87">
        <f t="shared" ref="R657:R664" si="564">PV(O657/12,Q657,-P657,0,0)</f>
        <v>0.93353766177018804</v>
      </c>
      <c r="S657" s="64">
        <f t="shared" ref="S657:S664" si="565">12+6</f>
        <v>18</v>
      </c>
    </row>
    <row r="658" spans="1:19" x14ac:dyDescent="0.25">
      <c r="B658" s="62">
        <v>2</v>
      </c>
      <c r="C658" s="64" t="s">
        <v>14</v>
      </c>
      <c r="D658" s="68"/>
      <c r="E658" s="68">
        <f t="shared" si="557"/>
        <v>0</v>
      </c>
      <c r="F658" s="63">
        <f t="shared" si="558"/>
        <v>1.1234008039333332E-2</v>
      </c>
      <c r="G658" s="65">
        <f>IFERROR(VLOOKUP(B658,EFA!$C$2:$D$7,2,0),EFA!$D$7)</f>
        <v>0.97341921930465047</v>
      </c>
      <c r="H658" s="69">
        <f>LGD!$D$5</f>
        <v>0.14000000000000001</v>
      </c>
      <c r="I658" s="68">
        <f t="shared" si="559"/>
        <v>0</v>
      </c>
      <c r="J658" s="70">
        <f t="shared" si="560"/>
        <v>0.81894554163582844</v>
      </c>
      <c r="K658" s="119">
        <f t="shared" si="561"/>
        <v>0</v>
      </c>
      <c r="M658" s="64">
        <v>132</v>
      </c>
      <c r="N658" s="64">
        <v>1</v>
      </c>
      <c r="O658" s="63">
        <f t="shared" si="562"/>
        <v>0.13390000000000002</v>
      </c>
      <c r="P658" s="87">
        <f t="shared" si="556"/>
        <v>1.4512778882483661E-2</v>
      </c>
      <c r="Q658" s="64">
        <f t="shared" si="563"/>
        <v>114</v>
      </c>
      <c r="R658" s="87">
        <f t="shared" si="564"/>
        <v>0.93353766177018804</v>
      </c>
      <c r="S658" s="64">
        <f t="shared" si="565"/>
        <v>18</v>
      </c>
    </row>
    <row r="659" spans="1:19" x14ac:dyDescent="0.25">
      <c r="B659" s="62">
        <v>2</v>
      </c>
      <c r="C659" s="64" t="s">
        <v>15</v>
      </c>
      <c r="D659" s="68"/>
      <c r="E659" s="68">
        <f t="shared" si="557"/>
        <v>0</v>
      </c>
      <c r="F659" s="63">
        <f t="shared" si="558"/>
        <v>1.1234008039333332E-2</v>
      </c>
      <c r="G659" s="65">
        <f>IFERROR(VLOOKUP(B659,EFA!$C$2:$D$7,2,0),EFA!$D$7)</f>
        <v>0.97341921930465047</v>
      </c>
      <c r="H659" s="69">
        <f>LGD!$D$6</f>
        <v>0.3</v>
      </c>
      <c r="I659" s="68">
        <f t="shared" si="559"/>
        <v>0</v>
      </c>
      <c r="J659" s="70">
        <f t="shared" si="560"/>
        <v>0.81894554163582844</v>
      </c>
      <c r="K659" s="119">
        <f t="shared" si="561"/>
        <v>0</v>
      </c>
      <c r="M659" s="64">
        <v>132</v>
      </c>
      <c r="N659" s="64">
        <v>1</v>
      </c>
      <c r="O659" s="63">
        <f t="shared" si="562"/>
        <v>0.13390000000000002</v>
      </c>
      <c r="P659" s="87">
        <f t="shared" si="556"/>
        <v>1.4512778882483661E-2</v>
      </c>
      <c r="Q659" s="64">
        <f t="shared" si="563"/>
        <v>114</v>
      </c>
      <c r="R659" s="87">
        <f t="shared" si="564"/>
        <v>0.93353766177018804</v>
      </c>
      <c r="S659" s="64">
        <f t="shared" si="565"/>
        <v>18</v>
      </c>
    </row>
    <row r="660" spans="1:19" x14ac:dyDescent="0.25">
      <c r="B660" s="62">
        <v>2</v>
      </c>
      <c r="C660" s="64" t="s">
        <v>16</v>
      </c>
      <c r="D660" s="68"/>
      <c r="E660" s="68">
        <f t="shared" si="557"/>
        <v>3270283.0645409073</v>
      </c>
      <c r="F660" s="63">
        <f t="shared" si="558"/>
        <v>1.1234008039333332E-2</v>
      </c>
      <c r="G660" s="65">
        <f>IFERROR(VLOOKUP(B660,EFA!$C$2:$D$7,2,0),EFA!$D$7)</f>
        <v>0.97341921930465047</v>
      </c>
      <c r="H660" s="69">
        <f>LGD!$D$7</f>
        <v>0.3</v>
      </c>
      <c r="I660" s="68">
        <f t="shared" si="559"/>
        <v>10728.555375076872</v>
      </c>
      <c r="J660" s="70">
        <f t="shared" si="560"/>
        <v>0.81894554163582844</v>
      </c>
      <c r="K660" s="119">
        <f t="shared" si="561"/>
        <v>8786.1025926123075</v>
      </c>
      <c r="M660" s="64">
        <v>132</v>
      </c>
      <c r="N660" s="64">
        <v>1</v>
      </c>
      <c r="O660" s="63">
        <f t="shared" si="562"/>
        <v>0.13390000000000002</v>
      </c>
      <c r="P660" s="87">
        <f t="shared" si="556"/>
        <v>1.4512778882483661E-2</v>
      </c>
      <c r="Q660" s="64">
        <f t="shared" si="563"/>
        <v>114</v>
      </c>
      <c r="R660" s="87">
        <f t="shared" si="564"/>
        <v>0.93353766177018804</v>
      </c>
      <c r="S660" s="64">
        <f t="shared" si="565"/>
        <v>18</v>
      </c>
    </row>
    <row r="661" spans="1:19" x14ac:dyDescent="0.25">
      <c r="B661" s="62">
        <v>2</v>
      </c>
      <c r="C661" s="64" t="s">
        <v>17</v>
      </c>
      <c r="D661" s="68"/>
      <c r="E661" s="68">
        <f t="shared" si="557"/>
        <v>0</v>
      </c>
      <c r="F661" s="63">
        <f t="shared" si="558"/>
        <v>1.1234008039333332E-2</v>
      </c>
      <c r="G661" s="65">
        <f>IFERROR(VLOOKUP(B661,EFA!$C$2:$D$7,2,0),EFA!$D$7)</f>
        <v>0.97341921930465047</v>
      </c>
      <c r="H661" s="69">
        <f>LGD!$D$8</f>
        <v>4.6364209605119888E-2</v>
      </c>
      <c r="I661" s="68">
        <f t="shared" si="559"/>
        <v>0</v>
      </c>
      <c r="J661" s="70">
        <f t="shared" si="560"/>
        <v>0.81894554163582844</v>
      </c>
      <c r="K661" s="119">
        <f t="shared" si="561"/>
        <v>0</v>
      </c>
      <c r="M661" s="64">
        <v>132</v>
      </c>
      <c r="N661" s="64">
        <v>1</v>
      </c>
      <c r="O661" s="63">
        <f t="shared" si="562"/>
        <v>0.13390000000000002</v>
      </c>
      <c r="P661" s="87">
        <f t="shared" si="556"/>
        <v>1.4512778882483661E-2</v>
      </c>
      <c r="Q661" s="64">
        <f t="shared" si="563"/>
        <v>114</v>
      </c>
      <c r="R661" s="87">
        <f t="shared" si="564"/>
        <v>0.93353766177018804</v>
      </c>
      <c r="S661" s="64">
        <f t="shared" si="565"/>
        <v>18</v>
      </c>
    </row>
    <row r="662" spans="1:19" x14ac:dyDescent="0.25">
      <c r="B662" s="62">
        <v>2</v>
      </c>
      <c r="C662" s="64" t="s">
        <v>18</v>
      </c>
      <c r="D662" s="68"/>
      <c r="E662" s="68">
        <f t="shared" si="557"/>
        <v>0</v>
      </c>
      <c r="F662" s="63">
        <f t="shared" si="558"/>
        <v>1.1234008039333332E-2</v>
      </c>
      <c r="G662" s="65">
        <f>IFERROR(VLOOKUP(B662,EFA!$C$2:$D$7,2,0),EFA!$D$7)</f>
        <v>0.97341921930465047</v>
      </c>
      <c r="H662" s="69">
        <f>LGD!$D$9</f>
        <v>0.25</v>
      </c>
      <c r="I662" s="68">
        <f t="shared" si="559"/>
        <v>0</v>
      </c>
      <c r="J662" s="70">
        <f t="shared" si="560"/>
        <v>0.81894554163582844</v>
      </c>
      <c r="K662" s="119">
        <f t="shared" si="561"/>
        <v>0</v>
      </c>
      <c r="M662" s="64">
        <v>132</v>
      </c>
      <c r="N662" s="64">
        <v>1</v>
      </c>
      <c r="O662" s="63">
        <f t="shared" si="562"/>
        <v>0.13390000000000002</v>
      </c>
      <c r="P662" s="87">
        <f t="shared" si="556"/>
        <v>1.4512778882483661E-2</v>
      </c>
      <c r="Q662" s="64">
        <f t="shared" si="563"/>
        <v>114</v>
      </c>
      <c r="R662" s="87">
        <f t="shared" si="564"/>
        <v>0.93353766177018804</v>
      </c>
      <c r="S662" s="64">
        <f t="shared" si="565"/>
        <v>18</v>
      </c>
    </row>
    <row r="663" spans="1:19" x14ac:dyDescent="0.25">
      <c r="B663" s="62">
        <v>2</v>
      </c>
      <c r="C663" s="64" t="s">
        <v>19</v>
      </c>
      <c r="D663" s="68"/>
      <c r="E663" s="68">
        <f t="shared" si="557"/>
        <v>0</v>
      </c>
      <c r="F663" s="63">
        <f t="shared" si="558"/>
        <v>1.1234008039333332E-2</v>
      </c>
      <c r="G663" s="65">
        <f>IFERROR(VLOOKUP(B663,EFA!$C$2:$D$7,2,0),EFA!$D$7)</f>
        <v>0.97341921930465047</v>
      </c>
      <c r="H663" s="69">
        <f>LGD!$D$10</f>
        <v>0.35</v>
      </c>
      <c r="I663" s="68">
        <f t="shared" si="559"/>
        <v>0</v>
      </c>
      <c r="J663" s="70">
        <f t="shared" si="560"/>
        <v>0.81894554163582844</v>
      </c>
      <c r="K663" s="119">
        <f t="shared" si="561"/>
        <v>0</v>
      </c>
      <c r="M663" s="64">
        <v>132</v>
      </c>
      <c r="N663" s="64">
        <v>1</v>
      </c>
      <c r="O663" s="63">
        <f t="shared" si="562"/>
        <v>0.13390000000000002</v>
      </c>
      <c r="P663" s="87">
        <f t="shared" si="556"/>
        <v>1.4512778882483661E-2</v>
      </c>
      <c r="Q663" s="64">
        <f t="shared" si="563"/>
        <v>114</v>
      </c>
      <c r="R663" s="87">
        <f t="shared" si="564"/>
        <v>0.93353766177018804</v>
      </c>
      <c r="S663" s="64">
        <f t="shared" si="565"/>
        <v>18</v>
      </c>
    </row>
    <row r="664" spans="1:19" x14ac:dyDescent="0.25">
      <c r="B664" s="62">
        <v>2</v>
      </c>
      <c r="C664" s="64" t="s">
        <v>20</v>
      </c>
      <c r="D664" s="68"/>
      <c r="E664" s="68">
        <f t="shared" si="557"/>
        <v>0</v>
      </c>
      <c r="F664" s="63">
        <f t="shared" si="558"/>
        <v>1.1234008039333332E-2</v>
      </c>
      <c r="G664" s="65">
        <f>IFERROR(VLOOKUP(B664,EFA!$C$2:$D$7,2,0),EFA!$D$7)</f>
        <v>0.97341921930465047</v>
      </c>
      <c r="H664" s="69">
        <f>LGD!$D$11</f>
        <v>0.55000000000000004</v>
      </c>
      <c r="I664" s="68">
        <f t="shared" si="559"/>
        <v>0</v>
      </c>
      <c r="J664" s="70">
        <f t="shared" si="560"/>
        <v>0.81894554163582844</v>
      </c>
      <c r="K664" s="119">
        <f t="shared" si="561"/>
        <v>0</v>
      </c>
      <c r="M664" s="64">
        <v>132</v>
      </c>
      <c r="N664" s="64">
        <v>1</v>
      </c>
      <c r="O664" s="63">
        <f t="shared" si="562"/>
        <v>0.13390000000000002</v>
      </c>
      <c r="P664" s="87">
        <f t="shared" si="556"/>
        <v>1.4512778882483661E-2</v>
      </c>
      <c r="Q664" s="64">
        <f t="shared" si="563"/>
        <v>114</v>
      </c>
      <c r="R664" s="87">
        <f t="shared" si="564"/>
        <v>0.93353766177018804</v>
      </c>
      <c r="S664" s="64">
        <f t="shared" si="565"/>
        <v>18</v>
      </c>
    </row>
    <row r="665" spans="1:19" x14ac:dyDescent="0.25">
      <c r="C665" s="64"/>
      <c r="D665" s="68"/>
      <c r="E665" s="68"/>
      <c r="F665" s="63"/>
      <c r="G665" s="65"/>
      <c r="H665" s="69"/>
      <c r="I665" s="68"/>
      <c r="J665" s="70"/>
      <c r="K665" s="119"/>
      <c r="M665" s="64"/>
      <c r="N665" s="64"/>
      <c r="O665" s="63"/>
      <c r="P665" s="87"/>
      <c r="Q665" s="64"/>
      <c r="R665" s="87"/>
      <c r="S665" s="64"/>
    </row>
    <row r="666" spans="1:19" x14ac:dyDescent="0.25">
      <c r="A666" s="62">
        <v>11</v>
      </c>
      <c r="B666" s="62" t="s">
        <v>52</v>
      </c>
      <c r="C666" s="64" t="s">
        <v>9</v>
      </c>
      <c r="D666" s="64"/>
      <c r="E666" s="84" t="s">
        <v>26</v>
      </c>
      <c r="F666" s="84" t="s">
        <v>39</v>
      </c>
      <c r="G666" s="84" t="s">
        <v>27</v>
      </c>
      <c r="H666" s="84" t="s">
        <v>28</v>
      </c>
      <c r="I666" s="84" t="s">
        <v>29</v>
      </c>
      <c r="J666" s="84" t="s">
        <v>30</v>
      </c>
      <c r="K666" s="118" t="s">
        <v>31</v>
      </c>
      <c r="M666" s="85" t="s">
        <v>32</v>
      </c>
      <c r="N666" s="85" t="s">
        <v>33</v>
      </c>
      <c r="O666" s="85" t="s">
        <v>34</v>
      </c>
      <c r="P666" s="85" t="s">
        <v>35</v>
      </c>
      <c r="Q666" s="85" t="s">
        <v>36</v>
      </c>
      <c r="R666" s="85" t="s">
        <v>37</v>
      </c>
      <c r="S666" s="85" t="s">
        <v>38</v>
      </c>
    </row>
    <row r="667" spans="1:19" x14ac:dyDescent="0.25">
      <c r="B667" s="62">
        <v>3</v>
      </c>
      <c r="C667" s="64" t="s">
        <v>12</v>
      </c>
      <c r="D667" s="68"/>
      <c r="E667" s="68">
        <f>D645*R667</f>
        <v>0</v>
      </c>
      <c r="F667" s="63">
        <f>$F$4-$E$4</f>
        <v>1.4695080658937348E-2</v>
      </c>
      <c r="G667" s="65">
        <f>IFERROR(VLOOKUP(B667,EFA!$C$2:$D$7,2,0),EFA!$D$7)</f>
        <v>0.97750576770633035</v>
      </c>
      <c r="H667" s="69">
        <f>LGD!$D$3</f>
        <v>0</v>
      </c>
      <c r="I667" s="68">
        <f>E667*F667*G667*H667</f>
        <v>0</v>
      </c>
      <c r="J667" s="70">
        <f>1/((1+($O$16/12))^(M667-Q667))</f>
        <v>0.7168446333284122</v>
      </c>
      <c r="K667" s="119">
        <f>I667*J667</f>
        <v>0</v>
      </c>
      <c r="M667" s="64">
        <v>132</v>
      </c>
      <c r="N667" s="64">
        <v>1</v>
      </c>
      <c r="O667" s="63">
        <f>$O$16</f>
        <v>0.13390000000000002</v>
      </c>
      <c r="P667" s="87">
        <f t="shared" ref="P667:P675" si="566">PMT(O667/12,M667,-N667,0,0)</f>
        <v>1.4512778882483661E-2</v>
      </c>
      <c r="Q667" s="64">
        <f>M667-S667</f>
        <v>102</v>
      </c>
      <c r="R667" s="87">
        <f>PV(O667/12,Q667,-P667,0,0)</f>
        <v>0.88125340243511796</v>
      </c>
      <c r="S667" s="64">
        <f>12+12+6</f>
        <v>30</v>
      </c>
    </row>
    <row r="668" spans="1:19" x14ac:dyDescent="0.25">
      <c r="B668" s="62">
        <v>3</v>
      </c>
      <c r="C668" s="64" t="s">
        <v>13</v>
      </c>
      <c r="D668" s="68"/>
      <c r="E668" s="68">
        <f t="shared" ref="E668:E675" si="567">D646*R668</f>
        <v>0</v>
      </c>
      <c r="F668" s="63">
        <f t="shared" ref="F668:F675" si="568">$F$4-$E$4</f>
        <v>1.4695080658937348E-2</v>
      </c>
      <c r="G668" s="65">
        <f>IFERROR(VLOOKUP(B668,EFA!$C$2:$D$7,2,0),EFA!$D$7)</f>
        <v>0.97750576770633035</v>
      </c>
      <c r="H668" s="69">
        <f>LGD!$D$4</f>
        <v>0.55000000000000004</v>
      </c>
      <c r="I668" s="68">
        <f t="shared" ref="I668:I675" si="569">E668*F668*G668*H668</f>
        <v>0</v>
      </c>
      <c r="J668" s="70">
        <f t="shared" ref="J668:J675" si="570">1/((1+($O$16/12))^(M668-Q668))</f>
        <v>0.7168446333284122</v>
      </c>
      <c r="K668" s="119">
        <f t="shared" ref="K668:K675" si="571">I668*J668</f>
        <v>0</v>
      </c>
      <c r="M668" s="64">
        <v>132</v>
      </c>
      <c r="N668" s="64">
        <v>1</v>
      </c>
      <c r="O668" s="63">
        <f t="shared" ref="O668:O675" si="572">$O$16</f>
        <v>0.13390000000000002</v>
      </c>
      <c r="P668" s="87">
        <f t="shared" si="566"/>
        <v>1.4512778882483661E-2</v>
      </c>
      <c r="Q668" s="64">
        <f t="shared" ref="Q668:Q675" si="573">M668-S668</f>
        <v>102</v>
      </c>
      <c r="R668" s="87">
        <f t="shared" ref="R668:R675" si="574">PV(O668/12,Q668,-P668,0,0)</f>
        <v>0.88125340243511796</v>
      </c>
      <c r="S668" s="64">
        <f t="shared" ref="S668:S675" si="575">12+12+6</f>
        <v>30</v>
      </c>
    </row>
    <row r="669" spans="1:19" x14ac:dyDescent="0.25">
      <c r="B669" s="62">
        <v>3</v>
      </c>
      <c r="C669" s="64" t="s">
        <v>14</v>
      </c>
      <c r="D669" s="68"/>
      <c r="E669" s="68">
        <f t="shared" si="567"/>
        <v>0</v>
      </c>
      <c r="F669" s="63">
        <f t="shared" si="568"/>
        <v>1.4695080658937348E-2</v>
      </c>
      <c r="G669" s="65">
        <f>IFERROR(VLOOKUP(B669,EFA!$C$2:$D$7,2,0),EFA!$D$7)</f>
        <v>0.97750576770633035</v>
      </c>
      <c r="H669" s="69">
        <f>LGD!$D$5</f>
        <v>0.14000000000000001</v>
      </c>
      <c r="I669" s="68">
        <f t="shared" si="569"/>
        <v>0</v>
      </c>
      <c r="J669" s="70">
        <f t="shared" si="570"/>
        <v>0.7168446333284122</v>
      </c>
      <c r="K669" s="119">
        <f t="shared" si="571"/>
        <v>0</v>
      </c>
      <c r="M669" s="64">
        <v>132</v>
      </c>
      <c r="N669" s="64">
        <v>1</v>
      </c>
      <c r="O669" s="63">
        <f t="shared" si="572"/>
        <v>0.13390000000000002</v>
      </c>
      <c r="P669" s="87">
        <f t="shared" si="566"/>
        <v>1.4512778882483661E-2</v>
      </c>
      <c r="Q669" s="64">
        <f t="shared" si="573"/>
        <v>102</v>
      </c>
      <c r="R669" s="87">
        <f t="shared" si="574"/>
        <v>0.88125340243511796</v>
      </c>
      <c r="S669" s="64">
        <f t="shared" si="575"/>
        <v>30</v>
      </c>
    </row>
    <row r="670" spans="1:19" x14ac:dyDescent="0.25">
      <c r="B670" s="62">
        <v>3</v>
      </c>
      <c r="C670" s="64" t="s">
        <v>15</v>
      </c>
      <c r="D670" s="68"/>
      <c r="E670" s="68">
        <f t="shared" si="567"/>
        <v>0</v>
      </c>
      <c r="F670" s="63">
        <f t="shared" si="568"/>
        <v>1.4695080658937348E-2</v>
      </c>
      <c r="G670" s="65">
        <f>IFERROR(VLOOKUP(B670,EFA!$C$2:$D$7,2,0),EFA!$D$7)</f>
        <v>0.97750576770633035</v>
      </c>
      <c r="H670" s="69">
        <f>LGD!$D$6</f>
        <v>0.3</v>
      </c>
      <c r="I670" s="68">
        <f t="shared" si="569"/>
        <v>0</v>
      </c>
      <c r="J670" s="70">
        <f t="shared" si="570"/>
        <v>0.7168446333284122</v>
      </c>
      <c r="K670" s="119">
        <f t="shared" si="571"/>
        <v>0</v>
      </c>
      <c r="M670" s="64">
        <v>132</v>
      </c>
      <c r="N670" s="64">
        <v>1</v>
      </c>
      <c r="O670" s="63">
        <f t="shared" si="572"/>
        <v>0.13390000000000002</v>
      </c>
      <c r="P670" s="87">
        <f t="shared" si="566"/>
        <v>1.4512778882483661E-2</v>
      </c>
      <c r="Q670" s="64">
        <f t="shared" si="573"/>
        <v>102</v>
      </c>
      <c r="R670" s="87">
        <f t="shared" si="574"/>
        <v>0.88125340243511796</v>
      </c>
      <c r="S670" s="64">
        <f t="shared" si="575"/>
        <v>30</v>
      </c>
    </row>
    <row r="671" spans="1:19" x14ac:dyDescent="0.25">
      <c r="B671" s="62">
        <v>3</v>
      </c>
      <c r="C671" s="64" t="s">
        <v>16</v>
      </c>
      <c r="D671" s="68"/>
      <c r="E671" s="68">
        <f t="shared" si="567"/>
        <v>3087125.6678470005</v>
      </c>
      <c r="F671" s="63">
        <f t="shared" si="568"/>
        <v>1.4695080658937348E-2</v>
      </c>
      <c r="G671" s="65">
        <f>IFERROR(VLOOKUP(B671,EFA!$C$2:$D$7,2,0),EFA!$D$7)</f>
        <v>0.97750576770633035</v>
      </c>
      <c r="H671" s="69">
        <f>LGD!$D$7</f>
        <v>0.3</v>
      </c>
      <c r="I671" s="68">
        <f t="shared" si="569"/>
        <v>13303.529169876037</v>
      </c>
      <c r="J671" s="70">
        <f t="shared" si="570"/>
        <v>0.7168446333284122</v>
      </c>
      <c r="K671" s="119">
        <f t="shared" si="571"/>
        <v>9536.5634897536238</v>
      </c>
      <c r="M671" s="64">
        <v>132</v>
      </c>
      <c r="N671" s="64">
        <v>1</v>
      </c>
      <c r="O671" s="63">
        <f t="shared" si="572"/>
        <v>0.13390000000000002</v>
      </c>
      <c r="P671" s="87">
        <f t="shared" si="566"/>
        <v>1.4512778882483661E-2</v>
      </c>
      <c r="Q671" s="64">
        <f t="shared" si="573"/>
        <v>102</v>
      </c>
      <c r="R671" s="87">
        <f t="shared" si="574"/>
        <v>0.88125340243511796</v>
      </c>
      <c r="S671" s="64">
        <f t="shared" si="575"/>
        <v>30</v>
      </c>
    </row>
    <row r="672" spans="1:19" x14ac:dyDescent="0.25">
      <c r="B672" s="62">
        <v>3</v>
      </c>
      <c r="C672" s="64" t="s">
        <v>17</v>
      </c>
      <c r="D672" s="68"/>
      <c r="E672" s="68">
        <f t="shared" si="567"/>
        <v>0</v>
      </c>
      <c r="F672" s="63">
        <f t="shared" si="568"/>
        <v>1.4695080658937348E-2</v>
      </c>
      <c r="G672" s="65">
        <f>IFERROR(VLOOKUP(B672,EFA!$C$2:$D$7,2,0),EFA!$D$7)</f>
        <v>0.97750576770633035</v>
      </c>
      <c r="H672" s="69">
        <f>LGD!$D$8</f>
        <v>4.6364209605119888E-2</v>
      </c>
      <c r="I672" s="68">
        <f t="shared" si="569"/>
        <v>0</v>
      </c>
      <c r="J672" s="70">
        <f t="shared" si="570"/>
        <v>0.7168446333284122</v>
      </c>
      <c r="K672" s="119">
        <f t="shared" si="571"/>
        <v>0</v>
      </c>
      <c r="M672" s="64">
        <v>132</v>
      </c>
      <c r="N672" s="64">
        <v>1</v>
      </c>
      <c r="O672" s="63">
        <f t="shared" si="572"/>
        <v>0.13390000000000002</v>
      </c>
      <c r="P672" s="87">
        <f t="shared" si="566"/>
        <v>1.4512778882483661E-2</v>
      </c>
      <c r="Q672" s="64">
        <f t="shared" si="573"/>
        <v>102</v>
      </c>
      <c r="R672" s="87">
        <f t="shared" si="574"/>
        <v>0.88125340243511796</v>
      </c>
      <c r="S672" s="64">
        <f t="shared" si="575"/>
        <v>30</v>
      </c>
    </row>
    <row r="673" spans="1:19" x14ac:dyDescent="0.25">
      <c r="B673" s="62">
        <v>3</v>
      </c>
      <c r="C673" s="64" t="s">
        <v>18</v>
      </c>
      <c r="D673" s="68"/>
      <c r="E673" s="68">
        <f t="shared" si="567"/>
        <v>0</v>
      </c>
      <c r="F673" s="63">
        <f t="shared" si="568"/>
        <v>1.4695080658937348E-2</v>
      </c>
      <c r="G673" s="65">
        <f>IFERROR(VLOOKUP(B673,EFA!$C$2:$D$7,2,0),EFA!$D$7)</f>
        <v>0.97750576770633035</v>
      </c>
      <c r="H673" s="69">
        <f>LGD!$D$9</f>
        <v>0.25</v>
      </c>
      <c r="I673" s="68">
        <f t="shared" si="569"/>
        <v>0</v>
      </c>
      <c r="J673" s="70">
        <f t="shared" si="570"/>
        <v>0.7168446333284122</v>
      </c>
      <c r="K673" s="119">
        <f t="shared" si="571"/>
        <v>0</v>
      </c>
      <c r="M673" s="64">
        <v>132</v>
      </c>
      <c r="N673" s="64">
        <v>1</v>
      </c>
      <c r="O673" s="63">
        <f t="shared" si="572"/>
        <v>0.13390000000000002</v>
      </c>
      <c r="P673" s="87">
        <f t="shared" si="566"/>
        <v>1.4512778882483661E-2</v>
      </c>
      <c r="Q673" s="64">
        <f t="shared" si="573"/>
        <v>102</v>
      </c>
      <c r="R673" s="87">
        <f t="shared" si="574"/>
        <v>0.88125340243511796</v>
      </c>
      <c r="S673" s="64">
        <f t="shared" si="575"/>
        <v>30</v>
      </c>
    </row>
    <row r="674" spans="1:19" x14ac:dyDescent="0.25">
      <c r="B674" s="62">
        <v>3</v>
      </c>
      <c r="C674" s="64" t="s">
        <v>19</v>
      </c>
      <c r="D674" s="68"/>
      <c r="E674" s="68">
        <f t="shared" si="567"/>
        <v>0</v>
      </c>
      <c r="F674" s="63">
        <f t="shared" si="568"/>
        <v>1.4695080658937348E-2</v>
      </c>
      <c r="G674" s="65">
        <f>IFERROR(VLOOKUP(B674,EFA!$C$2:$D$7,2,0),EFA!$D$7)</f>
        <v>0.97750576770633035</v>
      </c>
      <c r="H674" s="69">
        <f>LGD!$D$10</f>
        <v>0.35</v>
      </c>
      <c r="I674" s="68">
        <f t="shared" si="569"/>
        <v>0</v>
      </c>
      <c r="J674" s="70">
        <f t="shared" si="570"/>
        <v>0.7168446333284122</v>
      </c>
      <c r="K674" s="119">
        <f t="shared" si="571"/>
        <v>0</v>
      </c>
      <c r="M674" s="64">
        <v>132</v>
      </c>
      <c r="N674" s="64">
        <v>1</v>
      </c>
      <c r="O674" s="63">
        <f t="shared" si="572"/>
        <v>0.13390000000000002</v>
      </c>
      <c r="P674" s="87">
        <f t="shared" si="566"/>
        <v>1.4512778882483661E-2</v>
      </c>
      <c r="Q674" s="64">
        <f t="shared" si="573"/>
        <v>102</v>
      </c>
      <c r="R674" s="87">
        <f t="shared" si="574"/>
        <v>0.88125340243511796</v>
      </c>
      <c r="S674" s="64">
        <f t="shared" si="575"/>
        <v>30</v>
      </c>
    </row>
    <row r="675" spans="1:19" x14ac:dyDescent="0.25">
      <c r="B675" s="62">
        <v>3</v>
      </c>
      <c r="C675" s="64" t="s">
        <v>20</v>
      </c>
      <c r="D675" s="68"/>
      <c r="E675" s="68">
        <f t="shared" si="567"/>
        <v>0</v>
      </c>
      <c r="F675" s="63">
        <f t="shared" si="568"/>
        <v>1.4695080658937348E-2</v>
      </c>
      <c r="G675" s="65">
        <f>IFERROR(VLOOKUP(B675,EFA!$C$2:$D$7,2,0),EFA!$D$7)</f>
        <v>0.97750576770633035</v>
      </c>
      <c r="H675" s="69">
        <f>LGD!$D$11</f>
        <v>0.55000000000000004</v>
      </c>
      <c r="I675" s="68">
        <f t="shared" si="569"/>
        <v>0</v>
      </c>
      <c r="J675" s="70">
        <f t="shared" si="570"/>
        <v>0.7168446333284122</v>
      </c>
      <c r="K675" s="119">
        <f t="shared" si="571"/>
        <v>0</v>
      </c>
      <c r="M675" s="64">
        <v>132</v>
      </c>
      <c r="N675" s="64">
        <v>1</v>
      </c>
      <c r="O675" s="63">
        <f t="shared" si="572"/>
        <v>0.13390000000000002</v>
      </c>
      <c r="P675" s="87">
        <f t="shared" si="566"/>
        <v>1.4512778882483661E-2</v>
      </c>
      <c r="Q675" s="64">
        <f t="shared" si="573"/>
        <v>102</v>
      </c>
      <c r="R675" s="87">
        <f t="shared" si="574"/>
        <v>0.88125340243511796</v>
      </c>
      <c r="S675" s="64">
        <f t="shared" si="575"/>
        <v>30</v>
      </c>
    </row>
    <row r="676" spans="1:19" x14ac:dyDescent="0.25">
      <c r="C676" s="88"/>
      <c r="D676" s="89"/>
      <c r="E676" s="89"/>
      <c r="F676" s="90"/>
      <c r="G676" s="91"/>
      <c r="H676" s="92"/>
      <c r="I676" s="89"/>
      <c r="J676" s="93"/>
      <c r="K676" s="117"/>
      <c r="M676" s="94"/>
      <c r="N676" s="94"/>
      <c r="O676" s="95"/>
      <c r="P676" s="96"/>
      <c r="Q676" s="94"/>
      <c r="R676" s="96"/>
      <c r="S676" s="94"/>
    </row>
    <row r="677" spans="1:19" x14ac:dyDescent="0.25">
      <c r="A677" s="62">
        <v>11</v>
      </c>
      <c r="B677" s="62" t="s">
        <v>52</v>
      </c>
      <c r="C677" s="64" t="s">
        <v>9</v>
      </c>
      <c r="D677" s="64"/>
      <c r="E677" s="84" t="s">
        <v>26</v>
      </c>
      <c r="F677" s="84" t="s">
        <v>39</v>
      </c>
      <c r="G677" s="84" t="s">
        <v>27</v>
      </c>
      <c r="H677" s="84" t="s">
        <v>28</v>
      </c>
      <c r="I677" s="84" t="s">
        <v>29</v>
      </c>
      <c r="J677" s="84" t="s">
        <v>30</v>
      </c>
      <c r="K677" s="118" t="s">
        <v>31</v>
      </c>
      <c r="M677" s="85" t="s">
        <v>32</v>
      </c>
      <c r="N677" s="85" t="s">
        <v>33</v>
      </c>
      <c r="O677" s="85" t="s">
        <v>34</v>
      </c>
      <c r="P677" s="85" t="s">
        <v>35</v>
      </c>
      <c r="Q677" s="85" t="s">
        <v>36</v>
      </c>
      <c r="R677" s="85" t="s">
        <v>37</v>
      </c>
      <c r="S677" s="85" t="s">
        <v>38</v>
      </c>
    </row>
    <row r="678" spans="1:19" x14ac:dyDescent="0.25">
      <c r="B678" s="62">
        <v>4</v>
      </c>
      <c r="C678" s="64" t="s">
        <v>12</v>
      </c>
      <c r="D678" s="68"/>
      <c r="E678" s="68">
        <f>D645*R678</f>
        <v>0</v>
      </c>
      <c r="F678" s="63">
        <f>$G$4-$F$4</f>
        <v>6.7767815941499332E-3</v>
      </c>
      <c r="G678" s="65">
        <f>IFERROR(VLOOKUP(B678,EFA!$C$2:$D$7,2,0),EFA!$D$7)</f>
        <v>0.98975941333993145</v>
      </c>
      <c r="H678" s="69">
        <f>LGD!$D$3</f>
        <v>0</v>
      </c>
      <c r="I678" s="68">
        <f>E678*F678*G678*H678</f>
        <v>0</v>
      </c>
      <c r="J678" s="70">
        <f>1/((1+($O$16/12))^(M678-Q678))</f>
        <v>0.62747301524507682</v>
      </c>
      <c r="K678" s="119">
        <f>I678*J678</f>
        <v>0</v>
      </c>
      <c r="M678" s="64">
        <v>132</v>
      </c>
      <c r="N678" s="64">
        <v>1</v>
      </c>
      <c r="O678" s="63">
        <f>$O$16</f>
        <v>0.13390000000000002</v>
      </c>
      <c r="P678" s="87">
        <f t="shared" ref="P678:P686" si="576">PMT(O678/12,M678,-N678,0,0)</f>
        <v>1.4512778882483661E-2</v>
      </c>
      <c r="Q678" s="64">
        <f>M678-S678</f>
        <v>90</v>
      </c>
      <c r="R678" s="87">
        <f>PV(O678/12,Q678,-P678,0,0)</f>
        <v>0.82152224300468868</v>
      </c>
      <c r="S678" s="64">
        <f>12+12+12+6</f>
        <v>42</v>
      </c>
    </row>
    <row r="679" spans="1:19" x14ac:dyDescent="0.25">
      <c r="B679" s="62">
        <v>4</v>
      </c>
      <c r="C679" s="64" t="s">
        <v>13</v>
      </c>
      <c r="D679" s="68"/>
      <c r="E679" s="68">
        <f t="shared" ref="E679:E686" si="577">D646*R679</f>
        <v>0</v>
      </c>
      <c r="F679" s="63">
        <f t="shared" ref="F679:F686" si="578">$G$4-$F$4</f>
        <v>6.7767815941499332E-3</v>
      </c>
      <c r="G679" s="65">
        <f>IFERROR(VLOOKUP(B679,EFA!$C$2:$D$7,2,0),EFA!$D$7)</f>
        <v>0.98975941333993145</v>
      </c>
      <c r="H679" s="69">
        <f>LGD!$D$4</f>
        <v>0.55000000000000004</v>
      </c>
      <c r="I679" s="68">
        <f t="shared" ref="I679:I686" si="579">E679*F679*G679*H679</f>
        <v>0</v>
      </c>
      <c r="J679" s="70">
        <f t="shared" ref="J679:J686" si="580">1/((1+($O$16/12))^(M679-Q679))</f>
        <v>0.62747301524507682</v>
      </c>
      <c r="K679" s="119">
        <f t="shared" ref="K679:K686" si="581">I679*J679</f>
        <v>0</v>
      </c>
      <c r="M679" s="64">
        <v>132</v>
      </c>
      <c r="N679" s="64">
        <v>1</v>
      </c>
      <c r="O679" s="63">
        <f t="shared" ref="O679:O686" si="582">$O$16</f>
        <v>0.13390000000000002</v>
      </c>
      <c r="P679" s="87">
        <f t="shared" si="576"/>
        <v>1.4512778882483661E-2</v>
      </c>
      <c r="Q679" s="64">
        <f t="shared" ref="Q679:Q686" si="583">M679-S679</f>
        <v>90</v>
      </c>
      <c r="R679" s="87">
        <f t="shared" ref="R679:R686" si="584">PV(O679/12,Q679,-P679,0,0)</f>
        <v>0.82152224300468868</v>
      </c>
      <c r="S679" s="64">
        <f t="shared" ref="S679:S686" si="585">12+12+12+6</f>
        <v>42</v>
      </c>
    </row>
    <row r="680" spans="1:19" x14ac:dyDescent="0.25">
      <c r="B680" s="62">
        <v>4</v>
      </c>
      <c r="C680" s="64" t="s">
        <v>14</v>
      </c>
      <c r="D680" s="68"/>
      <c r="E680" s="68">
        <f t="shared" si="577"/>
        <v>0</v>
      </c>
      <c r="F680" s="63">
        <f t="shared" si="578"/>
        <v>6.7767815941499332E-3</v>
      </c>
      <c r="G680" s="65">
        <f>IFERROR(VLOOKUP(B680,EFA!$C$2:$D$7,2,0),EFA!$D$7)</f>
        <v>0.98975941333993145</v>
      </c>
      <c r="H680" s="69">
        <f>LGD!$D$5</f>
        <v>0.14000000000000001</v>
      </c>
      <c r="I680" s="68">
        <f t="shared" si="579"/>
        <v>0</v>
      </c>
      <c r="J680" s="70">
        <f t="shared" si="580"/>
        <v>0.62747301524507682</v>
      </c>
      <c r="K680" s="119">
        <f t="shared" si="581"/>
        <v>0</v>
      </c>
      <c r="M680" s="64">
        <v>132</v>
      </c>
      <c r="N680" s="64">
        <v>1</v>
      </c>
      <c r="O680" s="63">
        <f t="shared" si="582"/>
        <v>0.13390000000000002</v>
      </c>
      <c r="P680" s="87">
        <f t="shared" si="576"/>
        <v>1.4512778882483661E-2</v>
      </c>
      <c r="Q680" s="64">
        <f t="shared" si="583"/>
        <v>90</v>
      </c>
      <c r="R680" s="87">
        <f t="shared" si="584"/>
        <v>0.82152224300468868</v>
      </c>
      <c r="S680" s="64">
        <f t="shared" si="585"/>
        <v>42</v>
      </c>
    </row>
    <row r="681" spans="1:19" x14ac:dyDescent="0.25">
      <c r="B681" s="62">
        <v>4</v>
      </c>
      <c r="C681" s="64" t="s">
        <v>15</v>
      </c>
      <c r="D681" s="68"/>
      <c r="E681" s="68">
        <f t="shared" si="577"/>
        <v>0</v>
      </c>
      <c r="F681" s="63">
        <f t="shared" si="578"/>
        <v>6.7767815941499332E-3</v>
      </c>
      <c r="G681" s="65">
        <f>IFERROR(VLOOKUP(B681,EFA!$C$2:$D$7,2,0),EFA!$D$7)</f>
        <v>0.98975941333993145</v>
      </c>
      <c r="H681" s="69">
        <f>LGD!$D$6</f>
        <v>0.3</v>
      </c>
      <c r="I681" s="68">
        <f t="shared" si="579"/>
        <v>0</v>
      </c>
      <c r="J681" s="70">
        <f t="shared" si="580"/>
        <v>0.62747301524507682</v>
      </c>
      <c r="K681" s="119">
        <f t="shared" si="581"/>
        <v>0</v>
      </c>
      <c r="M681" s="64">
        <v>132</v>
      </c>
      <c r="N681" s="64">
        <v>1</v>
      </c>
      <c r="O681" s="63">
        <f t="shared" si="582"/>
        <v>0.13390000000000002</v>
      </c>
      <c r="P681" s="87">
        <f t="shared" si="576"/>
        <v>1.4512778882483661E-2</v>
      </c>
      <c r="Q681" s="64">
        <f t="shared" si="583"/>
        <v>90</v>
      </c>
      <c r="R681" s="87">
        <f t="shared" si="584"/>
        <v>0.82152224300468868</v>
      </c>
      <c r="S681" s="64">
        <f t="shared" si="585"/>
        <v>42</v>
      </c>
    </row>
    <row r="682" spans="1:19" x14ac:dyDescent="0.25">
      <c r="B682" s="62">
        <v>4</v>
      </c>
      <c r="C682" s="64" t="s">
        <v>16</v>
      </c>
      <c r="D682" s="68"/>
      <c r="E682" s="68">
        <f t="shared" si="577"/>
        <v>2877880.9773432203</v>
      </c>
      <c r="F682" s="63">
        <f t="shared" si="578"/>
        <v>6.7767815941499332E-3</v>
      </c>
      <c r="G682" s="65">
        <f>IFERROR(VLOOKUP(B682,EFA!$C$2:$D$7,2,0),EFA!$D$7)</f>
        <v>0.98975941333993145</v>
      </c>
      <c r="H682" s="69">
        <f>LGD!$D$7</f>
        <v>0.3</v>
      </c>
      <c r="I682" s="68">
        <f t="shared" si="579"/>
        <v>5790.9153067625275</v>
      </c>
      <c r="J682" s="70">
        <f t="shared" si="580"/>
        <v>0.62747301524507682</v>
      </c>
      <c r="K682" s="119">
        <f t="shared" si="581"/>
        <v>3633.6430885631521</v>
      </c>
      <c r="M682" s="64">
        <v>132</v>
      </c>
      <c r="N682" s="64">
        <v>1</v>
      </c>
      <c r="O682" s="63">
        <f t="shared" si="582"/>
        <v>0.13390000000000002</v>
      </c>
      <c r="P682" s="87">
        <f t="shared" si="576"/>
        <v>1.4512778882483661E-2</v>
      </c>
      <c r="Q682" s="64">
        <f t="shared" si="583"/>
        <v>90</v>
      </c>
      <c r="R682" s="87">
        <f t="shared" si="584"/>
        <v>0.82152224300468868</v>
      </c>
      <c r="S682" s="64">
        <f t="shared" si="585"/>
        <v>42</v>
      </c>
    </row>
    <row r="683" spans="1:19" x14ac:dyDescent="0.25">
      <c r="B683" s="62">
        <v>4</v>
      </c>
      <c r="C683" s="64" t="s">
        <v>17</v>
      </c>
      <c r="D683" s="68"/>
      <c r="E683" s="68">
        <f t="shared" si="577"/>
        <v>0</v>
      </c>
      <c r="F683" s="63">
        <f t="shared" si="578"/>
        <v>6.7767815941499332E-3</v>
      </c>
      <c r="G683" s="65">
        <f>IFERROR(VLOOKUP(B683,EFA!$C$2:$D$7,2,0),EFA!$D$7)</f>
        <v>0.98975941333993145</v>
      </c>
      <c r="H683" s="69">
        <f>LGD!$D$8</f>
        <v>4.6364209605119888E-2</v>
      </c>
      <c r="I683" s="68">
        <f t="shared" si="579"/>
        <v>0</v>
      </c>
      <c r="J683" s="70">
        <f t="shared" si="580"/>
        <v>0.62747301524507682</v>
      </c>
      <c r="K683" s="119">
        <f t="shared" si="581"/>
        <v>0</v>
      </c>
      <c r="M683" s="64">
        <v>132</v>
      </c>
      <c r="N683" s="64">
        <v>1</v>
      </c>
      <c r="O683" s="63">
        <f t="shared" si="582"/>
        <v>0.13390000000000002</v>
      </c>
      <c r="P683" s="87">
        <f t="shared" si="576"/>
        <v>1.4512778882483661E-2</v>
      </c>
      <c r="Q683" s="64">
        <f t="shared" si="583"/>
        <v>90</v>
      </c>
      <c r="R683" s="87">
        <f t="shared" si="584"/>
        <v>0.82152224300468868</v>
      </c>
      <c r="S683" s="64">
        <f t="shared" si="585"/>
        <v>42</v>
      </c>
    </row>
    <row r="684" spans="1:19" x14ac:dyDescent="0.25">
      <c r="B684" s="62">
        <v>4</v>
      </c>
      <c r="C684" s="64" t="s">
        <v>18</v>
      </c>
      <c r="D684" s="68"/>
      <c r="E684" s="68">
        <f t="shared" si="577"/>
        <v>0</v>
      </c>
      <c r="F684" s="63">
        <f t="shared" si="578"/>
        <v>6.7767815941499332E-3</v>
      </c>
      <c r="G684" s="65">
        <f>IFERROR(VLOOKUP(B684,EFA!$C$2:$D$7,2,0),EFA!$D$7)</f>
        <v>0.98975941333993145</v>
      </c>
      <c r="H684" s="69">
        <f>LGD!$D$9</f>
        <v>0.25</v>
      </c>
      <c r="I684" s="68">
        <f t="shared" si="579"/>
        <v>0</v>
      </c>
      <c r="J684" s="70">
        <f t="shared" si="580"/>
        <v>0.62747301524507682</v>
      </c>
      <c r="K684" s="119">
        <f t="shared" si="581"/>
        <v>0</v>
      </c>
      <c r="M684" s="64">
        <v>132</v>
      </c>
      <c r="N684" s="64">
        <v>1</v>
      </c>
      <c r="O684" s="63">
        <f t="shared" si="582"/>
        <v>0.13390000000000002</v>
      </c>
      <c r="P684" s="87">
        <f t="shared" si="576"/>
        <v>1.4512778882483661E-2</v>
      </c>
      <c r="Q684" s="64">
        <f t="shared" si="583"/>
        <v>90</v>
      </c>
      <c r="R684" s="87">
        <f t="shared" si="584"/>
        <v>0.82152224300468868</v>
      </c>
      <c r="S684" s="64">
        <f t="shared" si="585"/>
        <v>42</v>
      </c>
    </row>
    <row r="685" spans="1:19" x14ac:dyDescent="0.25">
      <c r="B685" s="62">
        <v>4</v>
      </c>
      <c r="C685" s="64" t="s">
        <v>19</v>
      </c>
      <c r="D685" s="68"/>
      <c r="E685" s="68">
        <f t="shared" si="577"/>
        <v>0</v>
      </c>
      <c r="F685" s="63">
        <f t="shared" si="578"/>
        <v>6.7767815941499332E-3</v>
      </c>
      <c r="G685" s="65">
        <f>IFERROR(VLOOKUP(B685,EFA!$C$2:$D$7,2,0),EFA!$D$7)</f>
        <v>0.98975941333993145</v>
      </c>
      <c r="H685" s="69">
        <f>LGD!$D$10</f>
        <v>0.35</v>
      </c>
      <c r="I685" s="68">
        <f t="shared" si="579"/>
        <v>0</v>
      </c>
      <c r="J685" s="70">
        <f t="shared" si="580"/>
        <v>0.62747301524507682</v>
      </c>
      <c r="K685" s="119">
        <f t="shared" si="581"/>
        <v>0</v>
      </c>
      <c r="M685" s="64">
        <v>132</v>
      </c>
      <c r="N685" s="64">
        <v>1</v>
      </c>
      <c r="O685" s="63">
        <f t="shared" si="582"/>
        <v>0.13390000000000002</v>
      </c>
      <c r="P685" s="87">
        <f t="shared" si="576"/>
        <v>1.4512778882483661E-2</v>
      </c>
      <c r="Q685" s="64">
        <f t="shared" si="583"/>
        <v>90</v>
      </c>
      <c r="R685" s="87">
        <f t="shared" si="584"/>
        <v>0.82152224300468868</v>
      </c>
      <c r="S685" s="64">
        <f t="shared" si="585"/>
        <v>42</v>
      </c>
    </row>
    <row r="686" spans="1:19" x14ac:dyDescent="0.25">
      <c r="B686" s="62">
        <v>4</v>
      </c>
      <c r="C686" s="64" t="s">
        <v>20</v>
      </c>
      <c r="D686" s="68"/>
      <c r="E686" s="68">
        <f t="shared" si="577"/>
        <v>0</v>
      </c>
      <c r="F686" s="63">
        <f t="shared" si="578"/>
        <v>6.7767815941499332E-3</v>
      </c>
      <c r="G686" s="65">
        <f>IFERROR(VLOOKUP(B686,EFA!$C$2:$D$7,2,0),EFA!$D$7)</f>
        <v>0.98975941333993145</v>
      </c>
      <c r="H686" s="69">
        <f>LGD!$D$11</f>
        <v>0.55000000000000004</v>
      </c>
      <c r="I686" s="68">
        <f t="shared" si="579"/>
        <v>0</v>
      </c>
      <c r="J686" s="70">
        <f t="shared" si="580"/>
        <v>0.62747301524507682</v>
      </c>
      <c r="K686" s="119">
        <f t="shared" si="581"/>
        <v>0</v>
      </c>
      <c r="M686" s="64">
        <v>132</v>
      </c>
      <c r="N686" s="64">
        <v>1</v>
      </c>
      <c r="O686" s="63">
        <f t="shared" si="582"/>
        <v>0.13390000000000002</v>
      </c>
      <c r="P686" s="87">
        <f t="shared" si="576"/>
        <v>1.4512778882483661E-2</v>
      </c>
      <c r="Q686" s="64">
        <f t="shared" si="583"/>
        <v>90</v>
      </c>
      <c r="R686" s="87">
        <f t="shared" si="584"/>
        <v>0.82152224300468868</v>
      </c>
      <c r="S686" s="64">
        <f t="shared" si="585"/>
        <v>42</v>
      </c>
    </row>
    <row r="687" spans="1:19" x14ac:dyDescent="0.25">
      <c r="C687" s="88"/>
      <c r="D687" s="89"/>
      <c r="E687" s="89"/>
      <c r="F687" s="90"/>
      <c r="G687" s="91"/>
      <c r="H687" s="92"/>
      <c r="I687" s="89"/>
      <c r="J687" s="93"/>
      <c r="K687" s="117"/>
      <c r="M687" s="94"/>
      <c r="N687" s="94"/>
      <c r="O687" s="95"/>
      <c r="P687" s="96"/>
      <c r="Q687" s="94"/>
      <c r="R687" s="96"/>
      <c r="S687" s="94"/>
    </row>
    <row r="688" spans="1:19" x14ac:dyDescent="0.25">
      <c r="A688" s="62">
        <v>11</v>
      </c>
      <c r="B688" s="62" t="s">
        <v>52</v>
      </c>
      <c r="C688" s="64" t="s">
        <v>9</v>
      </c>
      <c r="D688" s="64"/>
      <c r="E688" s="84" t="s">
        <v>26</v>
      </c>
      <c r="F688" s="84" t="s">
        <v>39</v>
      </c>
      <c r="G688" s="84" t="s">
        <v>27</v>
      </c>
      <c r="H688" s="84" t="s">
        <v>28</v>
      </c>
      <c r="I688" s="84" t="s">
        <v>29</v>
      </c>
      <c r="J688" s="84" t="s">
        <v>30</v>
      </c>
      <c r="K688" s="118" t="s">
        <v>31</v>
      </c>
      <c r="M688" s="85" t="s">
        <v>32</v>
      </c>
      <c r="N688" s="85" t="s">
        <v>33</v>
      </c>
      <c r="O688" s="85" t="s">
        <v>34</v>
      </c>
      <c r="P688" s="85" t="s">
        <v>35</v>
      </c>
      <c r="Q688" s="85" t="s">
        <v>36</v>
      </c>
      <c r="R688" s="85" t="s">
        <v>37</v>
      </c>
      <c r="S688" s="85" t="s">
        <v>38</v>
      </c>
    </row>
    <row r="689" spans="1:19" x14ac:dyDescent="0.25">
      <c r="B689" s="62">
        <v>5</v>
      </c>
      <c r="C689" s="64" t="s">
        <v>12</v>
      </c>
      <c r="D689" s="68"/>
      <c r="E689" s="68">
        <f>D645*R689</f>
        <v>0</v>
      </c>
      <c r="F689" s="63">
        <f>$H$4-$G$4</f>
        <v>2.7833144704882407E-3</v>
      </c>
      <c r="G689" s="65">
        <f>IFERROR(VLOOKUP(B689,EFA!$C$2:$D$7,2,0),EFA!$D$7)</f>
        <v>1.0058360487805551</v>
      </c>
      <c r="H689" s="69">
        <f>LGD!$D$3</f>
        <v>0</v>
      </c>
      <c r="I689" s="68">
        <f>E689*F689*G689*H689</f>
        <v>0</v>
      </c>
      <c r="J689" s="70">
        <f>1/((1+($O$16/12))^(M689-Q689))</f>
        <v>0.54924368064616602</v>
      </c>
      <c r="K689" s="119">
        <f>I689*J689</f>
        <v>0</v>
      </c>
      <c r="M689" s="64">
        <v>132</v>
      </c>
      <c r="N689" s="64">
        <v>1</v>
      </c>
      <c r="O689" s="63">
        <f>$O$16</f>
        <v>0.13390000000000002</v>
      </c>
      <c r="P689" s="87">
        <f t="shared" ref="P689:P697" si="586">PMT(O689/12,M689,-N689,0,0)</f>
        <v>1.4512778882483661E-2</v>
      </c>
      <c r="Q689" s="64">
        <f>M689-S689</f>
        <v>78</v>
      </c>
      <c r="R689" s="87">
        <f>PV(O689/12,Q689,-P689,0,0)</f>
        <v>0.75328351394402415</v>
      </c>
      <c r="S689" s="64">
        <f>12+12+12+12+6</f>
        <v>54</v>
      </c>
    </row>
    <row r="690" spans="1:19" x14ac:dyDescent="0.25">
      <c r="B690" s="62">
        <v>5</v>
      </c>
      <c r="C690" s="64" t="s">
        <v>13</v>
      </c>
      <c r="D690" s="68"/>
      <c r="E690" s="68">
        <f t="shared" ref="E690:E697" si="587">D646*R690</f>
        <v>0</v>
      </c>
      <c r="F690" s="63">
        <f t="shared" ref="F690:F697" si="588">$H$4-$G$4</f>
        <v>2.7833144704882407E-3</v>
      </c>
      <c r="G690" s="65">
        <f>IFERROR(VLOOKUP(B690,EFA!$C$2:$D$7,2,0),EFA!$D$7)</f>
        <v>1.0058360487805551</v>
      </c>
      <c r="H690" s="69">
        <f>LGD!$D$4</f>
        <v>0.55000000000000004</v>
      </c>
      <c r="I690" s="68">
        <f t="shared" ref="I690:I697" si="589">E690*F690*G690*H690</f>
        <v>0</v>
      </c>
      <c r="J690" s="70">
        <f t="shared" ref="J690:J697" si="590">1/((1+($O$16/12))^(M690-Q690))</f>
        <v>0.54924368064616602</v>
      </c>
      <c r="K690" s="119">
        <f t="shared" ref="K690:K697" si="591">I690*J690</f>
        <v>0</v>
      </c>
      <c r="M690" s="64">
        <v>132</v>
      </c>
      <c r="N690" s="64">
        <v>1</v>
      </c>
      <c r="O690" s="63">
        <f t="shared" ref="O690:O697" si="592">$O$16</f>
        <v>0.13390000000000002</v>
      </c>
      <c r="P690" s="87">
        <f t="shared" si="586"/>
        <v>1.4512778882483661E-2</v>
      </c>
      <c r="Q690" s="64">
        <f t="shared" ref="Q690:Q697" si="593">M690-S690</f>
        <v>78</v>
      </c>
      <c r="R690" s="87">
        <f t="shared" ref="R690:R697" si="594">PV(O690/12,Q690,-P690,0,0)</f>
        <v>0.75328351394402415</v>
      </c>
      <c r="S690" s="64">
        <f t="shared" ref="S690:S697" si="595">12+12+12+12+6</f>
        <v>54</v>
      </c>
    </row>
    <row r="691" spans="1:19" x14ac:dyDescent="0.25">
      <c r="B691" s="62">
        <v>5</v>
      </c>
      <c r="C691" s="64" t="s">
        <v>14</v>
      </c>
      <c r="D691" s="68"/>
      <c r="E691" s="68">
        <f t="shared" si="587"/>
        <v>0</v>
      </c>
      <c r="F691" s="63">
        <f t="shared" si="588"/>
        <v>2.7833144704882407E-3</v>
      </c>
      <c r="G691" s="65">
        <f>IFERROR(VLOOKUP(B691,EFA!$C$2:$D$7,2,0),EFA!$D$7)</f>
        <v>1.0058360487805551</v>
      </c>
      <c r="H691" s="69">
        <f>LGD!$D$5</f>
        <v>0.14000000000000001</v>
      </c>
      <c r="I691" s="68">
        <f t="shared" si="589"/>
        <v>0</v>
      </c>
      <c r="J691" s="70">
        <f t="shared" si="590"/>
        <v>0.54924368064616602</v>
      </c>
      <c r="K691" s="119">
        <f t="shared" si="591"/>
        <v>0</v>
      </c>
      <c r="M691" s="64">
        <v>132</v>
      </c>
      <c r="N691" s="64">
        <v>1</v>
      </c>
      <c r="O691" s="63">
        <f t="shared" si="592"/>
        <v>0.13390000000000002</v>
      </c>
      <c r="P691" s="87">
        <f t="shared" si="586"/>
        <v>1.4512778882483661E-2</v>
      </c>
      <c r="Q691" s="64">
        <f t="shared" si="593"/>
        <v>78</v>
      </c>
      <c r="R691" s="87">
        <f t="shared" si="594"/>
        <v>0.75328351394402415</v>
      </c>
      <c r="S691" s="64">
        <f t="shared" si="595"/>
        <v>54</v>
      </c>
    </row>
    <row r="692" spans="1:19" x14ac:dyDescent="0.25">
      <c r="B692" s="62">
        <v>5</v>
      </c>
      <c r="C692" s="64" t="s">
        <v>15</v>
      </c>
      <c r="D692" s="68"/>
      <c r="E692" s="68">
        <f t="shared" si="587"/>
        <v>0</v>
      </c>
      <c r="F692" s="63">
        <f t="shared" si="588"/>
        <v>2.7833144704882407E-3</v>
      </c>
      <c r="G692" s="65">
        <f>IFERROR(VLOOKUP(B692,EFA!$C$2:$D$7,2,0),EFA!$D$7)</f>
        <v>1.0058360487805551</v>
      </c>
      <c r="H692" s="69">
        <f>LGD!$D$6</f>
        <v>0.3</v>
      </c>
      <c r="I692" s="68">
        <f t="shared" si="589"/>
        <v>0</v>
      </c>
      <c r="J692" s="70">
        <f t="shared" si="590"/>
        <v>0.54924368064616602</v>
      </c>
      <c r="K692" s="119">
        <f t="shared" si="591"/>
        <v>0</v>
      </c>
      <c r="M692" s="64">
        <v>132</v>
      </c>
      <c r="N692" s="64">
        <v>1</v>
      </c>
      <c r="O692" s="63">
        <f t="shared" si="592"/>
        <v>0.13390000000000002</v>
      </c>
      <c r="P692" s="87">
        <f t="shared" si="586"/>
        <v>1.4512778882483661E-2</v>
      </c>
      <c r="Q692" s="64">
        <f t="shared" si="593"/>
        <v>78</v>
      </c>
      <c r="R692" s="87">
        <f t="shared" si="594"/>
        <v>0.75328351394402415</v>
      </c>
      <c r="S692" s="64">
        <f t="shared" si="595"/>
        <v>54</v>
      </c>
    </row>
    <row r="693" spans="1:19" x14ac:dyDescent="0.25">
      <c r="B693" s="62">
        <v>5</v>
      </c>
      <c r="C693" s="64" t="s">
        <v>16</v>
      </c>
      <c r="D693" s="68"/>
      <c r="E693" s="68">
        <f t="shared" si="587"/>
        <v>2638833.3533087196</v>
      </c>
      <c r="F693" s="63">
        <f t="shared" si="588"/>
        <v>2.7833144704882407E-3</v>
      </c>
      <c r="G693" s="65">
        <f>IFERROR(VLOOKUP(B693,EFA!$C$2:$D$7,2,0),EFA!$D$7)</f>
        <v>1.0058360487805551</v>
      </c>
      <c r="H693" s="69">
        <f>LGD!$D$7</f>
        <v>0.3</v>
      </c>
      <c r="I693" s="68">
        <f t="shared" si="589"/>
        <v>2216.2701308379783</v>
      </c>
      <c r="J693" s="70">
        <f t="shared" si="590"/>
        <v>0.54924368064616602</v>
      </c>
      <c r="K693" s="119">
        <f t="shared" si="591"/>
        <v>1217.2723639676112</v>
      </c>
      <c r="M693" s="64">
        <v>132</v>
      </c>
      <c r="N693" s="64">
        <v>1</v>
      </c>
      <c r="O693" s="63">
        <f t="shared" si="592"/>
        <v>0.13390000000000002</v>
      </c>
      <c r="P693" s="87">
        <f t="shared" si="586"/>
        <v>1.4512778882483661E-2</v>
      </c>
      <c r="Q693" s="64">
        <f t="shared" si="593"/>
        <v>78</v>
      </c>
      <c r="R693" s="87">
        <f t="shared" si="594"/>
        <v>0.75328351394402415</v>
      </c>
      <c r="S693" s="64">
        <f t="shared" si="595"/>
        <v>54</v>
      </c>
    </row>
    <row r="694" spans="1:19" x14ac:dyDescent="0.25">
      <c r="B694" s="62">
        <v>5</v>
      </c>
      <c r="C694" s="64" t="s">
        <v>17</v>
      </c>
      <c r="D694" s="68"/>
      <c r="E694" s="68">
        <f t="shared" si="587"/>
        <v>0</v>
      </c>
      <c r="F694" s="63">
        <f t="shared" si="588"/>
        <v>2.7833144704882407E-3</v>
      </c>
      <c r="G694" s="65">
        <f>IFERROR(VLOOKUP(B694,EFA!$C$2:$D$7,2,0),EFA!$D$7)</f>
        <v>1.0058360487805551</v>
      </c>
      <c r="H694" s="69">
        <f>LGD!$D$8</f>
        <v>4.6364209605119888E-2</v>
      </c>
      <c r="I694" s="68">
        <f t="shared" si="589"/>
        <v>0</v>
      </c>
      <c r="J694" s="70">
        <f t="shared" si="590"/>
        <v>0.54924368064616602</v>
      </c>
      <c r="K694" s="119">
        <f t="shared" si="591"/>
        <v>0</v>
      </c>
      <c r="M694" s="64">
        <v>132</v>
      </c>
      <c r="N694" s="64">
        <v>1</v>
      </c>
      <c r="O694" s="63">
        <f t="shared" si="592"/>
        <v>0.13390000000000002</v>
      </c>
      <c r="P694" s="87">
        <f t="shared" si="586"/>
        <v>1.4512778882483661E-2</v>
      </c>
      <c r="Q694" s="64">
        <f t="shared" si="593"/>
        <v>78</v>
      </c>
      <c r="R694" s="87">
        <f t="shared" si="594"/>
        <v>0.75328351394402415</v>
      </c>
      <c r="S694" s="64">
        <f t="shared" si="595"/>
        <v>54</v>
      </c>
    </row>
    <row r="695" spans="1:19" x14ac:dyDescent="0.25">
      <c r="B695" s="62">
        <v>5</v>
      </c>
      <c r="C695" s="64" t="s">
        <v>18</v>
      </c>
      <c r="D695" s="68"/>
      <c r="E695" s="68">
        <f t="shared" si="587"/>
        <v>0</v>
      </c>
      <c r="F695" s="63">
        <f t="shared" si="588"/>
        <v>2.7833144704882407E-3</v>
      </c>
      <c r="G695" s="65">
        <f>IFERROR(VLOOKUP(B695,EFA!$C$2:$D$7,2,0),EFA!$D$7)</f>
        <v>1.0058360487805551</v>
      </c>
      <c r="H695" s="69">
        <f>LGD!$D$9</f>
        <v>0.25</v>
      </c>
      <c r="I695" s="68">
        <f t="shared" si="589"/>
        <v>0</v>
      </c>
      <c r="J695" s="70">
        <f t="shared" si="590"/>
        <v>0.54924368064616602</v>
      </c>
      <c r="K695" s="119">
        <f t="shared" si="591"/>
        <v>0</v>
      </c>
      <c r="M695" s="64">
        <v>132</v>
      </c>
      <c r="N695" s="64">
        <v>1</v>
      </c>
      <c r="O695" s="63">
        <f t="shared" si="592"/>
        <v>0.13390000000000002</v>
      </c>
      <c r="P695" s="87">
        <f t="shared" si="586"/>
        <v>1.4512778882483661E-2</v>
      </c>
      <c r="Q695" s="64">
        <f t="shared" si="593"/>
        <v>78</v>
      </c>
      <c r="R695" s="87">
        <f t="shared" si="594"/>
        <v>0.75328351394402415</v>
      </c>
      <c r="S695" s="64">
        <f t="shared" si="595"/>
        <v>54</v>
      </c>
    </row>
    <row r="696" spans="1:19" x14ac:dyDescent="0.25">
      <c r="B696" s="62">
        <v>5</v>
      </c>
      <c r="C696" s="64" t="s">
        <v>19</v>
      </c>
      <c r="D696" s="68"/>
      <c r="E696" s="68">
        <f t="shared" si="587"/>
        <v>0</v>
      </c>
      <c r="F696" s="63">
        <f t="shared" si="588"/>
        <v>2.7833144704882407E-3</v>
      </c>
      <c r="G696" s="65">
        <f>IFERROR(VLOOKUP(B696,EFA!$C$2:$D$7,2,0),EFA!$D$7)</f>
        <v>1.0058360487805551</v>
      </c>
      <c r="H696" s="69">
        <f>LGD!$D$10</f>
        <v>0.35</v>
      </c>
      <c r="I696" s="68">
        <f t="shared" si="589"/>
        <v>0</v>
      </c>
      <c r="J696" s="70">
        <f t="shared" si="590"/>
        <v>0.54924368064616602</v>
      </c>
      <c r="K696" s="119">
        <f t="shared" si="591"/>
        <v>0</v>
      </c>
      <c r="M696" s="64">
        <v>132</v>
      </c>
      <c r="N696" s="64">
        <v>1</v>
      </c>
      <c r="O696" s="63">
        <f t="shared" si="592"/>
        <v>0.13390000000000002</v>
      </c>
      <c r="P696" s="87">
        <f t="shared" si="586"/>
        <v>1.4512778882483661E-2</v>
      </c>
      <c r="Q696" s="64">
        <f t="shared" si="593"/>
        <v>78</v>
      </c>
      <c r="R696" s="87">
        <f t="shared" si="594"/>
        <v>0.75328351394402415</v>
      </c>
      <c r="S696" s="64">
        <f t="shared" si="595"/>
        <v>54</v>
      </c>
    </row>
    <row r="697" spans="1:19" x14ac:dyDescent="0.25">
      <c r="B697" s="62">
        <v>5</v>
      </c>
      <c r="C697" s="64" t="s">
        <v>20</v>
      </c>
      <c r="D697" s="68"/>
      <c r="E697" s="68">
        <f t="shared" si="587"/>
        <v>0</v>
      </c>
      <c r="F697" s="63">
        <f t="shared" si="588"/>
        <v>2.7833144704882407E-3</v>
      </c>
      <c r="G697" s="65">
        <f>IFERROR(VLOOKUP(B697,EFA!$C$2:$D$7,2,0),EFA!$D$7)</f>
        <v>1.0058360487805551</v>
      </c>
      <c r="H697" s="69">
        <f>LGD!$D$11</f>
        <v>0.55000000000000004</v>
      </c>
      <c r="I697" s="68">
        <f t="shared" si="589"/>
        <v>0</v>
      </c>
      <c r="J697" s="70">
        <f t="shared" si="590"/>
        <v>0.54924368064616602</v>
      </c>
      <c r="K697" s="119">
        <f t="shared" si="591"/>
        <v>0</v>
      </c>
      <c r="M697" s="64">
        <v>132</v>
      </c>
      <c r="N697" s="64">
        <v>1</v>
      </c>
      <c r="O697" s="63">
        <f t="shared" si="592"/>
        <v>0.13390000000000002</v>
      </c>
      <c r="P697" s="87">
        <f t="shared" si="586"/>
        <v>1.4512778882483661E-2</v>
      </c>
      <c r="Q697" s="64">
        <f t="shared" si="593"/>
        <v>78</v>
      </c>
      <c r="R697" s="87">
        <f t="shared" si="594"/>
        <v>0.75328351394402415</v>
      </c>
      <c r="S697" s="64">
        <f t="shared" si="595"/>
        <v>54</v>
      </c>
    </row>
    <row r="698" spans="1:19" x14ac:dyDescent="0.25">
      <c r="C698" s="88"/>
      <c r="D698" s="89"/>
      <c r="E698" s="89"/>
      <c r="F698" s="90"/>
      <c r="G698" s="91"/>
      <c r="H698" s="92"/>
      <c r="I698" s="89"/>
      <c r="J698" s="93"/>
      <c r="K698" s="117"/>
      <c r="M698" s="94"/>
      <c r="N698" s="94"/>
      <c r="O698" s="95"/>
      <c r="P698" s="96"/>
      <c r="Q698" s="94"/>
      <c r="R698" s="96"/>
      <c r="S698" s="94"/>
    </row>
    <row r="699" spans="1:19" x14ac:dyDescent="0.25">
      <c r="A699" s="62">
        <v>11</v>
      </c>
      <c r="B699" s="62" t="s">
        <v>52</v>
      </c>
      <c r="C699" s="64" t="s">
        <v>9</v>
      </c>
      <c r="D699" s="64"/>
      <c r="E699" s="84" t="s">
        <v>26</v>
      </c>
      <c r="F699" s="84" t="s">
        <v>39</v>
      </c>
      <c r="G699" s="84" t="s">
        <v>27</v>
      </c>
      <c r="H699" s="84" t="s">
        <v>28</v>
      </c>
      <c r="I699" s="84" t="s">
        <v>29</v>
      </c>
      <c r="J699" s="84" t="s">
        <v>30</v>
      </c>
      <c r="K699" s="118" t="s">
        <v>31</v>
      </c>
      <c r="M699" s="85" t="s">
        <v>32</v>
      </c>
      <c r="N699" s="85" t="s">
        <v>33</v>
      </c>
      <c r="O699" s="85" t="s">
        <v>34</v>
      </c>
      <c r="P699" s="85" t="s">
        <v>35</v>
      </c>
      <c r="Q699" s="85" t="s">
        <v>36</v>
      </c>
      <c r="R699" s="85" t="s">
        <v>37</v>
      </c>
      <c r="S699" s="85" t="s">
        <v>38</v>
      </c>
    </row>
    <row r="700" spans="1:19" x14ac:dyDescent="0.25">
      <c r="B700" s="62">
        <v>6</v>
      </c>
      <c r="C700" s="64" t="s">
        <v>12</v>
      </c>
      <c r="D700" s="68"/>
      <c r="E700" s="68">
        <f>D645*R700</f>
        <v>0</v>
      </c>
      <c r="F700" s="63">
        <f>$I$4-$H$4</f>
        <v>3.4321948130550117E-4</v>
      </c>
      <c r="G700" s="65">
        <f>IFERROR(VLOOKUP(B700,EFA!$C$2:$D$7,2,0),EFA!$D$7)</f>
        <v>1.0058360487805551</v>
      </c>
      <c r="H700" s="69">
        <f>LGD!$D$3</f>
        <v>0</v>
      </c>
      <c r="I700" s="68">
        <f>E700*F700*G700*H700</f>
        <v>0</v>
      </c>
      <c r="J700" s="70">
        <f>1/((1+($O$16/12))^(M700-Q700))</f>
        <v>0.48076748067312913</v>
      </c>
      <c r="K700" s="119">
        <f>I700*J700</f>
        <v>0</v>
      </c>
      <c r="M700" s="64">
        <v>132</v>
      </c>
      <c r="N700" s="64">
        <v>1</v>
      </c>
      <c r="O700" s="63">
        <f>$O$16</f>
        <v>0.13390000000000002</v>
      </c>
      <c r="P700" s="87">
        <f t="shared" ref="P700:P708" si="596">PMT(O700/12,M700,-N700,0,0)</f>
        <v>1.4512778882483661E-2</v>
      </c>
      <c r="Q700" s="64">
        <f>M700-S700</f>
        <v>66</v>
      </c>
      <c r="R700" s="87">
        <f>PV(O700/12,Q700,-P700,0,0)</f>
        <v>0.67532547348043026</v>
      </c>
      <c r="S700" s="64">
        <f>12+12+12+12+12+6</f>
        <v>66</v>
      </c>
    </row>
    <row r="701" spans="1:19" x14ac:dyDescent="0.25">
      <c r="B701" s="62">
        <v>6</v>
      </c>
      <c r="C701" s="64" t="s">
        <v>13</v>
      </c>
      <c r="D701" s="68"/>
      <c r="E701" s="68">
        <f t="shared" ref="E701:E708" si="597">D646*R701</f>
        <v>0</v>
      </c>
      <c r="F701" s="63">
        <f t="shared" ref="F701:F708" si="598">$I$4-$H$4</f>
        <v>3.4321948130550117E-4</v>
      </c>
      <c r="G701" s="65">
        <f>IFERROR(VLOOKUP(B701,EFA!$C$2:$D$7,2,0),EFA!$D$7)</f>
        <v>1.0058360487805551</v>
      </c>
      <c r="H701" s="69">
        <f>LGD!$D$4</f>
        <v>0.55000000000000004</v>
      </c>
      <c r="I701" s="68">
        <f t="shared" ref="I701:I708" si="599">E701*F701*G701*H701</f>
        <v>0</v>
      </c>
      <c r="J701" s="70">
        <f t="shared" ref="J701:J708" si="600">1/((1+($O$16/12))^(M701-Q701))</f>
        <v>0.48076748067312913</v>
      </c>
      <c r="K701" s="119">
        <f t="shared" ref="K701:K708" si="601">I701*J701</f>
        <v>0</v>
      </c>
      <c r="M701" s="64">
        <v>132</v>
      </c>
      <c r="N701" s="64">
        <v>1</v>
      </c>
      <c r="O701" s="63">
        <f t="shared" ref="O701:O708" si="602">$O$16</f>
        <v>0.13390000000000002</v>
      </c>
      <c r="P701" s="87">
        <f t="shared" si="596"/>
        <v>1.4512778882483661E-2</v>
      </c>
      <c r="Q701" s="64">
        <f t="shared" ref="Q701:Q708" si="603">M701-S701</f>
        <v>66</v>
      </c>
      <c r="R701" s="87">
        <f t="shared" ref="R701:R708" si="604">PV(O701/12,Q701,-P701,0,0)</f>
        <v>0.67532547348043026</v>
      </c>
      <c r="S701" s="64">
        <f t="shared" ref="S701:S708" si="605">12+12+12+12+12+6</f>
        <v>66</v>
      </c>
    </row>
    <row r="702" spans="1:19" x14ac:dyDescent="0.25">
      <c r="B702" s="62">
        <v>6</v>
      </c>
      <c r="C702" s="64" t="s">
        <v>14</v>
      </c>
      <c r="D702" s="68"/>
      <c r="E702" s="68">
        <f t="shared" si="597"/>
        <v>0</v>
      </c>
      <c r="F702" s="63">
        <f t="shared" si="598"/>
        <v>3.4321948130550117E-4</v>
      </c>
      <c r="G702" s="65">
        <f>IFERROR(VLOOKUP(B702,EFA!$C$2:$D$7,2,0),EFA!$D$7)</f>
        <v>1.0058360487805551</v>
      </c>
      <c r="H702" s="69">
        <f>LGD!$D$5</f>
        <v>0.14000000000000001</v>
      </c>
      <c r="I702" s="68">
        <f t="shared" si="599"/>
        <v>0</v>
      </c>
      <c r="J702" s="70">
        <f t="shared" si="600"/>
        <v>0.48076748067312913</v>
      </c>
      <c r="K702" s="119">
        <f t="shared" si="601"/>
        <v>0</v>
      </c>
      <c r="M702" s="64">
        <v>132</v>
      </c>
      <c r="N702" s="64">
        <v>1</v>
      </c>
      <c r="O702" s="63">
        <f t="shared" si="602"/>
        <v>0.13390000000000002</v>
      </c>
      <c r="P702" s="87">
        <f t="shared" si="596"/>
        <v>1.4512778882483661E-2</v>
      </c>
      <c r="Q702" s="64">
        <f t="shared" si="603"/>
        <v>66</v>
      </c>
      <c r="R702" s="87">
        <f t="shared" si="604"/>
        <v>0.67532547348043026</v>
      </c>
      <c r="S702" s="64">
        <f t="shared" si="605"/>
        <v>66</v>
      </c>
    </row>
    <row r="703" spans="1:19" x14ac:dyDescent="0.25">
      <c r="B703" s="62">
        <v>6</v>
      </c>
      <c r="C703" s="64" t="s">
        <v>15</v>
      </c>
      <c r="D703" s="68"/>
      <c r="E703" s="68">
        <f t="shared" si="597"/>
        <v>0</v>
      </c>
      <c r="F703" s="63">
        <f t="shared" si="598"/>
        <v>3.4321948130550117E-4</v>
      </c>
      <c r="G703" s="65">
        <f>IFERROR(VLOOKUP(B703,EFA!$C$2:$D$7,2,0),EFA!$D$7)</f>
        <v>1.0058360487805551</v>
      </c>
      <c r="H703" s="69">
        <f>LGD!$D$6</f>
        <v>0.3</v>
      </c>
      <c r="I703" s="68">
        <f t="shared" si="599"/>
        <v>0</v>
      </c>
      <c r="J703" s="70">
        <f t="shared" si="600"/>
        <v>0.48076748067312913</v>
      </c>
      <c r="K703" s="119">
        <f t="shared" si="601"/>
        <v>0</v>
      </c>
      <c r="M703" s="64">
        <v>132</v>
      </c>
      <c r="N703" s="64">
        <v>1</v>
      </c>
      <c r="O703" s="63">
        <f t="shared" si="602"/>
        <v>0.13390000000000002</v>
      </c>
      <c r="P703" s="87">
        <f t="shared" si="596"/>
        <v>1.4512778882483661E-2</v>
      </c>
      <c r="Q703" s="64">
        <f t="shared" si="603"/>
        <v>66</v>
      </c>
      <c r="R703" s="87">
        <f t="shared" si="604"/>
        <v>0.67532547348043026</v>
      </c>
      <c r="S703" s="64">
        <f t="shared" si="605"/>
        <v>66</v>
      </c>
    </row>
    <row r="704" spans="1:19" x14ac:dyDescent="0.25">
      <c r="B704" s="62">
        <v>6</v>
      </c>
      <c r="C704" s="64" t="s">
        <v>16</v>
      </c>
      <c r="D704" s="68"/>
      <c r="E704" s="68">
        <f t="shared" si="597"/>
        <v>2365737.9336879882</v>
      </c>
      <c r="F704" s="63">
        <f t="shared" si="598"/>
        <v>3.4321948130550117E-4</v>
      </c>
      <c r="G704" s="65">
        <f>IFERROR(VLOOKUP(B704,EFA!$C$2:$D$7,2,0),EFA!$D$7)</f>
        <v>1.0058360487805551</v>
      </c>
      <c r="H704" s="69">
        <f>LGD!$D$7</f>
        <v>0.3</v>
      </c>
      <c r="I704" s="68">
        <f t="shared" si="599"/>
        <v>245.01180826426835</v>
      </c>
      <c r="J704" s="70">
        <f t="shared" si="600"/>
        <v>0.48076748067312913</v>
      </c>
      <c r="K704" s="119">
        <f t="shared" si="601"/>
        <v>117.79370979438005</v>
      </c>
      <c r="M704" s="64">
        <v>132</v>
      </c>
      <c r="N704" s="64">
        <v>1</v>
      </c>
      <c r="O704" s="63">
        <f t="shared" si="602"/>
        <v>0.13390000000000002</v>
      </c>
      <c r="P704" s="87">
        <f t="shared" si="596"/>
        <v>1.4512778882483661E-2</v>
      </c>
      <c r="Q704" s="64">
        <f t="shared" si="603"/>
        <v>66</v>
      </c>
      <c r="R704" s="87">
        <f t="shared" si="604"/>
        <v>0.67532547348043026</v>
      </c>
      <c r="S704" s="64">
        <f t="shared" si="605"/>
        <v>66</v>
      </c>
    </row>
    <row r="705" spans="1:19" x14ac:dyDescent="0.25">
      <c r="B705" s="62">
        <v>6</v>
      </c>
      <c r="C705" s="64" t="s">
        <v>17</v>
      </c>
      <c r="D705" s="68"/>
      <c r="E705" s="68">
        <f t="shared" si="597"/>
        <v>0</v>
      </c>
      <c r="F705" s="63">
        <f t="shared" si="598"/>
        <v>3.4321948130550117E-4</v>
      </c>
      <c r="G705" s="65">
        <f>IFERROR(VLOOKUP(B705,EFA!$C$2:$D$7,2,0),EFA!$D$7)</f>
        <v>1.0058360487805551</v>
      </c>
      <c r="H705" s="69">
        <f>LGD!$D$8</f>
        <v>4.6364209605119888E-2</v>
      </c>
      <c r="I705" s="68">
        <f t="shared" si="599"/>
        <v>0</v>
      </c>
      <c r="J705" s="70">
        <f t="shared" si="600"/>
        <v>0.48076748067312913</v>
      </c>
      <c r="K705" s="119">
        <f t="shared" si="601"/>
        <v>0</v>
      </c>
      <c r="M705" s="64">
        <v>132</v>
      </c>
      <c r="N705" s="64">
        <v>1</v>
      </c>
      <c r="O705" s="63">
        <f t="shared" si="602"/>
        <v>0.13390000000000002</v>
      </c>
      <c r="P705" s="87">
        <f t="shared" si="596"/>
        <v>1.4512778882483661E-2</v>
      </c>
      <c r="Q705" s="64">
        <f t="shared" si="603"/>
        <v>66</v>
      </c>
      <c r="R705" s="87">
        <f t="shared" si="604"/>
        <v>0.67532547348043026</v>
      </c>
      <c r="S705" s="64">
        <f t="shared" si="605"/>
        <v>66</v>
      </c>
    </row>
    <row r="706" spans="1:19" x14ac:dyDescent="0.25">
      <c r="B706" s="62">
        <v>6</v>
      </c>
      <c r="C706" s="64" t="s">
        <v>18</v>
      </c>
      <c r="D706" s="68"/>
      <c r="E706" s="68">
        <f t="shared" si="597"/>
        <v>0</v>
      </c>
      <c r="F706" s="63">
        <f t="shared" si="598"/>
        <v>3.4321948130550117E-4</v>
      </c>
      <c r="G706" s="65">
        <f>IFERROR(VLOOKUP(B706,EFA!$C$2:$D$7,2,0),EFA!$D$7)</f>
        <v>1.0058360487805551</v>
      </c>
      <c r="H706" s="69">
        <f>LGD!$D$9</f>
        <v>0.25</v>
      </c>
      <c r="I706" s="68">
        <f t="shared" si="599"/>
        <v>0</v>
      </c>
      <c r="J706" s="70">
        <f t="shared" si="600"/>
        <v>0.48076748067312913</v>
      </c>
      <c r="K706" s="119">
        <f t="shared" si="601"/>
        <v>0</v>
      </c>
      <c r="M706" s="64">
        <v>132</v>
      </c>
      <c r="N706" s="64">
        <v>1</v>
      </c>
      <c r="O706" s="63">
        <f t="shared" si="602"/>
        <v>0.13390000000000002</v>
      </c>
      <c r="P706" s="87">
        <f t="shared" si="596"/>
        <v>1.4512778882483661E-2</v>
      </c>
      <c r="Q706" s="64">
        <f t="shared" si="603"/>
        <v>66</v>
      </c>
      <c r="R706" s="87">
        <f t="shared" si="604"/>
        <v>0.67532547348043026</v>
      </c>
      <c r="S706" s="64">
        <f t="shared" si="605"/>
        <v>66</v>
      </c>
    </row>
    <row r="707" spans="1:19" x14ac:dyDescent="0.25">
      <c r="B707" s="62">
        <v>6</v>
      </c>
      <c r="C707" s="64" t="s">
        <v>19</v>
      </c>
      <c r="D707" s="68"/>
      <c r="E707" s="68">
        <f t="shared" si="597"/>
        <v>0</v>
      </c>
      <c r="F707" s="63">
        <f t="shared" si="598"/>
        <v>3.4321948130550117E-4</v>
      </c>
      <c r="G707" s="65">
        <f>IFERROR(VLOOKUP(B707,EFA!$C$2:$D$7,2,0),EFA!$D$7)</f>
        <v>1.0058360487805551</v>
      </c>
      <c r="H707" s="69">
        <f>LGD!$D$10</f>
        <v>0.35</v>
      </c>
      <c r="I707" s="68">
        <f t="shared" si="599"/>
        <v>0</v>
      </c>
      <c r="J707" s="70">
        <f t="shared" si="600"/>
        <v>0.48076748067312913</v>
      </c>
      <c r="K707" s="119">
        <f t="shared" si="601"/>
        <v>0</v>
      </c>
      <c r="M707" s="64">
        <v>132</v>
      </c>
      <c r="N707" s="64">
        <v>1</v>
      </c>
      <c r="O707" s="63">
        <f t="shared" si="602"/>
        <v>0.13390000000000002</v>
      </c>
      <c r="P707" s="87">
        <f t="shared" si="596"/>
        <v>1.4512778882483661E-2</v>
      </c>
      <c r="Q707" s="64">
        <f t="shared" si="603"/>
        <v>66</v>
      </c>
      <c r="R707" s="87">
        <f t="shared" si="604"/>
        <v>0.67532547348043026</v>
      </c>
      <c r="S707" s="64">
        <f t="shared" si="605"/>
        <v>66</v>
      </c>
    </row>
    <row r="708" spans="1:19" x14ac:dyDescent="0.25">
      <c r="B708" s="62">
        <v>6</v>
      </c>
      <c r="C708" s="64" t="s">
        <v>20</v>
      </c>
      <c r="D708" s="68"/>
      <c r="E708" s="68">
        <f t="shared" si="597"/>
        <v>0</v>
      </c>
      <c r="F708" s="63">
        <f t="shared" si="598"/>
        <v>3.4321948130550117E-4</v>
      </c>
      <c r="G708" s="65">
        <f>IFERROR(VLOOKUP(B708,EFA!$C$2:$D$7,2,0),EFA!$D$7)</f>
        <v>1.0058360487805551</v>
      </c>
      <c r="H708" s="69">
        <f>LGD!$D$11</f>
        <v>0.55000000000000004</v>
      </c>
      <c r="I708" s="68">
        <f t="shared" si="599"/>
        <v>0</v>
      </c>
      <c r="J708" s="70">
        <f t="shared" si="600"/>
        <v>0.48076748067312913</v>
      </c>
      <c r="K708" s="119">
        <f t="shared" si="601"/>
        <v>0</v>
      </c>
      <c r="M708" s="64">
        <v>132</v>
      </c>
      <c r="N708" s="64">
        <v>1</v>
      </c>
      <c r="O708" s="63">
        <f t="shared" si="602"/>
        <v>0.13390000000000002</v>
      </c>
      <c r="P708" s="87">
        <f t="shared" si="596"/>
        <v>1.4512778882483661E-2</v>
      </c>
      <c r="Q708" s="64">
        <f t="shared" si="603"/>
        <v>66</v>
      </c>
      <c r="R708" s="87">
        <f t="shared" si="604"/>
        <v>0.67532547348043026</v>
      </c>
      <c r="S708" s="64">
        <f t="shared" si="605"/>
        <v>66</v>
      </c>
    </row>
    <row r="709" spans="1:19" x14ac:dyDescent="0.25">
      <c r="C709" s="94"/>
      <c r="D709" s="97"/>
      <c r="E709" s="97"/>
      <c r="F709" s="95"/>
      <c r="G709" s="98"/>
      <c r="H709" s="99"/>
      <c r="I709" s="97"/>
      <c r="J709" s="100"/>
      <c r="K709" s="120"/>
    </row>
    <row r="710" spans="1:19" x14ac:dyDescent="0.25">
      <c r="A710" s="62">
        <v>11</v>
      </c>
      <c r="B710" s="62" t="s">
        <v>52</v>
      </c>
      <c r="C710" s="64" t="s">
        <v>9</v>
      </c>
      <c r="D710" s="64"/>
      <c r="E710" s="84" t="s">
        <v>26</v>
      </c>
      <c r="F710" s="84" t="s">
        <v>39</v>
      </c>
      <c r="G710" s="84" t="s">
        <v>27</v>
      </c>
      <c r="H710" s="84" t="s">
        <v>28</v>
      </c>
      <c r="I710" s="84" t="s">
        <v>29</v>
      </c>
      <c r="J710" s="84" t="s">
        <v>30</v>
      </c>
      <c r="K710" s="118" t="s">
        <v>31</v>
      </c>
      <c r="M710" s="85" t="s">
        <v>32</v>
      </c>
      <c r="N710" s="85" t="s">
        <v>33</v>
      </c>
      <c r="O710" s="85" t="s">
        <v>34</v>
      </c>
      <c r="P710" s="85" t="s">
        <v>35</v>
      </c>
      <c r="Q710" s="85" t="s">
        <v>36</v>
      </c>
      <c r="R710" s="85" t="s">
        <v>37</v>
      </c>
      <c r="S710" s="85" t="s">
        <v>38</v>
      </c>
    </row>
    <row r="711" spans="1:19" x14ac:dyDescent="0.25">
      <c r="B711" s="62">
        <v>7</v>
      </c>
      <c r="C711" s="64" t="s">
        <v>12</v>
      </c>
      <c r="D711" s="68"/>
      <c r="E711" s="68">
        <f t="shared" ref="E711:E719" si="606">D645*R711</f>
        <v>0</v>
      </c>
      <c r="F711" s="63">
        <f>$J$4-$I$4</f>
        <v>6.29054120339749E-3</v>
      </c>
      <c r="G711" s="65">
        <f>IFERROR(VLOOKUP(B711,EFA!$C$2:$D$7,2,0),EFA!$D$7)</f>
        <v>1.0058360487805551</v>
      </c>
      <c r="H711" s="69">
        <f>LGD!$D$3</f>
        <v>0</v>
      </c>
      <c r="I711" s="68">
        <f>E711*F711*G711*H711</f>
        <v>0</v>
      </c>
      <c r="J711" s="70">
        <f>1/((1+($O$16/12))^(M711-Q711))</f>
        <v>0.42082845668950175</v>
      </c>
      <c r="K711" s="119">
        <f>I711*J711</f>
        <v>0</v>
      </c>
      <c r="M711" s="64">
        <v>132</v>
      </c>
      <c r="N711" s="64">
        <v>1</v>
      </c>
      <c r="O711" s="63">
        <f>$O$16</f>
        <v>0.13390000000000002</v>
      </c>
      <c r="P711" s="87">
        <f t="shared" ref="P711:P719" si="607">PMT(O711/12,M711,-N711,0,0)</f>
        <v>1.4512778882483661E-2</v>
      </c>
      <c r="Q711" s="64">
        <f>M711-S711</f>
        <v>54</v>
      </c>
      <c r="R711" s="87">
        <f>PV(O711/12,Q711,-P711,0,0)</f>
        <v>0.58626379023131148</v>
      </c>
      <c r="S711" s="64">
        <v>78</v>
      </c>
    </row>
    <row r="712" spans="1:19" x14ac:dyDescent="0.25">
      <c r="B712" s="62">
        <v>7</v>
      </c>
      <c r="C712" s="64" t="s">
        <v>13</v>
      </c>
      <c r="D712" s="68"/>
      <c r="E712" s="68">
        <f t="shared" si="606"/>
        <v>0</v>
      </c>
      <c r="F712" s="63">
        <f t="shared" ref="F712:F719" si="608">$J$4-$I$4</f>
        <v>6.29054120339749E-3</v>
      </c>
      <c r="G712" s="65">
        <f>IFERROR(VLOOKUP(B712,EFA!$C$2:$D$7,2,0),EFA!$D$7)</f>
        <v>1.0058360487805551</v>
      </c>
      <c r="H712" s="69">
        <f>LGD!$D$4</f>
        <v>0.55000000000000004</v>
      </c>
      <c r="I712" s="68">
        <f t="shared" ref="I712:I719" si="609">E712*F712*G712*H712</f>
        <v>0</v>
      </c>
      <c r="J712" s="70">
        <f t="shared" ref="J712:J719" si="610">1/((1+($O$16/12))^(M712-Q712))</f>
        <v>0.42082845668950175</v>
      </c>
      <c r="K712" s="119">
        <f t="shared" ref="K712:K719" si="611">I712*J712</f>
        <v>0</v>
      </c>
      <c r="M712" s="64">
        <v>132</v>
      </c>
      <c r="N712" s="64">
        <v>1</v>
      </c>
      <c r="O712" s="63">
        <f t="shared" ref="O712:O719" si="612">$O$16</f>
        <v>0.13390000000000002</v>
      </c>
      <c r="P712" s="87">
        <f t="shared" si="607"/>
        <v>1.4512778882483661E-2</v>
      </c>
      <c r="Q712" s="64">
        <f t="shared" ref="Q712:Q719" si="613">M712-S712</f>
        <v>54</v>
      </c>
      <c r="R712" s="87">
        <f t="shared" ref="R712:R719" si="614">PV(O712/12,Q712,-P712,0,0)</f>
        <v>0.58626379023131148</v>
      </c>
      <c r="S712" s="64">
        <v>78</v>
      </c>
    </row>
    <row r="713" spans="1:19" x14ac:dyDescent="0.25">
      <c r="B713" s="62">
        <v>7</v>
      </c>
      <c r="C713" s="64" t="s">
        <v>14</v>
      </c>
      <c r="D713" s="68"/>
      <c r="E713" s="68">
        <f t="shared" si="606"/>
        <v>0</v>
      </c>
      <c r="F713" s="63">
        <f t="shared" si="608"/>
        <v>6.29054120339749E-3</v>
      </c>
      <c r="G713" s="65">
        <f>IFERROR(VLOOKUP(B713,EFA!$C$2:$D$7,2,0),EFA!$D$7)</f>
        <v>1.0058360487805551</v>
      </c>
      <c r="H713" s="69">
        <f>LGD!$D$5</f>
        <v>0.14000000000000001</v>
      </c>
      <c r="I713" s="68">
        <f t="shared" si="609"/>
        <v>0</v>
      </c>
      <c r="J713" s="70">
        <f t="shared" si="610"/>
        <v>0.42082845668950175</v>
      </c>
      <c r="K713" s="119">
        <f t="shared" si="611"/>
        <v>0</v>
      </c>
      <c r="M713" s="64">
        <v>132</v>
      </c>
      <c r="N713" s="64">
        <v>1</v>
      </c>
      <c r="O713" s="63">
        <f t="shared" si="612"/>
        <v>0.13390000000000002</v>
      </c>
      <c r="P713" s="87">
        <f t="shared" si="607"/>
        <v>1.4512778882483661E-2</v>
      </c>
      <c r="Q713" s="64">
        <f t="shared" si="613"/>
        <v>54</v>
      </c>
      <c r="R713" s="87">
        <f t="shared" si="614"/>
        <v>0.58626379023131148</v>
      </c>
      <c r="S713" s="64">
        <v>78</v>
      </c>
    </row>
    <row r="714" spans="1:19" x14ac:dyDescent="0.25">
      <c r="B714" s="62">
        <v>7</v>
      </c>
      <c r="C714" s="64" t="s">
        <v>15</v>
      </c>
      <c r="D714" s="68"/>
      <c r="E714" s="68">
        <f t="shared" si="606"/>
        <v>0</v>
      </c>
      <c r="F714" s="63">
        <f t="shared" si="608"/>
        <v>6.29054120339749E-3</v>
      </c>
      <c r="G714" s="65">
        <f>IFERROR(VLOOKUP(B714,EFA!$C$2:$D$7,2,0),EFA!$D$7)</f>
        <v>1.0058360487805551</v>
      </c>
      <c r="H714" s="69">
        <f>LGD!$D$6</f>
        <v>0.3</v>
      </c>
      <c r="I714" s="68">
        <f t="shared" si="609"/>
        <v>0</v>
      </c>
      <c r="J714" s="70">
        <f t="shared" si="610"/>
        <v>0.42082845668950175</v>
      </c>
      <c r="K714" s="119">
        <f t="shared" si="611"/>
        <v>0</v>
      </c>
      <c r="M714" s="64">
        <v>132</v>
      </c>
      <c r="N714" s="64">
        <v>1</v>
      </c>
      <c r="O714" s="63">
        <f t="shared" si="612"/>
        <v>0.13390000000000002</v>
      </c>
      <c r="P714" s="87">
        <f t="shared" si="607"/>
        <v>1.4512778882483661E-2</v>
      </c>
      <c r="Q714" s="64">
        <f t="shared" si="613"/>
        <v>54</v>
      </c>
      <c r="R714" s="87">
        <f t="shared" si="614"/>
        <v>0.58626379023131148</v>
      </c>
      <c r="S714" s="64">
        <v>78</v>
      </c>
    </row>
    <row r="715" spans="1:19" x14ac:dyDescent="0.25">
      <c r="B715" s="62">
        <v>7</v>
      </c>
      <c r="C715" s="64" t="s">
        <v>16</v>
      </c>
      <c r="D715" s="68"/>
      <c r="E715" s="68">
        <f t="shared" si="606"/>
        <v>2053745.256416871</v>
      </c>
      <c r="F715" s="63">
        <f t="shared" si="608"/>
        <v>6.29054120339749E-3</v>
      </c>
      <c r="G715" s="65">
        <f>IFERROR(VLOOKUP(B715,EFA!$C$2:$D$7,2,0),EFA!$D$7)</f>
        <v>1.0058360487805551</v>
      </c>
      <c r="H715" s="69">
        <f>LGD!$D$7</f>
        <v>0.3</v>
      </c>
      <c r="I715" s="68">
        <f t="shared" si="609"/>
        <v>3898.3698174526908</v>
      </c>
      <c r="J715" s="70">
        <f t="shared" si="610"/>
        <v>0.42082845668950175</v>
      </c>
      <c r="K715" s="119">
        <f t="shared" si="611"/>
        <v>1640.5449538835505</v>
      </c>
      <c r="M715" s="64">
        <v>132</v>
      </c>
      <c r="N715" s="64">
        <v>1</v>
      </c>
      <c r="O715" s="63">
        <f t="shared" si="612"/>
        <v>0.13390000000000002</v>
      </c>
      <c r="P715" s="87">
        <f t="shared" si="607"/>
        <v>1.4512778882483661E-2</v>
      </c>
      <c r="Q715" s="64">
        <f t="shared" si="613"/>
        <v>54</v>
      </c>
      <c r="R715" s="87">
        <f t="shared" si="614"/>
        <v>0.58626379023131148</v>
      </c>
      <c r="S715" s="64">
        <v>78</v>
      </c>
    </row>
    <row r="716" spans="1:19" x14ac:dyDescent="0.25">
      <c r="B716" s="62">
        <v>7</v>
      </c>
      <c r="C716" s="64" t="s">
        <v>17</v>
      </c>
      <c r="D716" s="68"/>
      <c r="E716" s="68">
        <f t="shared" si="606"/>
        <v>0</v>
      </c>
      <c r="F716" s="63">
        <f t="shared" si="608"/>
        <v>6.29054120339749E-3</v>
      </c>
      <c r="G716" s="65">
        <f>IFERROR(VLOOKUP(B716,EFA!$C$2:$D$7,2,0),EFA!$D$7)</f>
        <v>1.0058360487805551</v>
      </c>
      <c r="H716" s="69">
        <f>LGD!$D$8</f>
        <v>4.6364209605119888E-2</v>
      </c>
      <c r="I716" s="68">
        <f t="shared" si="609"/>
        <v>0</v>
      </c>
      <c r="J716" s="70">
        <f t="shared" si="610"/>
        <v>0.42082845668950175</v>
      </c>
      <c r="K716" s="119">
        <f t="shared" si="611"/>
        <v>0</v>
      </c>
      <c r="M716" s="64">
        <v>132</v>
      </c>
      <c r="N716" s="64">
        <v>1</v>
      </c>
      <c r="O716" s="63">
        <f t="shared" si="612"/>
        <v>0.13390000000000002</v>
      </c>
      <c r="P716" s="87">
        <f t="shared" si="607"/>
        <v>1.4512778882483661E-2</v>
      </c>
      <c r="Q716" s="64">
        <f t="shared" si="613"/>
        <v>54</v>
      </c>
      <c r="R716" s="87">
        <f t="shared" si="614"/>
        <v>0.58626379023131148</v>
      </c>
      <c r="S716" s="64">
        <v>78</v>
      </c>
    </row>
    <row r="717" spans="1:19" x14ac:dyDescent="0.25">
      <c r="B717" s="62">
        <v>7</v>
      </c>
      <c r="C717" s="64" t="s">
        <v>18</v>
      </c>
      <c r="D717" s="68"/>
      <c r="E717" s="68">
        <f t="shared" si="606"/>
        <v>0</v>
      </c>
      <c r="F717" s="63">
        <f t="shared" si="608"/>
        <v>6.29054120339749E-3</v>
      </c>
      <c r="G717" s="65">
        <f>IFERROR(VLOOKUP(B717,EFA!$C$2:$D$7,2,0),EFA!$D$7)</f>
        <v>1.0058360487805551</v>
      </c>
      <c r="H717" s="69">
        <f>LGD!$D$9</f>
        <v>0.25</v>
      </c>
      <c r="I717" s="68">
        <f t="shared" si="609"/>
        <v>0</v>
      </c>
      <c r="J717" s="70">
        <f t="shared" si="610"/>
        <v>0.42082845668950175</v>
      </c>
      <c r="K717" s="119">
        <f t="shared" si="611"/>
        <v>0</v>
      </c>
      <c r="M717" s="64">
        <v>132</v>
      </c>
      <c r="N717" s="64">
        <v>1</v>
      </c>
      <c r="O717" s="63">
        <f t="shared" si="612"/>
        <v>0.13390000000000002</v>
      </c>
      <c r="P717" s="87">
        <f t="shared" si="607"/>
        <v>1.4512778882483661E-2</v>
      </c>
      <c r="Q717" s="64">
        <f t="shared" si="613"/>
        <v>54</v>
      </c>
      <c r="R717" s="87">
        <f t="shared" si="614"/>
        <v>0.58626379023131148</v>
      </c>
      <c r="S717" s="64">
        <v>78</v>
      </c>
    </row>
    <row r="718" spans="1:19" x14ac:dyDescent="0.25">
      <c r="B718" s="62">
        <v>7</v>
      </c>
      <c r="C718" s="64" t="s">
        <v>19</v>
      </c>
      <c r="D718" s="68"/>
      <c r="E718" s="68">
        <f t="shared" si="606"/>
        <v>0</v>
      </c>
      <c r="F718" s="63">
        <f t="shared" si="608"/>
        <v>6.29054120339749E-3</v>
      </c>
      <c r="G718" s="65">
        <f>IFERROR(VLOOKUP(B718,EFA!$C$2:$D$7,2,0),EFA!$D$7)</f>
        <v>1.0058360487805551</v>
      </c>
      <c r="H718" s="69">
        <f>LGD!$D$10</f>
        <v>0.35</v>
      </c>
      <c r="I718" s="68">
        <f t="shared" si="609"/>
        <v>0</v>
      </c>
      <c r="J718" s="70">
        <f t="shared" si="610"/>
        <v>0.42082845668950175</v>
      </c>
      <c r="K718" s="119">
        <f t="shared" si="611"/>
        <v>0</v>
      </c>
      <c r="M718" s="64">
        <v>132</v>
      </c>
      <c r="N718" s="64">
        <v>1</v>
      </c>
      <c r="O718" s="63">
        <f t="shared" si="612"/>
        <v>0.13390000000000002</v>
      </c>
      <c r="P718" s="87">
        <f t="shared" si="607"/>
        <v>1.4512778882483661E-2</v>
      </c>
      <c r="Q718" s="64">
        <f t="shared" si="613"/>
        <v>54</v>
      </c>
      <c r="R718" s="87">
        <f t="shared" si="614"/>
        <v>0.58626379023131148</v>
      </c>
      <c r="S718" s="64">
        <v>78</v>
      </c>
    </row>
    <row r="719" spans="1:19" x14ac:dyDescent="0.25">
      <c r="B719" s="62">
        <v>7</v>
      </c>
      <c r="C719" s="64" t="s">
        <v>20</v>
      </c>
      <c r="D719" s="68"/>
      <c r="E719" s="68">
        <f t="shared" si="606"/>
        <v>0</v>
      </c>
      <c r="F719" s="63">
        <f t="shared" si="608"/>
        <v>6.29054120339749E-3</v>
      </c>
      <c r="G719" s="65">
        <f>IFERROR(VLOOKUP(B719,EFA!$C$2:$D$7,2,0),EFA!$D$7)</f>
        <v>1.0058360487805551</v>
      </c>
      <c r="H719" s="69">
        <f>LGD!$D$11</f>
        <v>0.55000000000000004</v>
      </c>
      <c r="I719" s="68">
        <f t="shared" si="609"/>
        <v>0</v>
      </c>
      <c r="J719" s="70">
        <f t="shared" si="610"/>
        <v>0.42082845668950175</v>
      </c>
      <c r="K719" s="119">
        <f t="shared" si="611"/>
        <v>0</v>
      </c>
      <c r="M719" s="64">
        <v>132</v>
      </c>
      <c r="N719" s="64">
        <v>1</v>
      </c>
      <c r="O719" s="63">
        <f t="shared" si="612"/>
        <v>0.13390000000000002</v>
      </c>
      <c r="P719" s="87">
        <f t="shared" si="607"/>
        <v>1.4512778882483661E-2</v>
      </c>
      <c r="Q719" s="64">
        <f t="shared" si="613"/>
        <v>54</v>
      </c>
      <c r="R719" s="87">
        <f t="shared" si="614"/>
        <v>0.58626379023131148</v>
      </c>
      <c r="S719" s="64">
        <v>78</v>
      </c>
    </row>
    <row r="720" spans="1:19" x14ac:dyDescent="0.25">
      <c r="C720" s="94"/>
      <c r="D720" s="97"/>
      <c r="E720" s="97"/>
      <c r="F720" s="95"/>
      <c r="G720" s="98"/>
      <c r="H720" s="99"/>
      <c r="I720" s="97"/>
      <c r="J720" s="100"/>
      <c r="K720" s="120"/>
    </row>
    <row r="721" spans="1:19" x14ac:dyDescent="0.25">
      <c r="A721" s="62">
        <v>11</v>
      </c>
      <c r="B721" s="62" t="s">
        <v>52</v>
      </c>
      <c r="C721" s="64" t="s">
        <v>9</v>
      </c>
      <c r="D721" s="64"/>
      <c r="E721" s="84" t="s">
        <v>26</v>
      </c>
      <c r="F721" s="84" t="s">
        <v>39</v>
      </c>
      <c r="G721" s="84" t="s">
        <v>27</v>
      </c>
      <c r="H721" s="84" t="s">
        <v>28</v>
      </c>
      <c r="I721" s="84" t="s">
        <v>29</v>
      </c>
      <c r="J721" s="84" t="s">
        <v>30</v>
      </c>
      <c r="K721" s="118" t="s">
        <v>31</v>
      </c>
      <c r="M721" s="85" t="s">
        <v>32</v>
      </c>
      <c r="N721" s="85" t="s">
        <v>33</v>
      </c>
      <c r="O721" s="85" t="s">
        <v>34</v>
      </c>
      <c r="P721" s="85" t="s">
        <v>35</v>
      </c>
      <c r="Q721" s="85" t="s">
        <v>36</v>
      </c>
      <c r="R721" s="85" t="s">
        <v>37</v>
      </c>
      <c r="S721" s="85" t="s">
        <v>38</v>
      </c>
    </row>
    <row r="722" spans="1:19" x14ac:dyDescent="0.25">
      <c r="B722" s="62">
        <v>8</v>
      </c>
      <c r="C722" s="64" t="s">
        <v>12</v>
      </c>
      <c r="D722" s="68"/>
      <c r="E722" s="68">
        <f t="shared" ref="E722:E730" si="615">D645*R722</f>
        <v>0</v>
      </c>
      <c r="F722" s="63">
        <f>$K$4-$J$4</f>
        <v>2.9243374984770504E-3</v>
      </c>
      <c r="G722" s="65">
        <f>IFERROR(VLOOKUP(B722,EFA!$C$2:$D$7,2,0),EFA!$D$7)</f>
        <v>1.0058360487805551</v>
      </c>
      <c r="H722" s="69">
        <f>LGD!$D$3</f>
        <v>0</v>
      </c>
      <c r="I722" s="68">
        <f>E722*F722*G722*H722</f>
        <v>0</v>
      </c>
      <c r="J722" s="70">
        <f>1/((1+($O$16/12))^(M722-Q722))</f>
        <v>0.36836224802832446</v>
      </c>
      <c r="K722" s="119">
        <f>I722*J722</f>
        <v>0</v>
      </c>
      <c r="M722" s="64">
        <v>132</v>
      </c>
      <c r="N722" s="64">
        <v>1</v>
      </c>
      <c r="O722" s="63">
        <f>$O$16</f>
        <v>0.13390000000000002</v>
      </c>
      <c r="P722" s="87">
        <f t="shared" ref="P722:P730" si="616">PMT(O722/12,M722,-N722,0,0)</f>
        <v>1.4512778882483661E-2</v>
      </c>
      <c r="Q722" s="64">
        <f>M722-S722</f>
        <v>42</v>
      </c>
      <c r="R722" s="87">
        <f>PV(O722/12,Q722,-P722,0,0)</f>
        <v>0.48451696109095399</v>
      </c>
      <c r="S722" s="64">
        <v>90</v>
      </c>
    </row>
    <row r="723" spans="1:19" x14ac:dyDescent="0.25">
      <c r="B723" s="62">
        <v>8</v>
      </c>
      <c r="C723" s="64" t="s">
        <v>13</v>
      </c>
      <c r="D723" s="68"/>
      <c r="E723" s="68">
        <f t="shared" si="615"/>
        <v>0</v>
      </c>
      <c r="F723" s="63">
        <f t="shared" ref="F723:F730" si="617">$K$4-$J$4</f>
        <v>2.9243374984770504E-3</v>
      </c>
      <c r="G723" s="65">
        <f>IFERROR(VLOOKUP(B723,EFA!$C$2:$D$7,2,0),EFA!$D$7)</f>
        <v>1.0058360487805551</v>
      </c>
      <c r="H723" s="69">
        <f>LGD!$D$4</f>
        <v>0.55000000000000004</v>
      </c>
      <c r="I723" s="68">
        <f t="shared" ref="I723:I730" si="618">E723*F723*G723*H723</f>
        <v>0</v>
      </c>
      <c r="J723" s="70">
        <f t="shared" ref="J723:J730" si="619">1/((1+($O$16/12))^(M723-Q723))</f>
        <v>0.36836224802832446</v>
      </c>
      <c r="K723" s="119">
        <f t="shared" ref="K723:K730" si="620">I723*J723</f>
        <v>0</v>
      </c>
      <c r="M723" s="64">
        <v>132</v>
      </c>
      <c r="N723" s="64">
        <v>1</v>
      </c>
      <c r="O723" s="63">
        <f t="shared" ref="O723:O730" si="621">$O$16</f>
        <v>0.13390000000000002</v>
      </c>
      <c r="P723" s="87">
        <f t="shared" si="616"/>
        <v>1.4512778882483661E-2</v>
      </c>
      <c r="Q723" s="64">
        <f t="shared" ref="Q723:Q730" si="622">M723-S723</f>
        <v>42</v>
      </c>
      <c r="R723" s="87">
        <f t="shared" ref="R723:R730" si="623">PV(O723/12,Q723,-P723,0,0)</f>
        <v>0.48451696109095399</v>
      </c>
      <c r="S723" s="64">
        <v>90</v>
      </c>
    </row>
    <row r="724" spans="1:19" x14ac:dyDescent="0.25">
      <c r="B724" s="62">
        <v>8</v>
      </c>
      <c r="C724" s="64" t="s">
        <v>14</v>
      </c>
      <c r="D724" s="68"/>
      <c r="E724" s="68">
        <f t="shared" si="615"/>
        <v>0</v>
      </c>
      <c r="F724" s="63">
        <f t="shared" si="617"/>
        <v>2.9243374984770504E-3</v>
      </c>
      <c r="G724" s="65">
        <f>IFERROR(VLOOKUP(B724,EFA!$C$2:$D$7,2,0),EFA!$D$7)</f>
        <v>1.0058360487805551</v>
      </c>
      <c r="H724" s="69">
        <f>LGD!$D$5</f>
        <v>0.14000000000000001</v>
      </c>
      <c r="I724" s="68">
        <f t="shared" si="618"/>
        <v>0</v>
      </c>
      <c r="J724" s="70">
        <f t="shared" si="619"/>
        <v>0.36836224802832446</v>
      </c>
      <c r="K724" s="119">
        <f t="shared" si="620"/>
        <v>0</v>
      </c>
      <c r="M724" s="64">
        <v>132</v>
      </c>
      <c r="N724" s="64">
        <v>1</v>
      </c>
      <c r="O724" s="63">
        <f t="shared" si="621"/>
        <v>0.13390000000000002</v>
      </c>
      <c r="P724" s="87">
        <f t="shared" si="616"/>
        <v>1.4512778882483661E-2</v>
      </c>
      <c r="Q724" s="64">
        <f t="shared" si="622"/>
        <v>42</v>
      </c>
      <c r="R724" s="87">
        <f t="shared" si="623"/>
        <v>0.48451696109095399</v>
      </c>
      <c r="S724" s="64">
        <v>90</v>
      </c>
    </row>
    <row r="725" spans="1:19" x14ac:dyDescent="0.25">
      <c r="B725" s="62">
        <v>8</v>
      </c>
      <c r="C725" s="64" t="s">
        <v>15</v>
      </c>
      <c r="D725" s="68"/>
      <c r="E725" s="68">
        <f t="shared" si="615"/>
        <v>0</v>
      </c>
      <c r="F725" s="63">
        <f t="shared" si="617"/>
        <v>2.9243374984770504E-3</v>
      </c>
      <c r="G725" s="65">
        <f>IFERROR(VLOOKUP(B725,EFA!$C$2:$D$7,2,0),EFA!$D$7)</f>
        <v>1.0058360487805551</v>
      </c>
      <c r="H725" s="69">
        <f>LGD!$D$6</f>
        <v>0.3</v>
      </c>
      <c r="I725" s="68">
        <f t="shared" si="618"/>
        <v>0</v>
      </c>
      <c r="J725" s="70">
        <f t="shared" si="619"/>
        <v>0.36836224802832446</v>
      </c>
      <c r="K725" s="119">
        <f t="shared" si="620"/>
        <v>0</v>
      </c>
      <c r="M725" s="64">
        <v>132</v>
      </c>
      <c r="N725" s="64">
        <v>1</v>
      </c>
      <c r="O725" s="63">
        <f t="shared" si="621"/>
        <v>0.13390000000000002</v>
      </c>
      <c r="P725" s="87">
        <f t="shared" si="616"/>
        <v>1.4512778882483661E-2</v>
      </c>
      <c r="Q725" s="64">
        <f t="shared" si="622"/>
        <v>42</v>
      </c>
      <c r="R725" s="87">
        <f t="shared" si="623"/>
        <v>0.48451696109095399</v>
      </c>
      <c r="S725" s="64">
        <v>90</v>
      </c>
    </row>
    <row r="726" spans="1:19" x14ac:dyDescent="0.25">
      <c r="B726" s="62">
        <v>8</v>
      </c>
      <c r="C726" s="64" t="s">
        <v>16</v>
      </c>
      <c r="D726" s="68"/>
      <c r="E726" s="68">
        <f t="shared" si="615"/>
        <v>1697315.1456300174</v>
      </c>
      <c r="F726" s="63">
        <f t="shared" si="617"/>
        <v>2.9243374984770504E-3</v>
      </c>
      <c r="G726" s="65">
        <f>IFERROR(VLOOKUP(B726,EFA!$C$2:$D$7,2,0),EFA!$D$7)</f>
        <v>1.0058360487805551</v>
      </c>
      <c r="H726" s="69">
        <f>LGD!$D$7</f>
        <v>0.3</v>
      </c>
      <c r="I726" s="68">
        <f t="shared" si="618"/>
        <v>1497.7469056569657</v>
      </c>
      <c r="J726" s="70">
        <f t="shared" si="619"/>
        <v>0.36836224802832446</v>
      </c>
      <c r="K726" s="119">
        <f t="shared" si="620"/>
        <v>551.7134171452667</v>
      </c>
      <c r="M726" s="64">
        <v>132</v>
      </c>
      <c r="N726" s="64">
        <v>1</v>
      </c>
      <c r="O726" s="63">
        <f t="shared" si="621"/>
        <v>0.13390000000000002</v>
      </c>
      <c r="P726" s="87">
        <f t="shared" si="616"/>
        <v>1.4512778882483661E-2</v>
      </c>
      <c r="Q726" s="64">
        <f t="shared" si="622"/>
        <v>42</v>
      </c>
      <c r="R726" s="87">
        <f t="shared" si="623"/>
        <v>0.48451696109095399</v>
      </c>
      <c r="S726" s="64">
        <v>90</v>
      </c>
    </row>
    <row r="727" spans="1:19" x14ac:dyDescent="0.25">
      <c r="B727" s="62">
        <v>8</v>
      </c>
      <c r="C727" s="64" t="s">
        <v>17</v>
      </c>
      <c r="D727" s="68"/>
      <c r="E727" s="68">
        <f t="shared" si="615"/>
        <v>0</v>
      </c>
      <c r="F727" s="63">
        <f t="shared" si="617"/>
        <v>2.9243374984770504E-3</v>
      </c>
      <c r="G727" s="65">
        <f>IFERROR(VLOOKUP(B727,EFA!$C$2:$D$7,2,0),EFA!$D$7)</f>
        <v>1.0058360487805551</v>
      </c>
      <c r="H727" s="69">
        <f>LGD!$D$8</f>
        <v>4.6364209605119888E-2</v>
      </c>
      <c r="I727" s="68">
        <f t="shared" si="618"/>
        <v>0</v>
      </c>
      <c r="J727" s="70">
        <f t="shared" si="619"/>
        <v>0.36836224802832446</v>
      </c>
      <c r="K727" s="119">
        <f t="shared" si="620"/>
        <v>0</v>
      </c>
      <c r="M727" s="64">
        <v>132</v>
      </c>
      <c r="N727" s="64">
        <v>1</v>
      </c>
      <c r="O727" s="63">
        <f t="shared" si="621"/>
        <v>0.13390000000000002</v>
      </c>
      <c r="P727" s="87">
        <f t="shared" si="616"/>
        <v>1.4512778882483661E-2</v>
      </c>
      <c r="Q727" s="64">
        <f t="shared" si="622"/>
        <v>42</v>
      </c>
      <c r="R727" s="87">
        <f t="shared" si="623"/>
        <v>0.48451696109095399</v>
      </c>
      <c r="S727" s="64">
        <v>90</v>
      </c>
    </row>
    <row r="728" spans="1:19" x14ac:dyDescent="0.25">
      <c r="B728" s="62">
        <v>8</v>
      </c>
      <c r="C728" s="64" t="s">
        <v>18</v>
      </c>
      <c r="D728" s="68"/>
      <c r="E728" s="68">
        <f t="shared" si="615"/>
        <v>0</v>
      </c>
      <c r="F728" s="63">
        <f t="shared" si="617"/>
        <v>2.9243374984770504E-3</v>
      </c>
      <c r="G728" s="65">
        <f>IFERROR(VLOOKUP(B728,EFA!$C$2:$D$7,2,0),EFA!$D$7)</f>
        <v>1.0058360487805551</v>
      </c>
      <c r="H728" s="69">
        <f>LGD!$D$9</f>
        <v>0.25</v>
      </c>
      <c r="I728" s="68">
        <f t="shared" si="618"/>
        <v>0</v>
      </c>
      <c r="J728" s="70">
        <f t="shared" si="619"/>
        <v>0.36836224802832446</v>
      </c>
      <c r="K728" s="119">
        <f t="shared" si="620"/>
        <v>0</v>
      </c>
      <c r="M728" s="64">
        <v>132</v>
      </c>
      <c r="N728" s="64">
        <v>1</v>
      </c>
      <c r="O728" s="63">
        <f t="shared" si="621"/>
        <v>0.13390000000000002</v>
      </c>
      <c r="P728" s="87">
        <f t="shared" si="616"/>
        <v>1.4512778882483661E-2</v>
      </c>
      <c r="Q728" s="64">
        <f t="shared" si="622"/>
        <v>42</v>
      </c>
      <c r="R728" s="87">
        <f t="shared" si="623"/>
        <v>0.48451696109095399</v>
      </c>
      <c r="S728" s="64">
        <v>90</v>
      </c>
    </row>
    <row r="729" spans="1:19" x14ac:dyDescent="0.25">
      <c r="B729" s="62">
        <v>8</v>
      </c>
      <c r="C729" s="64" t="s">
        <v>19</v>
      </c>
      <c r="D729" s="68"/>
      <c r="E729" s="68">
        <f t="shared" si="615"/>
        <v>0</v>
      </c>
      <c r="F729" s="63">
        <f t="shared" si="617"/>
        <v>2.9243374984770504E-3</v>
      </c>
      <c r="G729" s="65">
        <f>IFERROR(VLOOKUP(B729,EFA!$C$2:$D$7,2,0),EFA!$D$7)</f>
        <v>1.0058360487805551</v>
      </c>
      <c r="H729" s="69">
        <f>LGD!$D$10</f>
        <v>0.35</v>
      </c>
      <c r="I729" s="68">
        <f t="shared" si="618"/>
        <v>0</v>
      </c>
      <c r="J729" s="70">
        <f t="shared" si="619"/>
        <v>0.36836224802832446</v>
      </c>
      <c r="K729" s="119">
        <f t="shared" si="620"/>
        <v>0</v>
      </c>
      <c r="M729" s="64">
        <v>132</v>
      </c>
      <c r="N729" s="64">
        <v>1</v>
      </c>
      <c r="O729" s="63">
        <f t="shared" si="621"/>
        <v>0.13390000000000002</v>
      </c>
      <c r="P729" s="87">
        <f t="shared" si="616"/>
        <v>1.4512778882483661E-2</v>
      </c>
      <c r="Q729" s="64">
        <f t="shared" si="622"/>
        <v>42</v>
      </c>
      <c r="R729" s="87">
        <f t="shared" si="623"/>
        <v>0.48451696109095399</v>
      </c>
      <c r="S729" s="64">
        <v>90</v>
      </c>
    </row>
    <row r="730" spans="1:19" x14ac:dyDescent="0.25">
      <c r="B730" s="62">
        <v>8</v>
      </c>
      <c r="C730" s="64" t="s">
        <v>20</v>
      </c>
      <c r="D730" s="68"/>
      <c r="E730" s="68">
        <f t="shared" si="615"/>
        <v>0</v>
      </c>
      <c r="F730" s="63">
        <f t="shared" si="617"/>
        <v>2.9243374984770504E-3</v>
      </c>
      <c r="G730" s="65">
        <f>IFERROR(VLOOKUP(B730,EFA!$C$2:$D$7,2,0),EFA!$D$7)</f>
        <v>1.0058360487805551</v>
      </c>
      <c r="H730" s="69">
        <f>LGD!$D$11</f>
        <v>0.55000000000000004</v>
      </c>
      <c r="I730" s="68">
        <f t="shared" si="618"/>
        <v>0</v>
      </c>
      <c r="J730" s="70">
        <f t="shared" si="619"/>
        <v>0.36836224802832446</v>
      </c>
      <c r="K730" s="119">
        <f t="shared" si="620"/>
        <v>0</v>
      </c>
      <c r="M730" s="64">
        <v>132</v>
      </c>
      <c r="N730" s="64">
        <v>1</v>
      </c>
      <c r="O730" s="63">
        <f t="shared" si="621"/>
        <v>0.13390000000000002</v>
      </c>
      <c r="P730" s="87">
        <f t="shared" si="616"/>
        <v>1.4512778882483661E-2</v>
      </c>
      <c r="Q730" s="64">
        <f t="shared" si="622"/>
        <v>42</v>
      </c>
      <c r="R730" s="87">
        <f t="shared" si="623"/>
        <v>0.48451696109095399</v>
      </c>
      <c r="S730" s="64">
        <v>90</v>
      </c>
    </row>
    <row r="731" spans="1:19" x14ac:dyDescent="0.25">
      <c r="C731" s="94"/>
      <c r="D731" s="97"/>
      <c r="E731" s="97"/>
      <c r="F731" s="95"/>
      <c r="G731" s="98"/>
      <c r="H731" s="99"/>
      <c r="I731" s="97"/>
      <c r="J731" s="100"/>
      <c r="K731" s="120"/>
    </row>
    <row r="732" spans="1:19" x14ac:dyDescent="0.25">
      <c r="A732" s="62">
        <v>11</v>
      </c>
      <c r="B732" s="62" t="s">
        <v>52</v>
      </c>
      <c r="C732" s="64" t="s">
        <v>9</v>
      </c>
      <c r="D732" s="64"/>
      <c r="E732" s="84" t="s">
        <v>26</v>
      </c>
      <c r="F732" s="84" t="s">
        <v>39</v>
      </c>
      <c r="G732" s="84" t="s">
        <v>27</v>
      </c>
      <c r="H732" s="84" t="s">
        <v>28</v>
      </c>
      <c r="I732" s="84" t="s">
        <v>29</v>
      </c>
      <c r="J732" s="84" t="s">
        <v>30</v>
      </c>
      <c r="K732" s="118" t="s">
        <v>31</v>
      </c>
      <c r="M732" s="85" t="s">
        <v>32</v>
      </c>
      <c r="N732" s="85" t="s">
        <v>33</v>
      </c>
      <c r="O732" s="85" t="s">
        <v>34</v>
      </c>
      <c r="P732" s="85" t="s">
        <v>35</v>
      </c>
      <c r="Q732" s="85" t="s">
        <v>36</v>
      </c>
      <c r="R732" s="85" t="s">
        <v>37</v>
      </c>
      <c r="S732" s="85" t="s">
        <v>38</v>
      </c>
    </row>
    <row r="733" spans="1:19" x14ac:dyDescent="0.25">
      <c r="B733" s="62">
        <v>9</v>
      </c>
      <c r="C733" s="64" t="s">
        <v>12</v>
      </c>
      <c r="D733" s="68"/>
      <c r="E733" s="68">
        <f t="shared" ref="E733:E741" si="624">D645*R733</f>
        <v>0</v>
      </c>
      <c r="F733" s="63">
        <f>$L$4-$K$4</f>
        <v>2.5794484808747964E-3</v>
      </c>
      <c r="G733" s="65">
        <f>IFERROR(VLOOKUP(B733,EFA!$C$2:$D$7,2,0),EFA!$D$7)</f>
        <v>1.0058360487805551</v>
      </c>
      <c r="H733" s="69">
        <f>LGD!$D$3</f>
        <v>0</v>
      </c>
      <c r="I733" s="68">
        <f>E733*F733*G733*H733</f>
        <v>0</v>
      </c>
      <c r="J733" s="70">
        <f>1/((1+($O$16/12))^(M733-Q733))</f>
        <v>0.32243719172393559</v>
      </c>
      <c r="K733" s="119">
        <f>I733*J733</f>
        <v>0</v>
      </c>
      <c r="M733" s="64">
        <v>132</v>
      </c>
      <c r="N733" s="64">
        <v>1</v>
      </c>
      <c r="O733" s="63">
        <f>$O$16</f>
        <v>0.13390000000000002</v>
      </c>
      <c r="P733" s="87">
        <f t="shared" ref="P733:P741" si="625">PMT(O733/12,M733,-N733,0,0)</f>
        <v>1.4512778882483661E-2</v>
      </c>
      <c r="Q733" s="64">
        <f>M733-S733</f>
        <v>30</v>
      </c>
      <c r="R733" s="87">
        <f>PV(O733/12,Q733,-P733,0,0)</f>
        <v>0.36827822786198677</v>
      </c>
      <c r="S733" s="64">
        <f>12*9-6</f>
        <v>102</v>
      </c>
    </row>
    <row r="734" spans="1:19" x14ac:dyDescent="0.25">
      <c r="B734" s="62">
        <v>9</v>
      </c>
      <c r="C734" s="64" t="s">
        <v>13</v>
      </c>
      <c r="D734" s="68"/>
      <c r="E734" s="68">
        <f t="shared" si="624"/>
        <v>0</v>
      </c>
      <c r="F734" s="63">
        <f>$L$4-$K$4</f>
        <v>2.5794484808747964E-3</v>
      </c>
      <c r="G734" s="65">
        <f>IFERROR(VLOOKUP(B734,EFA!$C$2:$D$7,2,0),EFA!$D$7)</f>
        <v>1.0058360487805551</v>
      </c>
      <c r="H734" s="69">
        <f>LGD!$D$4</f>
        <v>0.55000000000000004</v>
      </c>
      <c r="I734" s="68">
        <f t="shared" ref="I734:I741" si="626">E734*F734*G734*H734</f>
        <v>0</v>
      </c>
      <c r="J734" s="70">
        <f t="shared" ref="J734:J741" si="627">1/((1+($O$16/12))^(M734-Q734))</f>
        <v>0.32243719172393559</v>
      </c>
      <c r="K734" s="119">
        <f t="shared" ref="K734:K741" si="628">I734*J734</f>
        <v>0</v>
      </c>
      <c r="M734" s="64">
        <v>132</v>
      </c>
      <c r="N734" s="64">
        <v>1</v>
      </c>
      <c r="O734" s="63">
        <f t="shared" ref="O734:O741" si="629">$O$16</f>
        <v>0.13390000000000002</v>
      </c>
      <c r="P734" s="87">
        <f t="shared" si="625"/>
        <v>1.4512778882483661E-2</v>
      </c>
      <c r="Q734" s="64">
        <f t="shared" ref="Q734:Q741" si="630">M734-S734</f>
        <v>30</v>
      </c>
      <c r="R734" s="87">
        <f t="shared" ref="R734:R741" si="631">PV(O734/12,Q734,-P734,0,0)</f>
        <v>0.36827822786198677</v>
      </c>
      <c r="S734" s="64">
        <f t="shared" ref="S734:S741" si="632">12*9-6</f>
        <v>102</v>
      </c>
    </row>
    <row r="735" spans="1:19" x14ac:dyDescent="0.25">
      <c r="B735" s="62">
        <v>9</v>
      </c>
      <c r="C735" s="64" t="s">
        <v>14</v>
      </c>
      <c r="D735" s="68"/>
      <c r="E735" s="68">
        <f t="shared" si="624"/>
        <v>0</v>
      </c>
      <c r="F735" s="63">
        <f t="shared" ref="F735:F741" si="633">$L$4-$K$4</f>
        <v>2.5794484808747964E-3</v>
      </c>
      <c r="G735" s="65">
        <f>IFERROR(VLOOKUP(B735,EFA!$C$2:$D$7,2,0),EFA!$D$7)</f>
        <v>1.0058360487805551</v>
      </c>
      <c r="H735" s="69">
        <f>LGD!$D$5</f>
        <v>0.14000000000000001</v>
      </c>
      <c r="I735" s="68">
        <f t="shared" si="626"/>
        <v>0</v>
      </c>
      <c r="J735" s="70">
        <f t="shared" si="627"/>
        <v>0.32243719172393559</v>
      </c>
      <c r="K735" s="119">
        <f t="shared" si="628"/>
        <v>0</v>
      </c>
      <c r="M735" s="64">
        <v>132</v>
      </c>
      <c r="N735" s="64">
        <v>1</v>
      </c>
      <c r="O735" s="63">
        <f t="shared" si="629"/>
        <v>0.13390000000000002</v>
      </c>
      <c r="P735" s="87">
        <f t="shared" si="625"/>
        <v>1.4512778882483661E-2</v>
      </c>
      <c r="Q735" s="64">
        <f t="shared" si="630"/>
        <v>30</v>
      </c>
      <c r="R735" s="87">
        <f t="shared" si="631"/>
        <v>0.36827822786198677</v>
      </c>
      <c r="S735" s="64">
        <f t="shared" si="632"/>
        <v>102</v>
      </c>
    </row>
    <row r="736" spans="1:19" x14ac:dyDescent="0.25">
      <c r="B736" s="62">
        <v>9</v>
      </c>
      <c r="C736" s="64" t="s">
        <v>15</v>
      </c>
      <c r="D736" s="68"/>
      <c r="E736" s="68">
        <f t="shared" si="624"/>
        <v>0</v>
      </c>
      <c r="F736" s="63">
        <f t="shared" si="633"/>
        <v>2.5794484808747964E-3</v>
      </c>
      <c r="G736" s="65">
        <f>IFERROR(VLOOKUP(B736,EFA!$C$2:$D$7,2,0),EFA!$D$7)</f>
        <v>1.0058360487805551</v>
      </c>
      <c r="H736" s="69">
        <f>LGD!$D$6</f>
        <v>0.3</v>
      </c>
      <c r="I736" s="68">
        <f t="shared" si="626"/>
        <v>0</v>
      </c>
      <c r="J736" s="70">
        <f t="shared" si="627"/>
        <v>0.32243719172393559</v>
      </c>
      <c r="K736" s="119">
        <f t="shared" si="628"/>
        <v>0</v>
      </c>
      <c r="M736" s="64">
        <v>132</v>
      </c>
      <c r="N736" s="64">
        <v>1</v>
      </c>
      <c r="O736" s="63">
        <f t="shared" si="629"/>
        <v>0.13390000000000002</v>
      </c>
      <c r="P736" s="87">
        <f t="shared" si="625"/>
        <v>1.4512778882483661E-2</v>
      </c>
      <c r="Q736" s="64">
        <f t="shared" si="630"/>
        <v>30</v>
      </c>
      <c r="R736" s="87">
        <f t="shared" si="631"/>
        <v>0.36827822786198677</v>
      </c>
      <c r="S736" s="64">
        <f t="shared" si="632"/>
        <v>102</v>
      </c>
    </row>
    <row r="737" spans="1:19" x14ac:dyDescent="0.25">
      <c r="B737" s="62">
        <v>9</v>
      </c>
      <c r="C737" s="64" t="s">
        <v>16</v>
      </c>
      <c r="D737" s="68"/>
      <c r="E737" s="68">
        <f t="shared" si="624"/>
        <v>1290118.3325935032</v>
      </c>
      <c r="F737" s="63">
        <f t="shared" si="633"/>
        <v>2.5794484808747964E-3</v>
      </c>
      <c r="G737" s="65">
        <f>IFERROR(VLOOKUP(B737,EFA!$C$2:$D$7,2,0),EFA!$D$7)</f>
        <v>1.0058360487805551</v>
      </c>
      <c r="H737" s="69">
        <f>LGD!$D$7</f>
        <v>0.3</v>
      </c>
      <c r="I737" s="68">
        <f t="shared" si="626"/>
        <v>1004.1644819846426</v>
      </c>
      <c r="J737" s="70">
        <f t="shared" si="627"/>
        <v>0.32243719172393559</v>
      </c>
      <c r="K737" s="119">
        <f t="shared" si="628"/>
        <v>323.77997560004866</v>
      </c>
      <c r="M737" s="64">
        <v>132</v>
      </c>
      <c r="N737" s="64">
        <v>1</v>
      </c>
      <c r="O737" s="63">
        <f t="shared" si="629"/>
        <v>0.13390000000000002</v>
      </c>
      <c r="P737" s="87">
        <f t="shared" si="625"/>
        <v>1.4512778882483661E-2</v>
      </c>
      <c r="Q737" s="64">
        <f t="shared" si="630"/>
        <v>30</v>
      </c>
      <c r="R737" s="87">
        <f t="shared" si="631"/>
        <v>0.36827822786198677</v>
      </c>
      <c r="S737" s="64">
        <f t="shared" si="632"/>
        <v>102</v>
      </c>
    </row>
    <row r="738" spans="1:19" x14ac:dyDescent="0.25">
      <c r="B738" s="62">
        <v>9</v>
      </c>
      <c r="C738" s="64" t="s">
        <v>17</v>
      </c>
      <c r="D738" s="68"/>
      <c r="E738" s="68">
        <f t="shared" si="624"/>
        <v>0</v>
      </c>
      <c r="F738" s="63">
        <f t="shared" si="633"/>
        <v>2.5794484808747964E-3</v>
      </c>
      <c r="G738" s="65">
        <f>IFERROR(VLOOKUP(B738,EFA!$C$2:$D$7,2,0),EFA!$D$7)</f>
        <v>1.0058360487805551</v>
      </c>
      <c r="H738" s="69">
        <f>LGD!$D$8</f>
        <v>4.6364209605119888E-2</v>
      </c>
      <c r="I738" s="68">
        <f t="shared" si="626"/>
        <v>0</v>
      </c>
      <c r="J738" s="70">
        <f t="shared" si="627"/>
        <v>0.32243719172393559</v>
      </c>
      <c r="K738" s="119">
        <f t="shared" si="628"/>
        <v>0</v>
      </c>
      <c r="M738" s="64">
        <v>132</v>
      </c>
      <c r="N738" s="64">
        <v>1</v>
      </c>
      <c r="O738" s="63">
        <f t="shared" si="629"/>
        <v>0.13390000000000002</v>
      </c>
      <c r="P738" s="87">
        <f t="shared" si="625"/>
        <v>1.4512778882483661E-2</v>
      </c>
      <c r="Q738" s="64">
        <f t="shared" si="630"/>
        <v>30</v>
      </c>
      <c r="R738" s="87">
        <f t="shared" si="631"/>
        <v>0.36827822786198677</v>
      </c>
      <c r="S738" s="64">
        <f t="shared" si="632"/>
        <v>102</v>
      </c>
    </row>
    <row r="739" spans="1:19" x14ac:dyDescent="0.25">
      <c r="B739" s="62">
        <v>9</v>
      </c>
      <c r="C739" s="64" t="s">
        <v>18</v>
      </c>
      <c r="D739" s="68"/>
      <c r="E739" s="68">
        <f t="shared" si="624"/>
        <v>0</v>
      </c>
      <c r="F739" s="63">
        <f t="shared" si="633"/>
        <v>2.5794484808747964E-3</v>
      </c>
      <c r="G739" s="65">
        <f>IFERROR(VLOOKUP(B739,EFA!$C$2:$D$7,2,0),EFA!$D$7)</f>
        <v>1.0058360487805551</v>
      </c>
      <c r="H739" s="69">
        <f>LGD!$D$9</f>
        <v>0.25</v>
      </c>
      <c r="I739" s="68">
        <f t="shared" si="626"/>
        <v>0</v>
      </c>
      <c r="J739" s="70">
        <f t="shared" si="627"/>
        <v>0.32243719172393559</v>
      </c>
      <c r="K739" s="119">
        <f t="shared" si="628"/>
        <v>0</v>
      </c>
      <c r="M739" s="64">
        <v>132</v>
      </c>
      <c r="N739" s="64">
        <v>1</v>
      </c>
      <c r="O739" s="63">
        <f t="shared" si="629"/>
        <v>0.13390000000000002</v>
      </c>
      <c r="P739" s="87">
        <f t="shared" si="625"/>
        <v>1.4512778882483661E-2</v>
      </c>
      <c r="Q739" s="64">
        <f t="shared" si="630"/>
        <v>30</v>
      </c>
      <c r="R739" s="87">
        <f t="shared" si="631"/>
        <v>0.36827822786198677</v>
      </c>
      <c r="S739" s="64">
        <f t="shared" si="632"/>
        <v>102</v>
      </c>
    </row>
    <row r="740" spans="1:19" x14ac:dyDescent="0.25">
      <c r="B740" s="62">
        <v>9</v>
      </c>
      <c r="C740" s="64" t="s">
        <v>19</v>
      </c>
      <c r="D740" s="68"/>
      <c r="E740" s="68">
        <f t="shared" si="624"/>
        <v>0</v>
      </c>
      <c r="F740" s="63">
        <f t="shared" si="633"/>
        <v>2.5794484808747964E-3</v>
      </c>
      <c r="G740" s="65">
        <f>IFERROR(VLOOKUP(B740,EFA!$C$2:$D$7,2,0),EFA!$D$7)</f>
        <v>1.0058360487805551</v>
      </c>
      <c r="H740" s="69">
        <f>LGD!$D$10</f>
        <v>0.35</v>
      </c>
      <c r="I740" s="68">
        <f t="shared" si="626"/>
        <v>0</v>
      </c>
      <c r="J740" s="70">
        <f t="shared" si="627"/>
        <v>0.32243719172393559</v>
      </c>
      <c r="K740" s="119">
        <f t="shared" si="628"/>
        <v>0</v>
      </c>
      <c r="M740" s="64">
        <v>132</v>
      </c>
      <c r="N740" s="64">
        <v>1</v>
      </c>
      <c r="O740" s="63">
        <f t="shared" si="629"/>
        <v>0.13390000000000002</v>
      </c>
      <c r="P740" s="87">
        <f t="shared" si="625"/>
        <v>1.4512778882483661E-2</v>
      </c>
      <c r="Q740" s="64">
        <f t="shared" si="630"/>
        <v>30</v>
      </c>
      <c r="R740" s="87">
        <f t="shared" si="631"/>
        <v>0.36827822786198677</v>
      </c>
      <c r="S740" s="64">
        <f t="shared" si="632"/>
        <v>102</v>
      </c>
    </row>
    <row r="741" spans="1:19" x14ac:dyDescent="0.25">
      <c r="B741" s="62">
        <v>9</v>
      </c>
      <c r="C741" s="64" t="s">
        <v>20</v>
      </c>
      <c r="D741" s="68"/>
      <c r="E741" s="68">
        <f t="shared" si="624"/>
        <v>0</v>
      </c>
      <c r="F741" s="63">
        <f t="shared" si="633"/>
        <v>2.5794484808747964E-3</v>
      </c>
      <c r="G741" s="65">
        <f>IFERROR(VLOOKUP(B741,EFA!$C$2:$D$7,2,0),EFA!$D$7)</f>
        <v>1.0058360487805551</v>
      </c>
      <c r="H741" s="69">
        <f>LGD!$D$11</f>
        <v>0.55000000000000004</v>
      </c>
      <c r="I741" s="68">
        <f t="shared" si="626"/>
        <v>0</v>
      </c>
      <c r="J741" s="70">
        <f t="shared" si="627"/>
        <v>0.32243719172393559</v>
      </c>
      <c r="K741" s="119">
        <f t="shared" si="628"/>
        <v>0</v>
      </c>
      <c r="M741" s="64">
        <v>132</v>
      </c>
      <c r="N741" s="64">
        <v>1</v>
      </c>
      <c r="O741" s="63">
        <f t="shared" si="629"/>
        <v>0.13390000000000002</v>
      </c>
      <c r="P741" s="87">
        <f t="shared" si="625"/>
        <v>1.4512778882483661E-2</v>
      </c>
      <c r="Q741" s="64">
        <f t="shared" si="630"/>
        <v>30</v>
      </c>
      <c r="R741" s="87">
        <f t="shared" si="631"/>
        <v>0.36827822786198677</v>
      </c>
      <c r="S741" s="64">
        <f t="shared" si="632"/>
        <v>102</v>
      </c>
    </row>
    <row r="742" spans="1:19" ht="16.5" thickBot="1" x14ac:dyDescent="0.3">
      <c r="C742" s="78"/>
      <c r="D742" s="79"/>
      <c r="E742" s="79"/>
      <c r="F742" s="80"/>
      <c r="G742" s="81"/>
      <c r="H742" s="82"/>
      <c r="I742" s="79"/>
      <c r="J742" s="83"/>
      <c r="K742" s="122"/>
    </row>
    <row r="743" spans="1:19" x14ac:dyDescent="0.25">
      <c r="A743" s="62">
        <v>11</v>
      </c>
      <c r="B743" s="62" t="s">
        <v>52</v>
      </c>
      <c r="C743" s="64" t="s">
        <v>9</v>
      </c>
      <c r="D743" s="64"/>
      <c r="E743" s="84" t="s">
        <v>26</v>
      </c>
      <c r="F743" s="84" t="s">
        <v>39</v>
      </c>
      <c r="G743" s="84" t="s">
        <v>27</v>
      </c>
      <c r="H743" s="84" t="s">
        <v>28</v>
      </c>
      <c r="I743" s="84" t="s">
        <v>29</v>
      </c>
      <c r="J743" s="84" t="s">
        <v>30</v>
      </c>
      <c r="K743" s="118" t="s">
        <v>31</v>
      </c>
      <c r="M743" s="85" t="s">
        <v>32</v>
      </c>
      <c r="N743" s="85" t="s">
        <v>33</v>
      </c>
      <c r="O743" s="85" t="s">
        <v>34</v>
      </c>
      <c r="P743" s="85" t="s">
        <v>35</v>
      </c>
      <c r="Q743" s="85" t="s">
        <v>36</v>
      </c>
      <c r="R743" s="85" t="s">
        <v>37</v>
      </c>
      <c r="S743" s="85" t="s">
        <v>38</v>
      </c>
    </row>
    <row r="744" spans="1:19" x14ac:dyDescent="0.25">
      <c r="B744" s="62">
        <v>10</v>
      </c>
      <c r="C744" s="64" t="s">
        <v>12</v>
      </c>
      <c r="D744" s="68"/>
      <c r="E744" s="68">
        <f t="shared" ref="E744:E752" si="634">D645*R744</f>
        <v>0</v>
      </c>
      <c r="F744" s="63">
        <f>$M$4-$L$4</f>
        <v>2.3073952929063973E-3</v>
      </c>
      <c r="G744" s="65">
        <f>IFERROR(VLOOKUP(B744,EFA!$C$2:$D$7,2,0),EFA!$D$7)</f>
        <v>1.0058360487805551</v>
      </c>
      <c r="H744" s="69">
        <f>LGD!$D$3</f>
        <v>0</v>
      </c>
      <c r="I744" s="68">
        <f>E744*F744*G744*H744</f>
        <v>0</v>
      </c>
      <c r="J744" s="70">
        <f>1/((1+($O$16/12))^(M744-Q744))</f>
        <v>0.28223777860869115</v>
      </c>
      <c r="K744" s="119">
        <f>I744*J744</f>
        <v>0</v>
      </c>
      <c r="M744" s="64">
        <v>132</v>
      </c>
      <c r="N744" s="64">
        <v>1</v>
      </c>
      <c r="O744" s="63">
        <f>$O$16</f>
        <v>0.13390000000000002</v>
      </c>
      <c r="P744" s="87">
        <f t="shared" ref="P744:P752" si="635">PMT(O744/12,M744,-N744,0,0)</f>
        <v>1.4512778882483661E-2</v>
      </c>
      <c r="Q744" s="64">
        <f>M744-S744</f>
        <v>18</v>
      </c>
      <c r="R744" s="87">
        <f>PV(O744/12,Q744,-P744,0,0)</f>
        <v>0.23548349394417323</v>
      </c>
      <c r="S744" s="64">
        <v>114</v>
      </c>
    </row>
    <row r="745" spans="1:19" x14ac:dyDescent="0.25">
      <c r="B745" s="62">
        <v>10</v>
      </c>
      <c r="C745" s="64" t="s">
        <v>13</v>
      </c>
      <c r="D745" s="68"/>
      <c r="E745" s="68">
        <f t="shared" si="634"/>
        <v>0</v>
      </c>
      <c r="F745" s="63">
        <f t="shared" ref="F745:F752" si="636">$M$4-$L$4</f>
        <v>2.3073952929063973E-3</v>
      </c>
      <c r="G745" s="65">
        <f>IFERROR(VLOOKUP(B745,EFA!$C$2:$D$7,2,0),EFA!$D$7)</f>
        <v>1.0058360487805551</v>
      </c>
      <c r="H745" s="69">
        <f>LGD!$D$4</f>
        <v>0.55000000000000004</v>
      </c>
      <c r="I745" s="68">
        <f t="shared" ref="I745:I752" si="637">E745*F745*G745*H745</f>
        <v>0</v>
      </c>
      <c r="J745" s="70">
        <f t="shared" ref="J745:J752" si="638">1/((1+($O$16/12))^(M745-Q745))</f>
        <v>0.28223777860869115</v>
      </c>
      <c r="K745" s="119">
        <f t="shared" ref="K745:K752" si="639">I745*J745</f>
        <v>0</v>
      </c>
      <c r="M745" s="64">
        <v>132</v>
      </c>
      <c r="N745" s="64">
        <v>1</v>
      </c>
      <c r="O745" s="63">
        <f t="shared" ref="O745:O752" si="640">$O$16</f>
        <v>0.13390000000000002</v>
      </c>
      <c r="P745" s="87">
        <f t="shared" si="635"/>
        <v>1.4512778882483661E-2</v>
      </c>
      <c r="Q745" s="64">
        <f t="shared" ref="Q745:Q752" si="641">M745-S745</f>
        <v>18</v>
      </c>
      <c r="R745" s="87">
        <f t="shared" ref="R745:R752" si="642">PV(O745/12,Q745,-P745,0,0)</f>
        <v>0.23548349394417323</v>
      </c>
      <c r="S745" s="64">
        <v>114</v>
      </c>
    </row>
    <row r="746" spans="1:19" x14ac:dyDescent="0.25">
      <c r="B746" s="62">
        <v>10</v>
      </c>
      <c r="C746" s="64" t="s">
        <v>14</v>
      </c>
      <c r="D746" s="68"/>
      <c r="E746" s="68">
        <f t="shared" si="634"/>
        <v>0</v>
      </c>
      <c r="F746" s="63">
        <f t="shared" si="636"/>
        <v>2.3073952929063973E-3</v>
      </c>
      <c r="G746" s="65">
        <f>IFERROR(VLOOKUP(B746,EFA!$C$2:$D$7,2,0),EFA!$D$7)</f>
        <v>1.0058360487805551</v>
      </c>
      <c r="H746" s="69">
        <f>LGD!$D$5</f>
        <v>0.14000000000000001</v>
      </c>
      <c r="I746" s="68">
        <f t="shared" si="637"/>
        <v>0</v>
      </c>
      <c r="J746" s="70">
        <f t="shared" si="638"/>
        <v>0.28223777860869115</v>
      </c>
      <c r="K746" s="119">
        <f t="shared" si="639"/>
        <v>0</v>
      </c>
      <c r="M746" s="64">
        <v>132</v>
      </c>
      <c r="N746" s="64">
        <v>1</v>
      </c>
      <c r="O746" s="63">
        <f t="shared" si="640"/>
        <v>0.13390000000000002</v>
      </c>
      <c r="P746" s="87">
        <f t="shared" si="635"/>
        <v>1.4512778882483661E-2</v>
      </c>
      <c r="Q746" s="64">
        <f t="shared" si="641"/>
        <v>18</v>
      </c>
      <c r="R746" s="87">
        <f t="shared" si="642"/>
        <v>0.23548349394417323</v>
      </c>
      <c r="S746" s="64">
        <v>114</v>
      </c>
    </row>
    <row r="747" spans="1:19" x14ac:dyDescent="0.25">
      <c r="B747" s="62">
        <v>10</v>
      </c>
      <c r="C747" s="64" t="s">
        <v>15</v>
      </c>
      <c r="D747" s="68"/>
      <c r="E747" s="68">
        <f t="shared" si="634"/>
        <v>0</v>
      </c>
      <c r="F747" s="63">
        <f t="shared" si="636"/>
        <v>2.3073952929063973E-3</v>
      </c>
      <c r="G747" s="65">
        <f>IFERROR(VLOOKUP(B747,EFA!$C$2:$D$7,2,0),EFA!$D$7)</f>
        <v>1.0058360487805551</v>
      </c>
      <c r="H747" s="69">
        <f>LGD!$D$6</f>
        <v>0.3</v>
      </c>
      <c r="I747" s="68">
        <f t="shared" si="637"/>
        <v>0</v>
      </c>
      <c r="J747" s="70">
        <f t="shared" si="638"/>
        <v>0.28223777860869115</v>
      </c>
      <c r="K747" s="119">
        <f t="shared" si="639"/>
        <v>0</v>
      </c>
      <c r="M747" s="64">
        <v>132</v>
      </c>
      <c r="N747" s="64">
        <v>1</v>
      </c>
      <c r="O747" s="63">
        <f t="shared" si="640"/>
        <v>0.13390000000000002</v>
      </c>
      <c r="P747" s="87">
        <f t="shared" si="635"/>
        <v>1.4512778882483661E-2</v>
      </c>
      <c r="Q747" s="64">
        <f t="shared" si="641"/>
        <v>18</v>
      </c>
      <c r="R747" s="87">
        <f t="shared" si="642"/>
        <v>0.23548349394417323</v>
      </c>
      <c r="S747" s="64">
        <v>114</v>
      </c>
    </row>
    <row r="748" spans="1:19" x14ac:dyDescent="0.25">
      <c r="B748" s="62">
        <v>10</v>
      </c>
      <c r="C748" s="64" t="s">
        <v>16</v>
      </c>
      <c r="D748" s="68"/>
      <c r="E748" s="68">
        <f t="shared" si="634"/>
        <v>824924.064407086</v>
      </c>
      <c r="F748" s="63">
        <f t="shared" si="636"/>
        <v>2.3073952929063973E-3</v>
      </c>
      <c r="G748" s="65">
        <f>IFERROR(VLOOKUP(B748,EFA!$C$2:$D$7,2,0),EFA!$D$7)</f>
        <v>1.0058360487805551</v>
      </c>
      <c r="H748" s="69">
        <f>LGD!$D$7</f>
        <v>0.3</v>
      </c>
      <c r="I748" s="68">
        <f t="shared" si="637"/>
        <v>574.36031689184313</v>
      </c>
      <c r="J748" s="70">
        <f t="shared" si="638"/>
        <v>0.28223777860869115</v>
      </c>
      <c r="K748" s="119">
        <f t="shared" si="639"/>
        <v>162.1061799605377</v>
      </c>
      <c r="M748" s="64">
        <v>132</v>
      </c>
      <c r="N748" s="64">
        <v>1</v>
      </c>
      <c r="O748" s="63">
        <f t="shared" si="640"/>
        <v>0.13390000000000002</v>
      </c>
      <c r="P748" s="87">
        <f t="shared" si="635"/>
        <v>1.4512778882483661E-2</v>
      </c>
      <c r="Q748" s="64">
        <f t="shared" si="641"/>
        <v>18</v>
      </c>
      <c r="R748" s="87">
        <f t="shared" si="642"/>
        <v>0.23548349394417323</v>
      </c>
      <c r="S748" s="64">
        <v>114</v>
      </c>
    </row>
    <row r="749" spans="1:19" x14ac:dyDescent="0.25">
      <c r="B749" s="62">
        <v>10</v>
      </c>
      <c r="C749" s="64" t="s">
        <v>17</v>
      </c>
      <c r="D749" s="68"/>
      <c r="E749" s="68">
        <f t="shared" si="634"/>
        <v>0</v>
      </c>
      <c r="F749" s="63">
        <f t="shared" si="636"/>
        <v>2.3073952929063973E-3</v>
      </c>
      <c r="G749" s="65">
        <f>IFERROR(VLOOKUP(B749,EFA!$C$2:$D$7,2,0),EFA!$D$7)</f>
        <v>1.0058360487805551</v>
      </c>
      <c r="H749" s="69">
        <f>LGD!$D$8</f>
        <v>4.6364209605119888E-2</v>
      </c>
      <c r="I749" s="68">
        <f t="shared" si="637"/>
        <v>0</v>
      </c>
      <c r="J749" s="70">
        <f t="shared" si="638"/>
        <v>0.28223777860869115</v>
      </c>
      <c r="K749" s="119">
        <f t="shared" si="639"/>
        <v>0</v>
      </c>
      <c r="M749" s="64">
        <v>132</v>
      </c>
      <c r="N749" s="64">
        <v>1</v>
      </c>
      <c r="O749" s="63">
        <f t="shared" si="640"/>
        <v>0.13390000000000002</v>
      </c>
      <c r="P749" s="87">
        <f t="shared" si="635"/>
        <v>1.4512778882483661E-2</v>
      </c>
      <c r="Q749" s="64">
        <f t="shared" si="641"/>
        <v>18</v>
      </c>
      <c r="R749" s="87">
        <f t="shared" si="642"/>
        <v>0.23548349394417323</v>
      </c>
      <c r="S749" s="64">
        <v>114</v>
      </c>
    </row>
    <row r="750" spans="1:19" x14ac:dyDescent="0.25">
      <c r="B750" s="62">
        <v>10</v>
      </c>
      <c r="C750" s="64" t="s">
        <v>18</v>
      </c>
      <c r="D750" s="68"/>
      <c r="E750" s="68">
        <f t="shared" si="634"/>
        <v>0</v>
      </c>
      <c r="F750" s="63">
        <f t="shared" si="636"/>
        <v>2.3073952929063973E-3</v>
      </c>
      <c r="G750" s="65">
        <f>IFERROR(VLOOKUP(B750,EFA!$C$2:$D$7,2,0),EFA!$D$7)</f>
        <v>1.0058360487805551</v>
      </c>
      <c r="H750" s="69">
        <f>LGD!$D$9</f>
        <v>0.25</v>
      </c>
      <c r="I750" s="68">
        <f t="shared" si="637"/>
        <v>0</v>
      </c>
      <c r="J750" s="70">
        <f t="shared" si="638"/>
        <v>0.28223777860869115</v>
      </c>
      <c r="K750" s="119">
        <f t="shared" si="639"/>
        <v>0</v>
      </c>
      <c r="M750" s="64">
        <v>132</v>
      </c>
      <c r="N750" s="64">
        <v>1</v>
      </c>
      <c r="O750" s="63">
        <f t="shared" si="640"/>
        <v>0.13390000000000002</v>
      </c>
      <c r="P750" s="87">
        <f t="shared" si="635"/>
        <v>1.4512778882483661E-2</v>
      </c>
      <c r="Q750" s="64">
        <f t="shared" si="641"/>
        <v>18</v>
      </c>
      <c r="R750" s="87">
        <f t="shared" si="642"/>
        <v>0.23548349394417323</v>
      </c>
      <c r="S750" s="64">
        <v>114</v>
      </c>
    </row>
    <row r="751" spans="1:19" x14ac:dyDescent="0.25">
      <c r="B751" s="62">
        <v>10</v>
      </c>
      <c r="C751" s="64" t="s">
        <v>19</v>
      </c>
      <c r="D751" s="68"/>
      <c r="E751" s="68">
        <f t="shared" si="634"/>
        <v>0</v>
      </c>
      <c r="F751" s="63">
        <f t="shared" si="636"/>
        <v>2.3073952929063973E-3</v>
      </c>
      <c r="G751" s="65">
        <f>IFERROR(VLOOKUP(B751,EFA!$C$2:$D$7,2,0),EFA!$D$7)</f>
        <v>1.0058360487805551</v>
      </c>
      <c r="H751" s="69">
        <f>LGD!$D$10</f>
        <v>0.35</v>
      </c>
      <c r="I751" s="68">
        <f t="shared" si="637"/>
        <v>0</v>
      </c>
      <c r="J751" s="70">
        <f t="shared" si="638"/>
        <v>0.28223777860869115</v>
      </c>
      <c r="K751" s="119">
        <f t="shared" si="639"/>
        <v>0</v>
      </c>
      <c r="M751" s="64">
        <v>132</v>
      </c>
      <c r="N751" s="64">
        <v>1</v>
      </c>
      <c r="O751" s="63">
        <f t="shared" si="640"/>
        <v>0.13390000000000002</v>
      </c>
      <c r="P751" s="87">
        <f t="shared" si="635"/>
        <v>1.4512778882483661E-2</v>
      </c>
      <c r="Q751" s="64">
        <f t="shared" si="641"/>
        <v>18</v>
      </c>
      <c r="R751" s="87">
        <f t="shared" si="642"/>
        <v>0.23548349394417323</v>
      </c>
      <c r="S751" s="64">
        <v>114</v>
      </c>
    </row>
    <row r="752" spans="1:19" x14ac:dyDescent="0.25">
      <c r="B752" s="62">
        <v>10</v>
      </c>
      <c r="C752" s="64" t="s">
        <v>20</v>
      </c>
      <c r="D752" s="68"/>
      <c r="E752" s="68">
        <f t="shared" si="634"/>
        <v>0</v>
      </c>
      <c r="F752" s="63">
        <f t="shared" si="636"/>
        <v>2.3073952929063973E-3</v>
      </c>
      <c r="G752" s="65">
        <f>IFERROR(VLOOKUP(B752,EFA!$C$2:$D$7,2,0),EFA!$D$7)</f>
        <v>1.0058360487805551</v>
      </c>
      <c r="H752" s="69">
        <f>LGD!$D$11</f>
        <v>0.55000000000000004</v>
      </c>
      <c r="I752" s="68">
        <f t="shared" si="637"/>
        <v>0</v>
      </c>
      <c r="J752" s="70">
        <f t="shared" si="638"/>
        <v>0.28223777860869115</v>
      </c>
      <c r="K752" s="119">
        <f t="shared" si="639"/>
        <v>0</v>
      </c>
      <c r="M752" s="64">
        <v>132</v>
      </c>
      <c r="N752" s="64">
        <v>1</v>
      </c>
      <c r="O752" s="63">
        <f t="shared" si="640"/>
        <v>0.13390000000000002</v>
      </c>
      <c r="P752" s="87">
        <f t="shared" si="635"/>
        <v>1.4512778882483661E-2</v>
      </c>
      <c r="Q752" s="64">
        <f t="shared" si="641"/>
        <v>18</v>
      </c>
      <c r="R752" s="87">
        <f t="shared" si="642"/>
        <v>0.23548349394417323</v>
      </c>
      <c r="S752" s="64">
        <v>114</v>
      </c>
    </row>
    <row r="753" spans="1:19" x14ac:dyDescent="0.25">
      <c r="C753" s="94"/>
      <c r="D753" s="102"/>
      <c r="E753" s="102"/>
      <c r="F753" s="95"/>
      <c r="G753" s="98"/>
      <c r="H753" s="99"/>
      <c r="I753" s="102"/>
      <c r="J753" s="100"/>
      <c r="K753" s="123"/>
      <c r="M753" s="94"/>
      <c r="N753" s="94"/>
      <c r="O753" s="95"/>
      <c r="P753" s="96"/>
      <c r="Q753" s="94"/>
      <c r="R753" s="96"/>
      <c r="S753" s="94"/>
    </row>
    <row r="754" spans="1:19" x14ac:dyDescent="0.25">
      <c r="A754" s="62">
        <v>11</v>
      </c>
      <c r="B754" s="62" t="s">
        <v>52</v>
      </c>
      <c r="C754" s="64" t="s">
        <v>9</v>
      </c>
      <c r="D754" s="64"/>
      <c r="E754" s="84" t="s">
        <v>26</v>
      </c>
      <c r="F754" s="84" t="s">
        <v>39</v>
      </c>
      <c r="G754" s="84" t="s">
        <v>27</v>
      </c>
      <c r="H754" s="84" t="s">
        <v>28</v>
      </c>
      <c r="I754" s="84" t="s">
        <v>29</v>
      </c>
      <c r="J754" s="84" t="s">
        <v>30</v>
      </c>
      <c r="K754" s="118" t="s">
        <v>31</v>
      </c>
      <c r="M754" s="85" t="s">
        <v>32</v>
      </c>
      <c r="N754" s="85" t="s">
        <v>33</v>
      </c>
      <c r="O754" s="85" t="s">
        <v>34</v>
      </c>
      <c r="P754" s="85" t="s">
        <v>35</v>
      </c>
      <c r="Q754" s="85" t="s">
        <v>36</v>
      </c>
      <c r="R754" s="85" t="s">
        <v>37</v>
      </c>
      <c r="S754" s="85" t="s">
        <v>38</v>
      </c>
    </row>
    <row r="755" spans="1:19" x14ac:dyDescent="0.25">
      <c r="B755" s="62">
        <v>11</v>
      </c>
      <c r="C755" s="64" t="s">
        <v>12</v>
      </c>
      <c r="D755" s="68"/>
      <c r="E755" s="68">
        <f>D645*R755</f>
        <v>0</v>
      </c>
      <c r="F755" s="63">
        <f>$N$4-$M$4</f>
        <v>2.0872929377147159E-3</v>
      </c>
      <c r="G755" s="65">
        <f>IFERROR(VLOOKUP(B755,EFA!$C$2:$D$7,2,0),EFA!$D$7)</f>
        <v>1.0058360487805551</v>
      </c>
      <c r="H755" s="69">
        <f>LGD!$D$3</f>
        <v>0</v>
      </c>
      <c r="I755" s="68">
        <f>E755*F755*G755*H755</f>
        <v>0</v>
      </c>
      <c r="J755" s="70">
        <f>1/((1+($O$16/12))^(M755-Q755))</f>
        <v>0.24705017199805634</v>
      </c>
      <c r="K755" s="119">
        <f>I755*J755</f>
        <v>0</v>
      </c>
      <c r="M755" s="64">
        <v>132</v>
      </c>
      <c r="N755" s="64">
        <v>1</v>
      </c>
      <c r="O755" s="63">
        <f>$O$16</f>
        <v>0.13390000000000002</v>
      </c>
      <c r="P755" s="87">
        <f t="shared" ref="P755:P763" si="643">PMT(O755/12,M755,-N755,0,0)</f>
        <v>1.4512778882483661E-2</v>
      </c>
      <c r="Q755" s="64">
        <f>M755-S755</f>
        <v>6</v>
      </c>
      <c r="R755" s="87">
        <f>PV(O755/12,Q755,-P755,0,0)</f>
        <v>8.3774671364641659E-2</v>
      </c>
      <c r="S755" s="64">
        <v>126</v>
      </c>
    </row>
    <row r="756" spans="1:19" x14ac:dyDescent="0.25">
      <c r="B756" s="62">
        <v>11</v>
      </c>
      <c r="C756" s="64" t="s">
        <v>13</v>
      </c>
      <c r="D756" s="68"/>
      <c r="E756" s="68">
        <f t="shared" ref="E756:E763" si="644">D646*R756</f>
        <v>0</v>
      </c>
      <c r="F756" s="63">
        <f t="shared" ref="F756:F763" si="645">$N$4-$M$4</f>
        <v>2.0872929377147159E-3</v>
      </c>
      <c r="G756" s="65">
        <f>IFERROR(VLOOKUP(B756,EFA!$C$2:$D$7,2,0),EFA!$D$7)</f>
        <v>1.0058360487805551</v>
      </c>
      <c r="H756" s="69">
        <f>LGD!$D$4</f>
        <v>0.55000000000000004</v>
      </c>
      <c r="I756" s="68">
        <f t="shared" ref="I756:I763" si="646">E756*F756*G756*H756</f>
        <v>0</v>
      </c>
      <c r="J756" s="70">
        <f t="shared" ref="J756:J763" si="647">1/((1+($O$16/12))^(M756-Q756))</f>
        <v>0.24705017199805634</v>
      </c>
      <c r="K756" s="119">
        <f t="shared" ref="K756:K763" si="648">I756*J756</f>
        <v>0</v>
      </c>
      <c r="M756" s="64">
        <v>132</v>
      </c>
      <c r="N756" s="64">
        <v>1</v>
      </c>
      <c r="O756" s="63">
        <f t="shared" ref="O756:O763" si="649">$O$16</f>
        <v>0.13390000000000002</v>
      </c>
      <c r="P756" s="87">
        <f t="shared" si="643"/>
        <v>1.4512778882483661E-2</v>
      </c>
      <c r="Q756" s="64">
        <f t="shared" ref="Q756:Q763" si="650">M756-S756</f>
        <v>6</v>
      </c>
      <c r="R756" s="87">
        <f t="shared" ref="R756:R763" si="651">PV(O756/12,Q756,-P756,0,0)</f>
        <v>8.3774671364641659E-2</v>
      </c>
      <c r="S756" s="64">
        <v>126</v>
      </c>
    </row>
    <row r="757" spans="1:19" x14ac:dyDescent="0.25">
      <c r="B757" s="62">
        <v>11</v>
      </c>
      <c r="C757" s="64" t="s">
        <v>14</v>
      </c>
      <c r="D757" s="68"/>
      <c r="E757" s="68">
        <f t="shared" si="644"/>
        <v>0</v>
      </c>
      <c r="F757" s="63">
        <f t="shared" si="645"/>
        <v>2.0872929377147159E-3</v>
      </c>
      <c r="G757" s="65">
        <f>IFERROR(VLOOKUP(B757,EFA!$C$2:$D$7,2,0),EFA!$D$7)</f>
        <v>1.0058360487805551</v>
      </c>
      <c r="H757" s="69">
        <f>LGD!$D$5</f>
        <v>0.14000000000000001</v>
      </c>
      <c r="I757" s="68">
        <f t="shared" si="646"/>
        <v>0</v>
      </c>
      <c r="J757" s="70">
        <f t="shared" si="647"/>
        <v>0.24705017199805634</v>
      </c>
      <c r="K757" s="119">
        <f t="shared" si="648"/>
        <v>0</v>
      </c>
      <c r="M757" s="64">
        <v>132</v>
      </c>
      <c r="N757" s="64">
        <v>1</v>
      </c>
      <c r="O757" s="63">
        <f t="shared" si="649"/>
        <v>0.13390000000000002</v>
      </c>
      <c r="P757" s="87">
        <f t="shared" si="643"/>
        <v>1.4512778882483661E-2</v>
      </c>
      <c r="Q757" s="64">
        <f t="shared" si="650"/>
        <v>6</v>
      </c>
      <c r="R757" s="87">
        <f t="shared" si="651"/>
        <v>8.3774671364641659E-2</v>
      </c>
      <c r="S757" s="64">
        <v>126</v>
      </c>
    </row>
    <row r="758" spans="1:19" x14ac:dyDescent="0.25">
      <c r="B758" s="62">
        <v>11</v>
      </c>
      <c r="C758" s="64" t="s">
        <v>15</v>
      </c>
      <c r="D758" s="68"/>
      <c r="E758" s="68">
        <f t="shared" si="644"/>
        <v>0</v>
      </c>
      <c r="F758" s="63">
        <f t="shared" si="645"/>
        <v>2.0872929377147159E-3</v>
      </c>
      <c r="G758" s="65">
        <f>IFERROR(VLOOKUP(B758,EFA!$C$2:$D$7,2,0),EFA!$D$7)</f>
        <v>1.0058360487805551</v>
      </c>
      <c r="H758" s="69">
        <f>LGD!$D$6</f>
        <v>0.3</v>
      </c>
      <c r="I758" s="68">
        <f t="shared" si="646"/>
        <v>0</v>
      </c>
      <c r="J758" s="70">
        <f t="shared" si="647"/>
        <v>0.24705017199805634</v>
      </c>
      <c r="K758" s="119">
        <f t="shared" si="648"/>
        <v>0</v>
      </c>
      <c r="M758" s="64">
        <v>132</v>
      </c>
      <c r="N758" s="64">
        <v>1</v>
      </c>
      <c r="O758" s="63">
        <f t="shared" si="649"/>
        <v>0.13390000000000002</v>
      </c>
      <c r="P758" s="87">
        <f t="shared" si="643"/>
        <v>1.4512778882483661E-2</v>
      </c>
      <c r="Q758" s="64">
        <f t="shared" si="650"/>
        <v>6</v>
      </c>
      <c r="R758" s="87">
        <f t="shared" si="651"/>
        <v>8.3774671364641659E-2</v>
      </c>
      <c r="S758" s="64">
        <v>126</v>
      </c>
    </row>
    <row r="759" spans="1:19" x14ac:dyDescent="0.25">
      <c r="B759" s="62">
        <v>11</v>
      </c>
      <c r="C759" s="64" t="s">
        <v>16</v>
      </c>
      <c r="D759" s="68"/>
      <c r="E759" s="68">
        <f t="shared" si="644"/>
        <v>293471.70469991281</v>
      </c>
      <c r="F759" s="63">
        <f t="shared" si="645"/>
        <v>2.0872929377147159E-3</v>
      </c>
      <c r="G759" s="65">
        <f>IFERROR(VLOOKUP(B759,EFA!$C$2:$D$7,2,0),EFA!$D$7)</f>
        <v>1.0058360487805551</v>
      </c>
      <c r="H759" s="69">
        <f>LGD!$D$7</f>
        <v>0.3</v>
      </c>
      <c r="I759" s="68">
        <f t="shared" si="646"/>
        <v>184.84090648434571</v>
      </c>
      <c r="J759" s="70">
        <f t="shared" si="647"/>
        <v>0.24705017199805634</v>
      </c>
      <c r="K759" s="119">
        <f t="shared" si="648"/>
        <v>45.664977739234253</v>
      </c>
      <c r="M759" s="64">
        <v>132</v>
      </c>
      <c r="N759" s="64">
        <v>1</v>
      </c>
      <c r="O759" s="63">
        <f t="shared" si="649"/>
        <v>0.13390000000000002</v>
      </c>
      <c r="P759" s="87">
        <f t="shared" si="643"/>
        <v>1.4512778882483661E-2</v>
      </c>
      <c r="Q759" s="64">
        <f t="shared" si="650"/>
        <v>6</v>
      </c>
      <c r="R759" s="87">
        <f t="shared" si="651"/>
        <v>8.3774671364641659E-2</v>
      </c>
      <c r="S759" s="64">
        <v>126</v>
      </c>
    </row>
    <row r="760" spans="1:19" x14ac:dyDescent="0.25">
      <c r="B760" s="62">
        <v>11</v>
      </c>
      <c r="C760" s="64" t="s">
        <v>17</v>
      </c>
      <c r="D760" s="68"/>
      <c r="E760" s="68">
        <f t="shared" si="644"/>
        <v>0</v>
      </c>
      <c r="F760" s="63">
        <f t="shared" si="645"/>
        <v>2.0872929377147159E-3</v>
      </c>
      <c r="G760" s="65">
        <f>IFERROR(VLOOKUP(B760,EFA!$C$2:$D$7,2,0),EFA!$D$7)</f>
        <v>1.0058360487805551</v>
      </c>
      <c r="H760" s="69">
        <f>LGD!$D$8</f>
        <v>4.6364209605119888E-2</v>
      </c>
      <c r="I760" s="68">
        <f t="shared" si="646"/>
        <v>0</v>
      </c>
      <c r="J760" s="70">
        <f t="shared" si="647"/>
        <v>0.24705017199805634</v>
      </c>
      <c r="K760" s="119">
        <f t="shared" si="648"/>
        <v>0</v>
      </c>
      <c r="M760" s="64">
        <v>132</v>
      </c>
      <c r="N760" s="64">
        <v>1</v>
      </c>
      <c r="O760" s="63">
        <f t="shared" si="649"/>
        <v>0.13390000000000002</v>
      </c>
      <c r="P760" s="87">
        <f t="shared" si="643"/>
        <v>1.4512778882483661E-2</v>
      </c>
      <c r="Q760" s="64">
        <f t="shared" si="650"/>
        <v>6</v>
      </c>
      <c r="R760" s="87">
        <f t="shared" si="651"/>
        <v>8.3774671364641659E-2</v>
      </c>
      <c r="S760" s="64">
        <v>126</v>
      </c>
    </row>
    <row r="761" spans="1:19" x14ac:dyDescent="0.25">
      <c r="B761" s="62">
        <v>11</v>
      </c>
      <c r="C761" s="64" t="s">
        <v>18</v>
      </c>
      <c r="D761" s="68"/>
      <c r="E761" s="68">
        <f t="shared" si="644"/>
        <v>0</v>
      </c>
      <c r="F761" s="63">
        <f t="shared" si="645"/>
        <v>2.0872929377147159E-3</v>
      </c>
      <c r="G761" s="65">
        <f>IFERROR(VLOOKUP(B761,EFA!$C$2:$D$7,2,0),EFA!$D$7)</f>
        <v>1.0058360487805551</v>
      </c>
      <c r="H761" s="69">
        <f>LGD!$D$9</f>
        <v>0.25</v>
      </c>
      <c r="I761" s="68">
        <f t="shared" si="646"/>
        <v>0</v>
      </c>
      <c r="J761" s="70">
        <f t="shared" si="647"/>
        <v>0.24705017199805634</v>
      </c>
      <c r="K761" s="119">
        <f t="shared" si="648"/>
        <v>0</v>
      </c>
      <c r="M761" s="64">
        <v>132</v>
      </c>
      <c r="N761" s="64">
        <v>1</v>
      </c>
      <c r="O761" s="63">
        <f t="shared" si="649"/>
        <v>0.13390000000000002</v>
      </c>
      <c r="P761" s="87">
        <f t="shared" si="643"/>
        <v>1.4512778882483661E-2</v>
      </c>
      <c r="Q761" s="64">
        <f t="shared" si="650"/>
        <v>6</v>
      </c>
      <c r="R761" s="87">
        <f t="shared" si="651"/>
        <v>8.3774671364641659E-2</v>
      </c>
      <c r="S761" s="64">
        <v>126</v>
      </c>
    </row>
    <row r="762" spans="1:19" x14ac:dyDescent="0.25">
      <c r="B762" s="62">
        <v>11</v>
      </c>
      <c r="C762" s="64" t="s">
        <v>19</v>
      </c>
      <c r="D762" s="68"/>
      <c r="E762" s="68">
        <f t="shared" si="644"/>
        <v>0</v>
      </c>
      <c r="F762" s="63">
        <f t="shared" si="645"/>
        <v>2.0872929377147159E-3</v>
      </c>
      <c r="G762" s="65">
        <f>IFERROR(VLOOKUP(B762,EFA!$C$2:$D$7,2,0),EFA!$D$7)</f>
        <v>1.0058360487805551</v>
      </c>
      <c r="H762" s="69">
        <f>LGD!$D$10</f>
        <v>0.35</v>
      </c>
      <c r="I762" s="68">
        <f t="shared" si="646"/>
        <v>0</v>
      </c>
      <c r="J762" s="70">
        <f t="shared" si="647"/>
        <v>0.24705017199805634</v>
      </c>
      <c r="K762" s="119">
        <f t="shared" si="648"/>
        <v>0</v>
      </c>
      <c r="M762" s="64">
        <v>132</v>
      </c>
      <c r="N762" s="64">
        <v>1</v>
      </c>
      <c r="O762" s="63">
        <f t="shared" si="649"/>
        <v>0.13390000000000002</v>
      </c>
      <c r="P762" s="87">
        <f t="shared" si="643"/>
        <v>1.4512778882483661E-2</v>
      </c>
      <c r="Q762" s="64">
        <f t="shared" si="650"/>
        <v>6</v>
      </c>
      <c r="R762" s="87">
        <f t="shared" si="651"/>
        <v>8.3774671364641659E-2</v>
      </c>
      <c r="S762" s="64">
        <v>126</v>
      </c>
    </row>
    <row r="763" spans="1:19" x14ac:dyDescent="0.25">
      <c r="B763" s="62">
        <v>11</v>
      </c>
      <c r="C763" s="64" t="s">
        <v>20</v>
      </c>
      <c r="D763" s="68"/>
      <c r="E763" s="68">
        <f t="shared" si="644"/>
        <v>0</v>
      </c>
      <c r="F763" s="63">
        <f t="shared" si="645"/>
        <v>2.0872929377147159E-3</v>
      </c>
      <c r="G763" s="65">
        <f>IFERROR(VLOOKUP(B763,EFA!$C$2:$D$7,2,0),EFA!$D$7)</f>
        <v>1.0058360487805551</v>
      </c>
      <c r="H763" s="69">
        <f>LGD!$D$11</f>
        <v>0.55000000000000004</v>
      </c>
      <c r="I763" s="68">
        <f t="shared" si="646"/>
        <v>0</v>
      </c>
      <c r="J763" s="70">
        <f t="shared" si="647"/>
        <v>0.24705017199805634</v>
      </c>
      <c r="K763" s="119">
        <f t="shared" si="648"/>
        <v>0</v>
      </c>
      <c r="M763" s="64">
        <v>132</v>
      </c>
      <c r="N763" s="64">
        <v>1</v>
      </c>
      <c r="O763" s="63">
        <f t="shared" si="649"/>
        <v>0.13390000000000002</v>
      </c>
      <c r="P763" s="87">
        <f t="shared" si="643"/>
        <v>1.4512778882483661E-2</v>
      </c>
      <c r="Q763" s="64">
        <f t="shared" si="650"/>
        <v>6</v>
      </c>
      <c r="R763" s="87">
        <f t="shared" si="651"/>
        <v>8.3774671364641659E-2</v>
      </c>
      <c r="S763" s="64">
        <v>126</v>
      </c>
    </row>
    <row r="764" spans="1:19" x14ac:dyDescent="0.25">
      <c r="C764" s="94"/>
      <c r="D764" s="97"/>
      <c r="E764" s="97"/>
      <c r="F764" s="95"/>
      <c r="G764" s="98"/>
      <c r="H764" s="99"/>
      <c r="I764" s="97"/>
      <c r="J764" s="100"/>
      <c r="K764" s="120"/>
    </row>
    <row r="765" spans="1:19" x14ac:dyDescent="0.25">
      <c r="A765" s="62">
        <v>12</v>
      </c>
      <c r="B765" s="62" t="s">
        <v>52</v>
      </c>
      <c r="C765" s="64" t="s">
        <v>9</v>
      </c>
      <c r="D765" s="64"/>
      <c r="E765" s="84" t="s">
        <v>26</v>
      </c>
      <c r="F765" s="84" t="s">
        <v>39</v>
      </c>
      <c r="G765" s="84" t="s">
        <v>27</v>
      </c>
      <c r="H765" s="84" t="s">
        <v>28</v>
      </c>
      <c r="I765" s="84" t="s">
        <v>29</v>
      </c>
      <c r="J765" s="84" t="s">
        <v>30</v>
      </c>
      <c r="K765" s="118" t="s">
        <v>31</v>
      </c>
      <c r="M765" s="85" t="s">
        <v>32</v>
      </c>
      <c r="N765" s="85" t="s">
        <v>33</v>
      </c>
      <c r="O765" s="85" t="s">
        <v>34</v>
      </c>
      <c r="P765" s="85" t="s">
        <v>35</v>
      </c>
      <c r="Q765" s="85" t="s">
        <v>36</v>
      </c>
      <c r="R765" s="85" t="s">
        <v>37</v>
      </c>
      <c r="S765" s="85" t="s">
        <v>38</v>
      </c>
    </row>
    <row r="766" spans="1:19" x14ac:dyDescent="0.25">
      <c r="B766" s="62">
        <v>1</v>
      </c>
      <c r="C766" s="64" t="s">
        <v>12</v>
      </c>
      <c r="D766" s="68">
        <f>'31-60 days'!C16</f>
        <v>0</v>
      </c>
      <c r="E766" s="68">
        <f>D766*R766</f>
        <v>0</v>
      </c>
      <c r="F766" s="63">
        <f>$D$4</f>
        <v>6.9392486816699517E-2</v>
      </c>
      <c r="G766" s="65">
        <f>IFERROR(VLOOKUP(B766,EFA!$C$2:$D$7,2,0),EFA!$D$7)</f>
        <v>1.0407772896135385</v>
      </c>
      <c r="H766" s="69">
        <f>LGD!$D$3</f>
        <v>0</v>
      </c>
      <c r="I766" s="68">
        <f>E766*F766*G766*H766</f>
        <v>0</v>
      </c>
      <c r="J766" s="70">
        <f>1/((1+($O$16/12))^(M766-Q766))</f>
        <v>0.93558878588680383</v>
      </c>
      <c r="K766" s="119">
        <f>I766*J766</f>
        <v>0</v>
      </c>
      <c r="M766" s="64">
        <v>144</v>
      </c>
      <c r="N766" s="64">
        <v>1</v>
      </c>
      <c r="O766" s="63">
        <f>$O$16</f>
        <v>0.13390000000000002</v>
      </c>
      <c r="P766" s="87">
        <f t="shared" ref="P766:P774" si="652">PMT(O766/12,M766,-N766,0,0)</f>
        <v>1.3988494437443212E-2</v>
      </c>
      <c r="Q766" s="64">
        <f>M766-S766</f>
        <v>138</v>
      </c>
      <c r="R766" s="87">
        <f>PV(O766/12,Q766,-P766,0,0)</f>
        <v>0.98253822834062898</v>
      </c>
      <c r="S766" s="64">
        <v>6</v>
      </c>
    </row>
    <row r="767" spans="1:19" x14ac:dyDescent="0.25">
      <c r="B767" s="62">
        <v>1</v>
      </c>
      <c r="C767" s="64" t="s">
        <v>13</v>
      </c>
      <c r="D767" s="68">
        <f>'31-60 days'!D16</f>
        <v>0</v>
      </c>
      <c r="E767" s="68">
        <f t="shared" ref="E767:E774" si="653">D767*R767</f>
        <v>0</v>
      </c>
      <c r="F767" s="63">
        <f t="shared" ref="F767:F774" si="654">$D$4</f>
        <v>6.9392486816699517E-2</v>
      </c>
      <c r="G767" s="65">
        <f>IFERROR(VLOOKUP(B767,EFA!$C$2:$D$7,2,0),EFA!$D$7)</f>
        <v>1.0407772896135385</v>
      </c>
      <c r="H767" s="69">
        <f>LGD!$D$4</f>
        <v>0.55000000000000004</v>
      </c>
      <c r="I767" s="68">
        <f t="shared" ref="I767:I774" si="655">E767*F767*G767*H767</f>
        <v>0</v>
      </c>
      <c r="J767" s="70">
        <f t="shared" ref="J767:J774" si="656">1/((1+($O$16/12))^(M767-Q767))</f>
        <v>0.93558878588680383</v>
      </c>
      <c r="K767" s="119">
        <f t="shared" ref="K767:K774" si="657">I767*J767</f>
        <v>0</v>
      </c>
      <c r="M767" s="64">
        <v>144</v>
      </c>
      <c r="N767" s="64">
        <v>1</v>
      </c>
      <c r="O767" s="63">
        <f t="shared" ref="O767:O774" si="658">$O$16</f>
        <v>0.13390000000000002</v>
      </c>
      <c r="P767" s="87">
        <f t="shared" si="652"/>
        <v>1.3988494437443212E-2</v>
      </c>
      <c r="Q767" s="64">
        <f t="shared" ref="Q767:Q774" si="659">M767-S767</f>
        <v>138</v>
      </c>
      <c r="R767" s="87">
        <f t="shared" ref="R767:R774" si="660">PV(O767/12,Q767,-P767,0,0)</f>
        <v>0.98253822834062898</v>
      </c>
      <c r="S767" s="64">
        <v>6</v>
      </c>
    </row>
    <row r="768" spans="1:19" x14ac:dyDescent="0.25">
      <c r="B768" s="62">
        <v>1</v>
      </c>
      <c r="C768" s="64" t="s">
        <v>14</v>
      </c>
      <c r="D768" s="68">
        <f>'31-60 days'!E17</f>
        <v>0</v>
      </c>
      <c r="E768" s="68">
        <f t="shared" si="653"/>
        <v>0</v>
      </c>
      <c r="F768" s="63">
        <f t="shared" si="654"/>
        <v>6.9392486816699517E-2</v>
      </c>
      <c r="G768" s="65">
        <f>IFERROR(VLOOKUP(B768,EFA!$C$2:$D$7,2,0),EFA!$D$7)</f>
        <v>1.0407772896135385</v>
      </c>
      <c r="H768" s="69">
        <f>LGD!$D$5</f>
        <v>0.14000000000000001</v>
      </c>
      <c r="I768" s="68">
        <f t="shared" si="655"/>
        <v>0</v>
      </c>
      <c r="J768" s="70">
        <f t="shared" si="656"/>
        <v>0.93558878588680383</v>
      </c>
      <c r="K768" s="119">
        <f t="shared" si="657"/>
        <v>0</v>
      </c>
      <c r="M768" s="64">
        <v>144</v>
      </c>
      <c r="N768" s="64">
        <v>1</v>
      </c>
      <c r="O768" s="63">
        <f t="shared" si="658"/>
        <v>0.13390000000000002</v>
      </c>
      <c r="P768" s="87">
        <f t="shared" si="652"/>
        <v>1.3988494437443212E-2</v>
      </c>
      <c r="Q768" s="64">
        <f t="shared" si="659"/>
        <v>138</v>
      </c>
      <c r="R768" s="87">
        <f t="shared" si="660"/>
        <v>0.98253822834062898</v>
      </c>
      <c r="S768" s="64">
        <v>6</v>
      </c>
    </row>
    <row r="769" spans="1:19" x14ac:dyDescent="0.25">
      <c r="B769" s="62">
        <v>1</v>
      </c>
      <c r="C769" s="64" t="s">
        <v>15</v>
      </c>
      <c r="D769" s="68">
        <f>'31-60 days'!F16</f>
        <v>6059822.4000000004</v>
      </c>
      <c r="E769" s="68">
        <f t="shared" si="653"/>
        <v>5954007.1649548588</v>
      </c>
      <c r="F769" s="63">
        <f t="shared" si="654"/>
        <v>6.9392486816699517E-2</v>
      </c>
      <c r="G769" s="65">
        <f>IFERROR(VLOOKUP(B769,EFA!$C$2:$D$7,2,0),EFA!$D$7)</f>
        <v>1.0407772896135385</v>
      </c>
      <c r="H769" s="69">
        <f>LGD!$D$6</f>
        <v>0.3</v>
      </c>
      <c r="I769" s="68">
        <f t="shared" si="655"/>
        <v>129003.31375199708</v>
      </c>
      <c r="J769" s="70">
        <f t="shared" si="656"/>
        <v>0.93558878588680383</v>
      </c>
      <c r="K769" s="119">
        <f t="shared" si="657"/>
        <v>120694.05368860537</v>
      </c>
      <c r="M769" s="64">
        <v>144</v>
      </c>
      <c r="N769" s="64">
        <v>1</v>
      </c>
      <c r="O769" s="63">
        <f t="shared" si="658"/>
        <v>0.13390000000000002</v>
      </c>
      <c r="P769" s="87">
        <f t="shared" si="652"/>
        <v>1.3988494437443212E-2</v>
      </c>
      <c r="Q769" s="64">
        <f t="shared" si="659"/>
        <v>138</v>
      </c>
      <c r="R769" s="87">
        <f t="shared" si="660"/>
        <v>0.98253822834062898</v>
      </c>
      <c r="S769" s="64">
        <v>6</v>
      </c>
    </row>
    <row r="770" spans="1:19" x14ac:dyDescent="0.25">
      <c r="B770" s="62">
        <v>1</v>
      </c>
      <c r="C770" s="64" t="s">
        <v>16</v>
      </c>
      <c r="D770" s="68">
        <f>'31-60 days'!G16</f>
        <v>0</v>
      </c>
      <c r="E770" s="68">
        <f t="shared" si="653"/>
        <v>0</v>
      </c>
      <c r="F770" s="63">
        <f t="shared" si="654"/>
        <v>6.9392486816699517E-2</v>
      </c>
      <c r="G770" s="65">
        <f>IFERROR(VLOOKUP(B770,EFA!$C$2:$D$7,2,0),EFA!$D$7)</f>
        <v>1.0407772896135385</v>
      </c>
      <c r="H770" s="69">
        <f>LGD!$D$7</f>
        <v>0.3</v>
      </c>
      <c r="I770" s="68">
        <f t="shared" si="655"/>
        <v>0</v>
      </c>
      <c r="J770" s="70">
        <f t="shared" si="656"/>
        <v>0.93558878588680383</v>
      </c>
      <c r="K770" s="119">
        <f t="shared" si="657"/>
        <v>0</v>
      </c>
      <c r="M770" s="64">
        <v>144</v>
      </c>
      <c r="N770" s="64">
        <v>1</v>
      </c>
      <c r="O770" s="63">
        <f t="shared" si="658"/>
        <v>0.13390000000000002</v>
      </c>
      <c r="P770" s="87">
        <f t="shared" si="652"/>
        <v>1.3988494437443212E-2</v>
      </c>
      <c r="Q770" s="64">
        <f t="shared" si="659"/>
        <v>138</v>
      </c>
      <c r="R770" s="87">
        <f t="shared" si="660"/>
        <v>0.98253822834062898</v>
      </c>
      <c r="S770" s="64">
        <v>6</v>
      </c>
    </row>
    <row r="771" spans="1:19" x14ac:dyDescent="0.25">
      <c r="B771" s="62">
        <v>1</v>
      </c>
      <c r="C771" s="64" t="s">
        <v>17</v>
      </c>
      <c r="D771" s="68">
        <f>'31-60 days'!H16</f>
        <v>0</v>
      </c>
      <c r="E771" s="68">
        <f t="shared" si="653"/>
        <v>0</v>
      </c>
      <c r="F771" s="63">
        <f t="shared" si="654"/>
        <v>6.9392486816699517E-2</v>
      </c>
      <c r="G771" s="65">
        <f>IFERROR(VLOOKUP(B771,EFA!$C$2:$D$7,2,0),EFA!$D$7)</f>
        <v>1.0407772896135385</v>
      </c>
      <c r="H771" s="69">
        <f>LGD!$D$8</f>
        <v>4.6364209605119888E-2</v>
      </c>
      <c r="I771" s="68">
        <f t="shared" si="655"/>
        <v>0</v>
      </c>
      <c r="J771" s="70">
        <f t="shared" si="656"/>
        <v>0.93558878588680383</v>
      </c>
      <c r="K771" s="119">
        <f t="shared" si="657"/>
        <v>0</v>
      </c>
      <c r="M771" s="64">
        <v>144</v>
      </c>
      <c r="N771" s="64">
        <v>1</v>
      </c>
      <c r="O771" s="63">
        <f t="shared" si="658"/>
        <v>0.13390000000000002</v>
      </c>
      <c r="P771" s="87">
        <f t="shared" si="652"/>
        <v>1.3988494437443212E-2</v>
      </c>
      <c r="Q771" s="64">
        <f t="shared" si="659"/>
        <v>138</v>
      </c>
      <c r="R771" s="87">
        <f t="shared" si="660"/>
        <v>0.98253822834062898</v>
      </c>
      <c r="S771" s="64">
        <v>6</v>
      </c>
    </row>
    <row r="772" spans="1:19" x14ac:dyDescent="0.25">
      <c r="B772" s="62">
        <v>1</v>
      </c>
      <c r="C772" s="64" t="s">
        <v>18</v>
      </c>
      <c r="D772" s="68">
        <f>'31-60 days'!I16</f>
        <v>0</v>
      </c>
      <c r="E772" s="68">
        <f t="shared" si="653"/>
        <v>0</v>
      </c>
      <c r="F772" s="63">
        <f t="shared" si="654"/>
        <v>6.9392486816699517E-2</v>
      </c>
      <c r="G772" s="65">
        <f>IFERROR(VLOOKUP(B772,EFA!$C$2:$D$7,2,0),EFA!$D$7)</f>
        <v>1.0407772896135385</v>
      </c>
      <c r="H772" s="69">
        <f>LGD!$D$9</f>
        <v>0.25</v>
      </c>
      <c r="I772" s="68">
        <f t="shared" si="655"/>
        <v>0</v>
      </c>
      <c r="J772" s="70">
        <f t="shared" si="656"/>
        <v>0.93558878588680383</v>
      </c>
      <c r="K772" s="119">
        <f t="shared" si="657"/>
        <v>0</v>
      </c>
      <c r="M772" s="64">
        <v>144</v>
      </c>
      <c r="N772" s="64">
        <v>1</v>
      </c>
      <c r="O772" s="63">
        <f t="shared" si="658"/>
        <v>0.13390000000000002</v>
      </c>
      <c r="P772" s="87">
        <f t="shared" si="652"/>
        <v>1.3988494437443212E-2</v>
      </c>
      <c r="Q772" s="64">
        <f t="shared" si="659"/>
        <v>138</v>
      </c>
      <c r="R772" s="87">
        <f t="shared" si="660"/>
        <v>0.98253822834062898</v>
      </c>
      <c r="S772" s="64">
        <v>6</v>
      </c>
    </row>
    <row r="773" spans="1:19" x14ac:dyDescent="0.25">
      <c r="B773" s="62">
        <v>1</v>
      </c>
      <c r="C773" s="64" t="s">
        <v>19</v>
      </c>
      <c r="D773" s="68">
        <f>'31-60 days'!J13</f>
        <v>0</v>
      </c>
      <c r="E773" s="68">
        <f t="shared" si="653"/>
        <v>0</v>
      </c>
      <c r="F773" s="63">
        <f t="shared" si="654"/>
        <v>6.9392486816699517E-2</v>
      </c>
      <c r="G773" s="65">
        <f>IFERROR(VLOOKUP(B773,EFA!$C$2:$D$7,2,0),EFA!$D$7)</f>
        <v>1.0407772896135385</v>
      </c>
      <c r="H773" s="69">
        <f>LGD!$D$10</f>
        <v>0.35</v>
      </c>
      <c r="I773" s="68">
        <f t="shared" si="655"/>
        <v>0</v>
      </c>
      <c r="J773" s="70">
        <f t="shared" si="656"/>
        <v>0.93558878588680383</v>
      </c>
      <c r="K773" s="119">
        <f t="shared" si="657"/>
        <v>0</v>
      </c>
      <c r="M773" s="64">
        <v>144</v>
      </c>
      <c r="N773" s="64">
        <v>1</v>
      </c>
      <c r="O773" s="63">
        <f t="shared" si="658"/>
        <v>0.13390000000000002</v>
      </c>
      <c r="P773" s="87">
        <f t="shared" si="652"/>
        <v>1.3988494437443212E-2</v>
      </c>
      <c r="Q773" s="64">
        <f t="shared" si="659"/>
        <v>138</v>
      </c>
      <c r="R773" s="87">
        <f t="shared" si="660"/>
        <v>0.98253822834062898</v>
      </c>
      <c r="S773" s="64">
        <v>6</v>
      </c>
    </row>
    <row r="774" spans="1:19" x14ac:dyDescent="0.25">
      <c r="B774" s="62">
        <v>1</v>
      </c>
      <c r="C774" s="64" t="s">
        <v>20</v>
      </c>
      <c r="D774" s="68">
        <f>'31-60 days'!K16</f>
        <v>0</v>
      </c>
      <c r="E774" s="68">
        <f t="shared" si="653"/>
        <v>0</v>
      </c>
      <c r="F774" s="63">
        <f t="shared" si="654"/>
        <v>6.9392486816699517E-2</v>
      </c>
      <c r="G774" s="65">
        <f>IFERROR(VLOOKUP(B774,EFA!$C$2:$D$7,2,0),EFA!$D$7)</f>
        <v>1.0407772896135385</v>
      </c>
      <c r="H774" s="69">
        <f>LGD!$D$11</f>
        <v>0.55000000000000004</v>
      </c>
      <c r="I774" s="68">
        <f t="shared" si="655"/>
        <v>0</v>
      </c>
      <c r="J774" s="70">
        <f t="shared" si="656"/>
        <v>0.93558878588680383</v>
      </c>
      <c r="K774" s="119">
        <f t="shared" si="657"/>
        <v>0</v>
      </c>
      <c r="M774" s="64">
        <v>144</v>
      </c>
      <c r="N774" s="64">
        <v>1</v>
      </c>
      <c r="O774" s="63">
        <f t="shared" si="658"/>
        <v>0.13390000000000002</v>
      </c>
      <c r="P774" s="87">
        <f t="shared" si="652"/>
        <v>1.3988494437443212E-2</v>
      </c>
      <c r="Q774" s="64">
        <f t="shared" si="659"/>
        <v>138</v>
      </c>
      <c r="R774" s="87">
        <f t="shared" si="660"/>
        <v>0.98253822834062898</v>
      </c>
      <c r="S774" s="64">
        <v>6</v>
      </c>
    </row>
    <row r="775" spans="1:19" x14ac:dyDescent="0.25">
      <c r="C775" s="94"/>
      <c r="D775" s="97"/>
      <c r="E775" s="97"/>
      <c r="F775" s="95"/>
      <c r="G775" s="98"/>
      <c r="H775" s="99"/>
      <c r="I775" s="97"/>
      <c r="J775" s="100"/>
      <c r="K775" s="120"/>
    </row>
    <row r="776" spans="1:19" x14ac:dyDescent="0.25">
      <c r="A776" s="62">
        <v>12</v>
      </c>
      <c r="B776" s="62" t="s">
        <v>52</v>
      </c>
      <c r="C776" s="64" t="s">
        <v>9</v>
      </c>
      <c r="D776" s="64"/>
      <c r="E776" s="84" t="s">
        <v>26</v>
      </c>
      <c r="F776" s="84" t="s">
        <v>39</v>
      </c>
      <c r="G776" s="84" t="s">
        <v>27</v>
      </c>
      <c r="H776" s="84" t="s">
        <v>28</v>
      </c>
      <c r="I776" s="84" t="s">
        <v>29</v>
      </c>
      <c r="J776" s="84" t="s">
        <v>30</v>
      </c>
      <c r="K776" s="118" t="s">
        <v>31</v>
      </c>
      <c r="M776" s="85" t="s">
        <v>32</v>
      </c>
      <c r="N776" s="85" t="s">
        <v>33</v>
      </c>
      <c r="O776" s="85" t="s">
        <v>34</v>
      </c>
      <c r="P776" s="85" t="s">
        <v>35</v>
      </c>
      <c r="Q776" s="85" t="s">
        <v>36</v>
      </c>
      <c r="R776" s="85" t="s">
        <v>37</v>
      </c>
      <c r="S776" s="85" t="s">
        <v>38</v>
      </c>
    </row>
    <row r="777" spans="1:19" x14ac:dyDescent="0.25">
      <c r="B777" s="62">
        <v>2</v>
      </c>
      <c r="C777" s="64" t="s">
        <v>12</v>
      </c>
      <c r="D777" s="68"/>
      <c r="E777" s="68">
        <f>$D$766*R777</f>
        <v>0</v>
      </c>
      <c r="F777" s="63">
        <f>$E$4-$D$4</f>
        <v>1.1234008039333332E-2</v>
      </c>
      <c r="G777" s="65">
        <f>IFERROR(VLOOKUP(B777,EFA!$C$2:$D$7,2,0),EFA!$D$7)</f>
        <v>0.97341921930465047</v>
      </c>
      <c r="H777" s="69">
        <f>LGD!$D$3</f>
        <v>0</v>
      </c>
      <c r="I777" s="68">
        <f>E777*F777*G777*H777</f>
        <v>0</v>
      </c>
      <c r="J777" s="70">
        <f>1/((1+($O$16/12))^(M777-Q777))</f>
        <v>0.81894554163582844</v>
      </c>
      <c r="K777" s="119">
        <f>I777*J777</f>
        <v>0</v>
      </c>
      <c r="M777" s="64">
        <v>144</v>
      </c>
      <c r="N777" s="64">
        <v>1</v>
      </c>
      <c r="O777" s="63">
        <f>$O$16</f>
        <v>0.13390000000000002</v>
      </c>
      <c r="P777" s="87">
        <f t="shared" ref="P777:P785" si="661">PMT(O777/12,M777,-N777,0,0)</f>
        <v>1.3988494437443212E-2</v>
      </c>
      <c r="Q777" s="64">
        <f>$Q$774-12</f>
        <v>126</v>
      </c>
      <c r="R777" s="87">
        <f>PV(O777/12,Q777,-P777,0,0)</f>
        <v>0.94392542022515413</v>
      </c>
      <c r="S777" s="64">
        <f>M777-Q777</f>
        <v>18</v>
      </c>
    </row>
    <row r="778" spans="1:19" x14ac:dyDescent="0.25">
      <c r="B778" s="62">
        <v>2</v>
      </c>
      <c r="C778" s="64" t="s">
        <v>13</v>
      </c>
      <c r="D778" s="68"/>
      <c r="E778" s="68">
        <f>$D$767*R778</f>
        <v>0</v>
      </c>
      <c r="F778" s="63">
        <f t="shared" ref="F778:F785" si="662">$E$4-$D$4</f>
        <v>1.1234008039333332E-2</v>
      </c>
      <c r="G778" s="65">
        <f>IFERROR(VLOOKUP(B778,EFA!$C$2:$D$7,2,0),EFA!$D$7)</f>
        <v>0.97341921930465047</v>
      </c>
      <c r="H778" s="69">
        <f>LGD!$D$4</f>
        <v>0.55000000000000004</v>
      </c>
      <c r="I778" s="68">
        <f t="shared" ref="I778:I785" si="663">E778*F778*G778*H778</f>
        <v>0</v>
      </c>
      <c r="J778" s="70">
        <f t="shared" ref="J778:J785" si="664">1/((1+($O$16/12))^(M778-Q778))</f>
        <v>0.81894554163582844</v>
      </c>
      <c r="K778" s="119">
        <f t="shared" ref="K778:K785" si="665">I778*J778</f>
        <v>0</v>
      </c>
      <c r="M778" s="64">
        <v>144</v>
      </c>
      <c r="N778" s="64">
        <v>1</v>
      </c>
      <c r="O778" s="63">
        <f t="shared" ref="O778:O785" si="666">$O$16</f>
        <v>0.13390000000000002</v>
      </c>
      <c r="P778" s="87">
        <f t="shared" si="661"/>
        <v>1.3988494437443212E-2</v>
      </c>
      <c r="Q778" s="64">
        <f t="shared" ref="Q778:Q785" si="667">$Q$774-12</f>
        <v>126</v>
      </c>
      <c r="R778" s="87">
        <f t="shared" ref="R778:R785" si="668">PV(O778/12,Q778,-P778,0,0)</f>
        <v>0.94392542022515413</v>
      </c>
      <c r="S778" s="64">
        <f t="shared" ref="S778:S785" si="669">M778-Q778</f>
        <v>18</v>
      </c>
    </row>
    <row r="779" spans="1:19" x14ac:dyDescent="0.25">
      <c r="B779" s="62">
        <v>2</v>
      </c>
      <c r="C779" s="64" t="s">
        <v>14</v>
      </c>
      <c r="D779" s="68"/>
      <c r="E779" s="68">
        <f>$D$768*R779</f>
        <v>0</v>
      </c>
      <c r="F779" s="63">
        <f t="shared" si="662"/>
        <v>1.1234008039333332E-2</v>
      </c>
      <c r="G779" s="65">
        <f>IFERROR(VLOOKUP(B779,EFA!$C$2:$D$7,2,0),EFA!$D$7)</f>
        <v>0.97341921930465047</v>
      </c>
      <c r="H779" s="69">
        <f>LGD!$D$5</f>
        <v>0.14000000000000001</v>
      </c>
      <c r="I779" s="68">
        <f t="shared" si="663"/>
        <v>0</v>
      </c>
      <c r="J779" s="70">
        <f t="shared" si="664"/>
        <v>0.81894554163582844</v>
      </c>
      <c r="K779" s="119">
        <f t="shared" si="665"/>
        <v>0</v>
      </c>
      <c r="M779" s="64">
        <v>144</v>
      </c>
      <c r="N779" s="64">
        <v>1</v>
      </c>
      <c r="O779" s="63">
        <f t="shared" si="666"/>
        <v>0.13390000000000002</v>
      </c>
      <c r="P779" s="87">
        <f t="shared" si="661"/>
        <v>1.3988494437443212E-2</v>
      </c>
      <c r="Q779" s="64">
        <f t="shared" si="667"/>
        <v>126</v>
      </c>
      <c r="R779" s="87">
        <f t="shared" si="668"/>
        <v>0.94392542022515413</v>
      </c>
      <c r="S779" s="64">
        <f t="shared" si="669"/>
        <v>18</v>
      </c>
    </row>
    <row r="780" spans="1:19" x14ac:dyDescent="0.25">
      <c r="B780" s="62">
        <v>2</v>
      </c>
      <c r="C780" s="64" t="s">
        <v>15</v>
      </c>
      <c r="D780" s="68"/>
      <c r="E780" s="68">
        <f>$D$769*R780</f>
        <v>5720020.4054098027</v>
      </c>
      <c r="F780" s="63">
        <f t="shared" si="662"/>
        <v>1.1234008039333332E-2</v>
      </c>
      <c r="G780" s="65">
        <f>IFERROR(VLOOKUP(B780,EFA!$C$2:$D$7,2,0),EFA!$D$7)</f>
        <v>0.97341921930465047</v>
      </c>
      <c r="H780" s="69">
        <f>LGD!$D$6</f>
        <v>0.3</v>
      </c>
      <c r="I780" s="68">
        <f t="shared" si="663"/>
        <v>18765.21220178343</v>
      </c>
      <c r="J780" s="70">
        <f t="shared" si="664"/>
        <v>0.81894554163582844</v>
      </c>
      <c r="K780" s="119">
        <f t="shared" si="665"/>
        <v>15367.686870500787</v>
      </c>
      <c r="M780" s="64">
        <v>144</v>
      </c>
      <c r="N780" s="64">
        <v>1</v>
      </c>
      <c r="O780" s="63">
        <f t="shared" si="666"/>
        <v>0.13390000000000002</v>
      </c>
      <c r="P780" s="87">
        <f t="shared" si="661"/>
        <v>1.3988494437443212E-2</v>
      </c>
      <c r="Q780" s="64">
        <f t="shared" si="667"/>
        <v>126</v>
      </c>
      <c r="R780" s="87">
        <f t="shared" si="668"/>
        <v>0.94392542022515413</v>
      </c>
      <c r="S780" s="64">
        <f t="shared" si="669"/>
        <v>18</v>
      </c>
    </row>
    <row r="781" spans="1:19" x14ac:dyDescent="0.25">
      <c r="B781" s="62">
        <v>2</v>
      </c>
      <c r="C781" s="64" t="s">
        <v>16</v>
      </c>
      <c r="D781" s="68"/>
      <c r="E781" s="68">
        <f>$D$770*R781</f>
        <v>0</v>
      </c>
      <c r="F781" s="63">
        <f t="shared" si="662"/>
        <v>1.1234008039333332E-2</v>
      </c>
      <c r="G781" s="65">
        <f>IFERROR(VLOOKUP(B781,EFA!$C$2:$D$7,2,0),EFA!$D$7)</f>
        <v>0.97341921930465047</v>
      </c>
      <c r="H781" s="69">
        <f>LGD!$D$7</f>
        <v>0.3</v>
      </c>
      <c r="I781" s="68">
        <f t="shared" si="663"/>
        <v>0</v>
      </c>
      <c r="J781" s="70">
        <f t="shared" si="664"/>
        <v>0.81894554163582844</v>
      </c>
      <c r="K781" s="119">
        <f t="shared" si="665"/>
        <v>0</v>
      </c>
      <c r="M781" s="64">
        <v>144</v>
      </c>
      <c r="N781" s="64">
        <v>1</v>
      </c>
      <c r="O781" s="63">
        <f t="shared" si="666"/>
        <v>0.13390000000000002</v>
      </c>
      <c r="P781" s="87">
        <f t="shared" si="661"/>
        <v>1.3988494437443212E-2</v>
      </c>
      <c r="Q781" s="64">
        <f t="shared" si="667"/>
        <v>126</v>
      </c>
      <c r="R781" s="87">
        <f t="shared" si="668"/>
        <v>0.94392542022515413</v>
      </c>
      <c r="S781" s="64">
        <f t="shared" si="669"/>
        <v>18</v>
      </c>
    </row>
    <row r="782" spans="1:19" x14ac:dyDescent="0.25">
      <c r="B782" s="62">
        <v>2</v>
      </c>
      <c r="C782" s="64" t="s">
        <v>17</v>
      </c>
      <c r="D782" s="68"/>
      <c r="E782" s="68">
        <f>$D$771*R782</f>
        <v>0</v>
      </c>
      <c r="F782" s="63">
        <f t="shared" si="662"/>
        <v>1.1234008039333332E-2</v>
      </c>
      <c r="G782" s="65">
        <f>IFERROR(VLOOKUP(B782,EFA!$C$2:$D$7,2,0),EFA!$D$7)</f>
        <v>0.97341921930465047</v>
      </c>
      <c r="H782" s="69">
        <f>LGD!$D$8</f>
        <v>4.6364209605119888E-2</v>
      </c>
      <c r="I782" s="68">
        <f t="shared" si="663"/>
        <v>0</v>
      </c>
      <c r="J782" s="70">
        <f t="shared" si="664"/>
        <v>0.81894554163582844</v>
      </c>
      <c r="K782" s="119">
        <f t="shared" si="665"/>
        <v>0</v>
      </c>
      <c r="M782" s="64">
        <v>144</v>
      </c>
      <c r="N782" s="64">
        <v>1</v>
      </c>
      <c r="O782" s="63">
        <f t="shared" si="666"/>
        <v>0.13390000000000002</v>
      </c>
      <c r="P782" s="87">
        <f t="shared" si="661"/>
        <v>1.3988494437443212E-2</v>
      </c>
      <c r="Q782" s="64">
        <f t="shared" si="667"/>
        <v>126</v>
      </c>
      <c r="R782" s="87">
        <f t="shared" si="668"/>
        <v>0.94392542022515413</v>
      </c>
      <c r="S782" s="64">
        <f t="shared" si="669"/>
        <v>18</v>
      </c>
    </row>
    <row r="783" spans="1:19" x14ac:dyDescent="0.25">
      <c r="B783" s="62">
        <v>2</v>
      </c>
      <c r="C783" s="64" t="s">
        <v>18</v>
      </c>
      <c r="D783" s="68"/>
      <c r="E783" s="68">
        <f>$D$772*R783</f>
        <v>0</v>
      </c>
      <c r="F783" s="63">
        <f t="shared" si="662"/>
        <v>1.1234008039333332E-2</v>
      </c>
      <c r="G783" s="65">
        <f>IFERROR(VLOOKUP(B783,EFA!$C$2:$D$7,2,0),EFA!$D$7)</f>
        <v>0.97341921930465047</v>
      </c>
      <c r="H783" s="69">
        <f>LGD!$D$9</f>
        <v>0.25</v>
      </c>
      <c r="I783" s="68">
        <f t="shared" si="663"/>
        <v>0</v>
      </c>
      <c r="J783" s="70">
        <f t="shared" si="664"/>
        <v>0.81894554163582844</v>
      </c>
      <c r="K783" s="119">
        <f t="shared" si="665"/>
        <v>0</v>
      </c>
      <c r="M783" s="64">
        <v>144</v>
      </c>
      <c r="N783" s="64">
        <v>1</v>
      </c>
      <c r="O783" s="63">
        <f t="shared" si="666"/>
        <v>0.13390000000000002</v>
      </c>
      <c r="P783" s="87">
        <f t="shared" si="661"/>
        <v>1.3988494437443212E-2</v>
      </c>
      <c r="Q783" s="64">
        <f t="shared" si="667"/>
        <v>126</v>
      </c>
      <c r="R783" s="87">
        <f t="shared" si="668"/>
        <v>0.94392542022515413</v>
      </c>
      <c r="S783" s="64">
        <f t="shared" si="669"/>
        <v>18</v>
      </c>
    </row>
    <row r="784" spans="1:19" x14ac:dyDescent="0.25">
      <c r="B784" s="62">
        <v>2</v>
      </c>
      <c r="C784" s="64" t="s">
        <v>19</v>
      </c>
      <c r="D784" s="68"/>
      <c r="E784" s="68">
        <f>$D$773*R784</f>
        <v>0</v>
      </c>
      <c r="F784" s="63">
        <f t="shared" si="662"/>
        <v>1.1234008039333332E-2</v>
      </c>
      <c r="G784" s="65">
        <f>IFERROR(VLOOKUP(B784,EFA!$C$2:$D$7,2,0),EFA!$D$7)</f>
        <v>0.97341921930465047</v>
      </c>
      <c r="H784" s="69">
        <f>LGD!$D$10</f>
        <v>0.35</v>
      </c>
      <c r="I784" s="68">
        <f t="shared" si="663"/>
        <v>0</v>
      </c>
      <c r="J784" s="70">
        <f t="shared" si="664"/>
        <v>0.81894554163582844</v>
      </c>
      <c r="K784" s="119">
        <f t="shared" si="665"/>
        <v>0</v>
      </c>
      <c r="M784" s="64">
        <v>144</v>
      </c>
      <c r="N784" s="64">
        <v>1</v>
      </c>
      <c r="O784" s="63">
        <f t="shared" si="666"/>
        <v>0.13390000000000002</v>
      </c>
      <c r="P784" s="87">
        <f t="shared" si="661"/>
        <v>1.3988494437443212E-2</v>
      </c>
      <c r="Q784" s="64">
        <f t="shared" si="667"/>
        <v>126</v>
      </c>
      <c r="R784" s="87">
        <f t="shared" si="668"/>
        <v>0.94392542022515413</v>
      </c>
      <c r="S784" s="64">
        <f t="shared" si="669"/>
        <v>18</v>
      </c>
    </row>
    <row r="785" spans="1:19" x14ac:dyDescent="0.25">
      <c r="B785" s="62">
        <v>2</v>
      </c>
      <c r="C785" s="64" t="s">
        <v>20</v>
      </c>
      <c r="D785" s="68"/>
      <c r="E785" s="68">
        <f>$D$774*R785</f>
        <v>0</v>
      </c>
      <c r="F785" s="63">
        <f t="shared" si="662"/>
        <v>1.1234008039333332E-2</v>
      </c>
      <c r="G785" s="65">
        <f>IFERROR(VLOOKUP(B785,EFA!$C$2:$D$7,2,0),EFA!$D$7)</f>
        <v>0.97341921930465047</v>
      </c>
      <c r="H785" s="69">
        <f>LGD!$D$11</f>
        <v>0.55000000000000004</v>
      </c>
      <c r="I785" s="68">
        <f t="shared" si="663"/>
        <v>0</v>
      </c>
      <c r="J785" s="70">
        <f t="shared" si="664"/>
        <v>0.81894554163582844</v>
      </c>
      <c r="K785" s="119">
        <f t="shared" si="665"/>
        <v>0</v>
      </c>
      <c r="M785" s="64">
        <v>144</v>
      </c>
      <c r="N785" s="64">
        <v>1</v>
      </c>
      <c r="O785" s="63">
        <f t="shared" si="666"/>
        <v>0.13390000000000002</v>
      </c>
      <c r="P785" s="87">
        <f t="shared" si="661"/>
        <v>1.3988494437443212E-2</v>
      </c>
      <c r="Q785" s="64">
        <f t="shared" si="667"/>
        <v>126</v>
      </c>
      <c r="R785" s="87">
        <f t="shared" si="668"/>
        <v>0.94392542022515413</v>
      </c>
      <c r="S785" s="64">
        <f t="shared" si="669"/>
        <v>18</v>
      </c>
    </row>
    <row r="786" spans="1:19" x14ac:dyDescent="0.25">
      <c r="C786" s="94"/>
      <c r="D786" s="97"/>
      <c r="E786" s="97"/>
      <c r="F786" s="95"/>
      <c r="G786" s="98"/>
      <c r="H786" s="99"/>
      <c r="I786" s="97"/>
      <c r="J786" s="100"/>
      <c r="K786" s="120"/>
    </row>
    <row r="787" spans="1:19" x14ac:dyDescent="0.25">
      <c r="A787" s="62">
        <v>12</v>
      </c>
      <c r="B787" s="62" t="s">
        <v>52</v>
      </c>
      <c r="C787" s="64" t="s">
        <v>9</v>
      </c>
      <c r="D787" s="64"/>
      <c r="E787" s="84" t="s">
        <v>26</v>
      </c>
      <c r="F787" s="84" t="s">
        <v>39</v>
      </c>
      <c r="G787" s="84" t="s">
        <v>27</v>
      </c>
      <c r="H787" s="84" t="s">
        <v>28</v>
      </c>
      <c r="I787" s="84" t="s">
        <v>29</v>
      </c>
      <c r="J787" s="84" t="s">
        <v>30</v>
      </c>
      <c r="K787" s="118" t="s">
        <v>31</v>
      </c>
      <c r="M787" s="85" t="s">
        <v>32</v>
      </c>
      <c r="N787" s="85" t="s">
        <v>33</v>
      </c>
      <c r="O787" s="85" t="s">
        <v>34</v>
      </c>
      <c r="P787" s="85" t="s">
        <v>35</v>
      </c>
      <c r="Q787" s="85" t="s">
        <v>36</v>
      </c>
      <c r="R787" s="85" t="s">
        <v>37</v>
      </c>
      <c r="S787" s="85" t="s">
        <v>38</v>
      </c>
    </row>
    <row r="788" spans="1:19" x14ac:dyDescent="0.25">
      <c r="B788" s="62">
        <v>3</v>
      </c>
      <c r="C788" s="64" t="s">
        <v>12</v>
      </c>
      <c r="D788" s="68"/>
      <c r="E788" s="68">
        <f>$D$766*R788</f>
        <v>0</v>
      </c>
      <c r="F788" s="63">
        <f>$F$4-$E$4</f>
        <v>1.4695080658937348E-2</v>
      </c>
      <c r="G788" s="65">
        <f>IFERROR(VLOOKUP(B788,EFA!$C$2:$D$7,2,0),EFA!$D$7)</f>
        <v>0.97750576770633035</v>
      </c>
      <c r="H788" s="69">
        <f>LGD!$D$3</f>
        <v>0</v>
      </c>
      <c r="I788" s="68">
        <f>E788*F788*G788*H788</f>
        <v>0</v>
      </c>
      <c r="J788" s="70">
        <f>1/((1+($O$16/12))^(M788-Q788))</f>
        <v>0.7168446333284122</v>
      </c>
      <c r="K788" s="119">
        <f>I788*J788</f>
        <v>0</v>
      </c>
      <c r="M788" s="64">
        <v>144</v>
      </c>
      <c r="N788" s="64">
        <v>1</v>
      </c>
      <c r="O788" s="63">
        <f>$O$16</f>
        <v>0.13390000000000002</v>
      </c>
      <c r="P788" s="87">
        <f t="shared" ref="P788:P796" si="670">PMT(O788/12,M788,-N788,0,0)</f>
        <v>1.3988494437443212E-2</v>
      </c>
      <c r="Q788" s="64">
        <f>$Q$785-12</f>
        <v>114</v>
      </c>
      <c r="R788" s="87">
        <f>PV(O788/12,Q788,-P788,0,0)</f>
        <v>0.899812950680138</v>
      </c>
      <c r="S788" s="64">
        <f>M788-Q788</f>
        <v>30</v>
      </c>
    </row>
    <row r="789" spans="1:19" x14ac:dyDescent="0.25">
      <c r="B789" s="62">
        <v>3</v>
      </c>
      <c r="C789" s="64" t="s">
        <v>13</v>
      </c>
      <c r="D789" s="68"/>
      <c r="E789" s="68">
        <f>$D$767*R789</f>
        <v>0</v>
      </c>
      <c r="F789" s="63">
        <f t="shared" ref="F789:F796" si="671">$F$4-$E$4</f>
        <v>1.4695080658937348E-2</v>
      </c>
      <c r="G789" s="65">
        <f>IFERROR(VLOOKUP(B789,EFA!$C$2:$D$7,2,0),EFA!$D$7)</f>
        <v>0.97750576770633035</v>
      </c>
      <c r="H789" s="69">
        <f>LGD!$D$4</f>
        <v>0.55000000000000004</v>
      </c>
      <c r="I789" s="68">
        <f t="shared" ref="I789:I796" si="672">E789*F789*G789*H789</f>
        <v>0</v>
      </c>
      <c r="J789" s="70">
        <f t="shared" ref="J789:J796" si="673">1/((1+($O$16/12))^(M789-Q789))</f>
        <v>0.7168446333284122</v>
      </c>
      <c r="K789" s="119">
        <f t="shared" ref="K789:K796" si="674">I789*J789</f>
        <v>0</v>
      </c>
      <c r="M789" s="64">
        <v>144</v>
      </c>
      <c r="N789" s="64">
        <v>1</v>
      </c>
      <c r="O789" s="63">
        <f t="shared" ref="O789:O796" si="675">$O$16</f>
        <v>0.13390000000000002</v>
      </c>
      <c r="P789" s="87">
        <f t="shared" si="670"/>
        <v>1.3988494437443212E-2</v>
      </c>
      <c r="Q789" s="64">
        <f t="shared" ref="Q789:Q796" si="676">$Q$785-12</f>
        <v>114</v>
      </c>
      <c r="R789" s="87">
        <f t="shared" ref="R789:R796" si="677">PV(O789/12,Q789,-P789,0,0)</f>
        <v>0.899812950680138</v>
      </c>
      <c r="S789" s="64">
        <f t="shared" ref="S789:S796" si="678">M789-Q789</f>
        <v>30</v>
      </c>
    </row>
    <row r="790" spans="1:19" x14ac:dyDescent="0.25">
      <c r="B790" s="62">
        <v>3</v>
      </c>
      <c r="C790" s="64" t="s">
        <v>14</v>
      </c>
      <c r="D790" s="68"/>
      <c r="E790" s="68">
        <f>$D$768*R790</f>
        <v>0</v>
      </c>
      <c r="F790" s="63">
        <f t="shared" si="671"/>
        <v>1.4695080658937348E-2</v>
      </c>
      <c r="G790" s="65">
        <f>IFERROR(VLOOKUP(B790,EFA!$C$2:$D$7,2,0),EFA!$D$7)</f>
        <v>0.97750576770633035</v>
      </c>
      <c r="H790" s="69">
        <f>LGD!$D$5</f>
        <v>0.14000000000000001</v>
      </c>
      <c r="I790" s="68">
        <f t="shared" si="672"/>
        <v>0</v>
      </c>
      <c r="J790" s="70">
        <f t="shared" si="673"/>
        <v>0.7168446333284122</v>
      </c>
      <c r="K790" s="119">
        <f t="shared" si="674"/>
        <v>0</v>
      </c>
      <c r="M790" s="64">
        <v>144</v>
      </c>
      <c r="N790" s="64">
        <v>1</v>
      </c>
      <c r="O790" s="63">
        <f t="shared" si="675"/>
        <v>0.13390000000000002</v>
      </c>
      <c r="P790" s="87">
        <f t="shared" si="670"/>
        <v>1.3988494437443212E-2</v>
      </c>
      <c r="Q790" s="64">
        <f t="shared" si="676"/>
        <v>114</v>
      </c>
      <c r="R790" s="87">
        <f t="shared" si="677"/>
        <v>0.899812950680138</v>
      </c>
      <c r="S790" s="64">
        <f t="shared" si="678"/>
        <v>30</v>
      </c>
    </row>
    <row r="791" spans="1:19" x14ac:dyDescent="0.25">
      <c r="B791" s="62">
        <v>3</v>
      </c>
      <c r="C791" s="64" t="s">
        <v>15</v>
      </c>
      <c r="D791" s="68"/>
      <c r="E791" s="68">
        <f>$D$769*R791</f>
        <v>5452706.6743415957</v>
      </c>
      <c r="F791" s="63">
        <f t="shared" si="671"/>
        <v>1.4695080658937348E-2</v>
      </c>
      <c r="G791" s="65">
        <f>IFERROR(VLOOKUP(B791,EFA!$C$2:$D$7,2,0),EFA!$D$7)</f>
        <v>0.97750576770633035</v>
      </c>
      <c r="H791" s="69">
        <f>LGD!$D$6</f>
        <v>0.3</v>
      </c>
      <c r="I791" s="68">
        <f t="shared" si="672"/>
        <v>23497.66420343738</v>
      </c>
      <c r="J791" s="70">
        <f t="shared" si="673"/>
        <v>0.7168446333284122</v>
      </c>
      <c r="K791" s="119">
        <f t="shared" si="674"/>
        <v>16844.174479987225</v>
      </c>
      <c r="M791" s="64">
        <v>144</v>
      </c>
      <c r="N791" s="64">
        <v>1</v>
      </c>
      <c r="O791" s="63">
        <f t="shared" si="675"/>
        <v>0.13390000000000002</v>
      </c>
      <c r="P791" s="87">
        <f t="shared" si="670"/>
        <v>1.3988494437443212E-2</v>
      </c>
      <c r="Q791" s="64">
        <f t="shared" si="676"/>
        <v>114</v>
      </c>
      <c r="R791" s="87">
        <f t="shared" si="677"/>
        <v>0.899812950680138</v>
      </c>
      <c r="S791" s="64">
        <f t="shared" si="678"/>
        <v>30</v>
      </c>
    </row>
    <row r="792" spans="1:19" x14ac:dyDescent="0.25">
      <c r="B792" s="62">
        <v>3</v>
      </c>
      <c r="C792" s="64" t="s">
        <v>16</v>
      </c>
      <c r="D792" s="68"/>
      <c r="E792" s="68">
        <f>$D$770*R792</f>
        <v>0</v>
      </c>
      <c r="F792" s="63">
        <f t="shared" si="671"/>
        <v>1.4695080658937348E-2</v>
      </c>
      <c r="G792" s="65">
        <f>IFERROR(VLOOKUP(B792,EFA!$C$2:$D$7,2,0),EFA!$D$7)</f>
        <v>0.97750576770633035</v>
      </c>
      <c r="H792" s="69">
        <f>LGD!$D$7</f>
        <v>0.3</v>
      </c>
      <c r="I792" s="68">
        <f t="shared" si="672"/>
        <v>0</v>
      </c>
      <c r="J792" s="70">
        <f t="shared" si="673"/>
        <v>0.7168446333284122</v>
      </c>
      <c r="K792" s="119">
        <f t="shared" si="674"/>
        <v>0</v>
      </c>
      <c r="M792" s="64">
        <v>144</v>
      </c>
      <c r="N792" s="64">
        <v>1</v>
      </c>
      <c r="O792" s="63">
        <f t="shared" si="675"/>
        <v>0.13390000000000002</v>
      </c>
      <c r="P792" s="87">
        <f t="shared" si="670"/>
        <v>1.3988494437443212E-2</v>
      </c>
      <c r="Q792" s="64">
        <f t="shared" si="676"/>
        <v>114</v>
      </c>
      <c r="R792" s="87">
        <f t="shared" si="677"/>
        <v>0.899812950680138</v>
      </c>
      <c r="S792" s="64">
        <f t="shared" si="678"/>
        <v>30</v>
      </c>
    </row>
    <row r="793" spans="1:19" x14ac:dyDescent="0.25">
      <c r="B793" s="62">
        <v>3</v>
      </c>
      <c r="C793" s="64" t="s">
        <v>17</v>
      </c>
      <c r="D793" s="68"/>
      <c r="E793" s="68">
        <f>$D$771*R793</f>
        <v>0</v>
      </c>
      <c r="F793" s="63">
        <f t="shared" si="671"/>
        <v>1.4695080658937348E-2</v>
      </c>
      <c r="G793" s="65">
        <f>IFERROR(VLOOKUP(B793,EFA!$C$2:$D$7,2,0),EFA!$D$7)</f>
        <v>0.97750576770633035</v>
      </c>
      <c r="H793" s="69">
        <f>LGD!$D$8</f>
        <v>4.6364209605119888E-2</v>
      </c>
      <c r="I793" s="68">
        <f t="shared" si="672"/>
        <v>0</v>
      </c>
      <c r="J793" s="70">
        <f t="shared" si="673"/>
        <v>0.7168446333284122</v>
      </c>
      <c r="K793" s="119">
        <f t="shared" si="674"/>
        <v>0</v>
      </c>
      <c r="M793" s="64">
        <v>144</v>
      </c>
      <c r="N793" s="64">
        <v>1</v>
      </c>
      <c r="O793" s="63">
        <f t="shared" si="675"/>
        <v>0.13390000000000002</v>
      </c>
      <c r="P793" s="87">
        <f t="shared" si="670"/>
        <v>1.3988494437443212E-2</v>
      </c>
      <c r="Q793" s="64">
        <f t="shared" si="676"/>
        <v>114</v>
      </c>
      <c r="R793" s="87">
        <f t="shared" si="677"/>
        <v>0.899812950680138</v>
      </c>
      <c r="S793" s="64">
        <f t="shared" si="678"/>
        <v>30</v>
      </c>
    </row>
    <row r="794" spans="1:19" x14ac:dyDescent="0.25">
      <c r="B794" s="62">
        <v>3</v>
      </c>
      <c r="C794" s="64" t="s">
        <v>18</v>
      </c>
      <c r="D794" s="68"/>
      <c r="E794" s="68">
        <f>$D$772*R794</f>
        <v>0</v>
      </c>
      <c r="F794" s="63">
        <f t="shared" si="671"/>
        <v>1.4695080658937348E-2</v>
      </c>
      <c r="G794" s="65">
        <f>IFERROR(VLOOKUP(B794,EFA!$C$2:$D$7,2,0),EFA!$D$7)</f>
        <v>0.97750576770633035</v>
      </c>
      <c r="H794" s="69">
        <f>LGD!$D$9</f>
        <v>0.25</v>
      </c>
      <c r="I794" s="68">
        <f t="shared" si="672"/>
        <v>0</v>
      </c>
      <c r="J794" s="70">
        <f t="shared" si="673"/>
        <v>0.7168446333284122</v>
      </c>
      <c r="K794" s="119">
        <f t="shared" si="674"/>
        <v>0</v>
      </c>
      <c r="M794" s="64">
        <v>144</v>
      </c>
      <c r="N794" s="64">
        <v>1</v>
      </c>
      <c r="O794" s="63">
        <f t="shared" si="675"/>
        <v>0.13390000000000002</v>
      </c>
      <c r="P794" s="87">
        <f t="shared" si="670"/>
        <v>1.3988494437443212E-2</v>
      </c>
      <c r="Q794" s="64">
        <f t="shared" si="676"/>
        <v>114</v>
      </c>
      <c r="R794" s="87">
        <f t="shared" si="677"/>
        <v>0.899812950680138</v>
      </c>
      <c r="S794" s="64">
        <f t="shared" si="678"/>
        <v>30</v>
      </c>
    </row>
    <row r="795" spans="1:19" x14ac:dyDescent="0.25">
      <c r="B795" s="62">
        <v>3</v>
      </c>
      <c r="C795" s="64" t="s">
        <v>19</v>
      </c>
      <c r="D795" s="68"/>
      <c r="E795" s="68">
        <f>$D$773*R795</f>
        <v>0</v>
      </c>
      <c r="F795" s="63">
        <f t="shared" si="671"/>
        <v>1.4695080658937348E-2</v>
      </c>
      <c r="G795" s="65">
        <f>IFERROR(VLOOKUP(B795,EFA!$C$2:$D$7,2,0),EFA!$D$7)</f>
        <v>0.97750576770633035</v>
      </c>
      <c r="H795" s="69">
        <f>LGD!$D$10</f>
        <v>0.35</v>
      </c>
      <c r="I795" s="68">
        <f t="shared" si="672"/>
        <v>0</v>
      </c>
      <c r="J795" s="70">
        <f t="shared" si="673"/>
        <v>0.7168446333284122</v>
      </c>
      <c r="K795" s="119">
        <f t="shared" si="674"/>
        <v>0</v>
      </c>
      <c r="M795" s="64">
        <v>144</v>
      </c>
      <c r="N795" s="64">
        <v>1</v>
      </c>
      <c r="O795" s="63">
        <f t="shared" si="675"/>
        <v>0.13390000000000002</v>
      </c>
      <c r="P795" s="87">
        <f t="shared" si="670"/>
        <v>1.3988494437443212E-2</v>
      </c>
      <c r="Q795" s="64">
        <f t="shared" si="676"/>
        <v>114</v>
      </c>
      <c r="R795" s="87">
        <f t="shared" si="677"/>
        <v>0.899812950680138</v>
      </c>
      <c r="S795" s="64">
        <f t="shared" si="678"/>
        <v>30</v>
      </c>
    </row>
    <row r="796" spans="1:19" x14ac:dyDescent="0.25">
      <c r="B796" s="62">
        <v>3</v>
      </c>
      <c r="C796" s="64" t="s">
        <v>20</v>
      </c>
      <c r="D796" s="68"/>
      <c r="E796" s="68">
        <f>$D$774*R796</f>
        <v>0</v>
      </c>
      <c r="F796" s="63">
        <f t="shared" si="671"/>
        <v>1.4695080658937348E-2</v>
      </c>
      <c r="G796" s="65">
        <f>IFERROR(VLOOKUP(B796,EFA!$C$2:$D$7,2,0),EFA!$D$7)</f>
        <v>0.97750576770633035</v>
      </c>
      <c r="H796" s="69">
        <f>LGD!$D$11</f>
        <v>0.55000000000000004</v>
      </c>
      <c r="I796" s="68">
        <f t="shared" si="672"/>
        <v>0</v>
      </c>
      <c r="J796" s="70">
        <f t="shared" si="673"/>
        <v>0.7168446333284122</v>
      </c>
      <c r="K796" s="119">
        <f t="shared" si="674"/>
        <v>0</v>
      </c>
      <c r="M796" s="64">
        <v>144</v>
      </c>
      <c r="N796" s="64">
        <v>1</v>
      </c>
      <c r="O796" s="63">
        <f t="shared" si="675"/>
        <v>0.13390000000000002</v>
      </c>
      <c r="P796" s="87">
        <f t="shared" si="670"/>
        <v>1.3988494437443212E-2</v>
      </c>
      <c r="Q796" s="64">
        <f t="shared" si="676"/>
        <v>114</v>
      </c>
      <c r="R796" s="87">
        <f t="shared" si="677"/>
        <v>0.899812950680138</v>
      </c>
      <c r="S796" s="64">
        <f t="shared" si="678"/>
        <v>30</v>
      </c>
    </row>
    <row r="797" spans="1:19" x14ac:dyDescent="0.25">
      <c r="C797" s="94"/>
      <c r="D797" s="102"/>
      <c r="E797" s="102"/>
      <c r="F797" s="95"/>
      <c r="G797" s="98"/>
      <c r="H797" s="99"/>
      <c r="I797" s="102"/>
      <c r="J797" s="100"/>
      <c r="K797" s="123"/>
      <c r="M797" s="94"/>
      <c r="N797" s="94"/>
      <c r="O797" s="95"/>
      <c r="P797" s="96"/>
      <c r="Q797" s="94"/>
      <c r="R797" s="96"/>
      <c r="S797" s="94"/>
    </row>
    <row r="798" spans="1:19" x14ac:dyDescent="0.25">
      <c r="A798" s="62">
        <v>12</v>
      </c>
      <c r="B798" s="62" t="s">
        <v>52</v>
      </c>
      <c r="C798" s="64" t="s">
        <v>9</v>
      </c>
      <c r="D798" s="64"/>
      <c r="E798" s="84" t="s">
        <v>26</v>
      </c>
      <c r="F798" s="84" t="s">
        <v>39</v>
      </c>
      <c r="G798" s="84" t="s">
        <v>27</v>
      </c>
      <c r="H798" s="84" t="s">
        <v>28</v>
      </c>
      <c r="I798" s="84" t="s">
        <v>29</v>
      </c>
      <c r="J798" s="84" t="s">
        <v>30</v>
      </c>
      <c r="K798" s="118" t="s">
        <v>31</v>
      </c>
      <c r="M798" s="85" t="s">
        <v>32</v>
      </c>
      <c r="N798" s="85" t="s">
        <v>33</v>
      </c>
      <c r="O798" s="85" t="s">
        <v>34</v>
      </c>
      <c r="P798" s="85" t="s">
        <v>35</v>
      </c>
      <c r="Q798" s="85" t="s">
        <v>36</v>
      </c>
      <c r="R798" s="85" t="s">
        <v>37</v>
      </c>
      <c r="S798" s="85" t="s">
        <v>38</v>
      </c>
    </row>
    <row r="799" spans="1:19" x14ac:dyDescent="0.25">
      <c r="B799" s="62">
        <v>4</v>
      </c>
      <c r="C799" s="64" t="s">
        <v>12</v>
      </c>
      <c r="D799" s="68"/>
      <c r="E799" s="68">
        <f>$D$766*R799</f>
        <v>0</v>
      </c>
      <c r="F799" s="63">
        <f>$G$4-$F$4</f>
        <v>6.7767815941499332E-3</v>
      </c>
      <c r="G799" s="65">
        <f>IFERROR(VLOOKUP(B799,EFA!$C$2:$D$7,2,0),EFA!$D$7)</f>
        <v>0.98975941333993145</v>
      </c>
      <c r="H799" s="69">
        <f>LGD!$D$3</f>
        <v>0</v>
      </c>
      <c r="I799" s="68">
        <f>E799*F799*G799*H799</f>
        <v>0</v>
      </c>
      <c r="J799" s="70">
        <f>1/((1+($O$16/12))^(M799-Q799))</f>
        <v>0.62747301524507682</v>
      </c>
      <c r="K799" s="119">
        <f>I799*J799</f>
        <v>0</v>
      </c>
      <c r="M799" s="64">
        <v>144</v>
      </c>
      <c r="N799" s="64">
        <v>1</v>
      </c>
      <c r="O799" s="63">
        <f>$O$16</f>
        <v>0.13390000000000002</v>
      </c>
      <c r="P799" s="87">
        <f t="shared" ref="P799:P807" si="679">PMT(O799/12,M799,-N799,0,0)</f>
        <v>1.3988494437443212E-2</v>
      </c>
      <c r="Q799" s="64">
        <f>$Q$796-12</f>
        <v>102</v>
      </c>
      <c r="R799" s="87">
        <f>PV(O799/12,Q799,-P799,0,0)</f>
        <v>0.84941749734919736</v>
      </c>
      <c r="S799" s="64">
        <f>M799-Q799</f>
        <v>42</v>
      </c>
    </row>
    <row r="800" spans="1:19" x14ac:dyDescent="0.25">
      <c r="B800" s="62">
        <v>4</v>
      </c>
      <c r="C800" s="64" t="s">
        <v>13</v>
      </c>
      <c r="D800" s="68"/>
      <c r="E800" s="68">
        <f>$D$767*R800</f>
        <v>0</v>
      </c>
      <c r="F800" s="63">
        <f t="shared" ref="F800:F807" si="680">$G$4-$F$4</f>
        <v>6.7767815941499332E-3</v>
      </c>
      <c r="G800" s="65">
        <f>IFERROR(VLOOKUP(B800,EFA!$C$2:$D$7,2,0),EFA!$D$7)</f>
        <v>0.98975941333993145</v>
      </c>
      <c r="H800" s="69">
        <f>LGD!$D$4</f>
        <v>0.55000000000000004</v>
      </c>
      <c r="I800" s="68">
        <f t="shared" ref="I800:I807" si="681">E800*F800*G800*H800</f>
        <v>0</v>
      </c>
      <c r="J800" s="70">
        <f t="shared" ref="J800:J807" si="682">1/((1+($O$16/12))^(M800-Q800))</f>
        <v>0.62747301524507682</v>
      </c>
      <c r="K800" s="119">
        <f t="shared" ref="K800:K807" si="683">I800*J800</f>
        <v>0</v>
      </c>
      <c r="M800" s="64">
        <v>144</v>
      </c>
      <c r="N800" s="64">
        <v>1</v>
      </c>
      <c r="O800" s="63">
        <f t="shared" ref="O800:O807" si="684">$O$16</f>
        <v>0.13390000000000002</v>
      </c>
      <c r="P800" s="87">
        <f t="shared" si="679"/>
        <v>1.3988494437443212E-2</v>
      </c>
      <c r="Q800" s="64">
        <f t="shared" ref="Q800:Q807" si="685">$Q$796-12</f>
        <v>102</v>
      </c>
      <c r="R800" s="87">
        <f t="shared" ref="R800:R807" si="686">PV(O800/12,Q800,-P800,0,0)</f>
        <v>0.84941749734919736</v>
      </c>
      <c r="S800" s="64">
        <f t="shared" ref="S800:S807" si="687">M800-Q800</f>
        <v>42</v>
      </c>
    </row>
    <row r="801" spans="1:19" x14ac:dyDescent="0.25">
      <c r="B801" s="62">
        <v>4</v>
      </c>
      <c r="C801" s="64" t="s">
        <v>14</v>
      </c>
      <c r="D801" s="68"/>
      <c r="E801" s="68">
        <f>$D$768*R801</f>
        <v>0</v>
      </c>
      <c r="F801" s="63">
        <f t="shared" si="680"/>
        <v>6.7767815941499332E-3</v>
      </c>
      <c r="G801" s="65">
        <f>IFERROR(VLOOKUP(B801,EFA!$C$2:$D$7,2,0),EFA!$D$7)</f>
        <v>0.98975941333993145</v>
      </c>
      <c r="H801" s="69">
        <f>LGD!$D$5</f>
        <v>0.14000000000000001</v>
      </c>
      <c r="I801" s="68">
        <f t="shared" si="681"/>
        <v>0</v>
      </c>
      <c r="J801" s="70">
        <f t="shared" si="682"/>
        <v>0.62747301524507682</v>
      </c>
      <c r="K801" s="119">
        <f t="shared" si="683"/>
        <v>0</v>
      </c>
      <c r="M801" s="64">
        <v>144</v>
      </c>
      <c r="N801" s="64">
        <v>1</v>
      </c>
      <c r="O801" s="63">
        <f t="shared" si="684"/>
        <v>0.13390000000000002</v>
      </c>
      <c r="P801" s="87">
        <f t="shared" si="679"/>
        <v>1.3988494437443212E-2</v>
      </c>
      <c r="Q801" s="64">
        <f t="shared" si="685"/>
        <v>102</v>
      </c>
      <c r="R801" s="87">
        <f t="shared" si="686"/>
        <v>0.84941749734919736</v>
      </c>
      <c r="S801" s="64">
        <f t="shared" si="687"/>
        <v>42</v>
      </c>
    </row>
    <row r="802" spans="1:19" x14ac:dyDescent="0.25">
      <c r="B802" s="62">
        <v>4</v>
      </c>
      <c r="C802" s="64" t="s">
        <v>15</v>
      </c>
      <c r="D802" s="68"/>
      <c r="E802" s="68">
        <f>$D$769*R802</f>
        <v>5147319.1773886075</v>
      </c>
      <c r="F802" s="63">
        <f t="shared" si="680"/>
        <v>6.7767815941499332E-3</v>
      </c>
      <c r="G802" s="65">
        <f>IFERROR(VLOOKUP(B802,EFA!$C$2:$D$7,2,0),EFA!$D$7)</f>
        <v>0.98975941333993145</v>
      </c>
      <c r="H802" s="69">
        <f>LGD!$D$6</f>
        <v>0.3</v>
      </c>
      <c r="I802" s="68">
        <f t="shared" si="681"/>
        <v>10357.512922806705</v>
      </c>
      <c r="J802" s="70">
        <f t="shared" si="682"/>
        <v>0.62747301524507682</v>
      </c>
      <c r="K802" s="119">
        <f t="shared" si="683"/>
        <v>6499.059864113372</v>
      </c>
      <c r="M802" s="64">
        <v>144</v>
      </c>
      <c r="N802" s="64">
        <v>1</v>
      </c>
      <c r="O802" s="63">
        <f t="shared" si="684"/>
        <v>0.13390000000000002</v>
      </c>
      <c r="P802" s="87">
        <f t="shared" si="679"/>
        <v>1.3988494437443212E-2</v>
      </c>
      <c r="Q802" s="64">
        <f t="shared" si="685"/>
        <v>102</v>
      </c>
      <c r="R802" s="87">
        <f t="shared" si="686"/>
        <v>0.84941749734919736</v>
      </c>
      <c r="S802" s="64">
        <f t="shared" si="687"/>
        <v>42</v>
      </c>
    </row>
    <row r="803" spans="1:19" x14ac:dyDescent="0.25">
      <c r="B803" s="62">
        <v>4</v>
      </c>
      <c r="C803" s="64" t="s">
        <v>16</v>
      </c>
      <c r="D803" s="68"/>
      <c r="E803" s="68">
        <f>$D$770*R803</f>
        <v>0</v>
      </c>
      <c r="F803" s="63">
        <f t="shared" si="680"/>
        <v>6.7767815941499332E-3</v>
      </c>
      <c r="G803" s="65">
        <f>IFERROR(VLOOKUP(B803,EFA!$C$2:$D$7,2,0),EFA!$D$7)</f>
        <v>0.98975941333993145</v>
      </c>
      <c r="H803" s="69">
        <f>LGD!$D$7</f>
        <v>0.3</v>
      </c>
      <c r="I803" s="68">
        <f t="shared" si="681"/>
        <v>0</v>
      </c>
      <c r="J803" s="70">
        <f t="shared" si="682"/>
        <v>0.62747301524507682</v>
      </c>
      <c r="K803" s="119">
        <f t="shared" si="683"/>
        <v>0</v>
      </c>
      <c r="M803" s="64">
        <v>144</v>
      </c>
      <c r="N803" s="64">
        <v>1</v>
      </c>
      <c r="O803" s="63">
        <f t="shared" si="684"/>
        <v>0.13390000000000002</v>
      </c>
      <c r="P803" s="87">
        <f t="shared" si="679"/>
        <v>1.3988494437443212E-2</v>
      </c>
      <c r="Q803" s="64">
        <f t="shared" si="685"/>
        <v>102</v>
      </c>
      <c r="R803" s="87">
        <f t="shared" si="686"/>
        <v>0.84941749734919736</v>
      </c>
      <c r="S803" s="64">
        <f t="shared" si="687"/>
        <v>42</v>
      </c>
    </row>
    <row r="804" spans="1:19" x14ac:dyDescent="0.25">
      <c r="B804" s="62">
        <v>4</v>
      </c>
      <c r="C804" s="64" t="s">
        <v>17</v>
      </c>
      <c r="D804" s="68"/>
      <c r="E804" s="68">
        <f>$D$771*R804</f>
        <v>0</v>
      </c>
      <c r="F804" s="63">
        <f t="shared" si="680"/>
        <v>6.7767815941499332E-3</v>
      </c>
      <c r="G804" s="65">
        <f>IFERROR(VLOOKUP(B804,EFA!$C$2:$D$7,2,0),EFA!$D$7)</f>
        <v>0.98975941333993145</v>
      </c>
      <c r="H804" s="69">
        <f>LGD!$D$8</f>
        <v>4.6364209605119888E-2</v>
      </c>
      <c r="I804" s="68">
        <f t="shared" si="681"/>
        <v>0</v>
      </c>
      <c r="J804" s="70">
        <f t="shared" si="682"/>
        <v>0.62747301524507682</v>
      </c>
      <c r="K804" s="119">
        <f t="shared" si="683"/>
        <v>0</v>
      </c>
      <c r="M804" s="64">
        <v>144</v>
      </c>
      <c r="N804" s="64">
        <v>1</v>
      </c>
      <c r="O804" s="63">
        <f t="shared" si="684"/>
        <v>0.13390000000000002</v>
      </c>
      <c r="P804" s="87">
        <f t="shared" si="679"/>
        <v>1.3988494437443212E-2</v>
      </c>
      <c r="Q804" s="64">
        <f t="shared" si="685"/>
        <v>102</v>
      </c>
      <c r="R804" s="87">
        <f t="shared" si="686"/>
        <v>0.84941749734919736</v>
      </c>
      <c r="S804" s="64">
        <f t="shared" si="687"/>
        <v>42</v>
      </c>
    </row>
    <row r="805" spans="1:19" x14ac:dyDescent="0.25">
      <c r="B805" s="62">
        <v>4</v>
      </c>
      <c r="C805" s="64" t="s">
        <v>18</v>
      </c>
      <c r="D805" s="68"/>
      <c r="E805" s="68">
        <f>$D$772*R805</f>
        <v>0</v>
      </c>
      <c r="F805" s="63">
        <f t="shared" si="680"/>
        <v>6.7767815941499332E-3</v>
      </c>
      <c r="G805" s="65">
        <f>IFERROR(VLOOKUP(B805,EFA!$C$2:$D$7,2,0),EFA!$D$7)</f>
        <v>0.98975941333993145</v>
      </c>
      <c r="H805" s="69">
        <f>LGD!$D$9</f>
        <v>0.25</v>
      </c>
      <c r="I805" s="68">
        <f t="shared" si="681"/>
        <v>0</v>
      </c>
      <c r="J805" s="70">
        <f t="shared" si="682"/>
        <v>0.62747301524507682</v>
      </c>
      <c r="K805" s="119">
        <f t="shared" si="683"/>
        <v>0</v>
      </c>
      <c r="M805" s="64">
        <v>144</v>
      </c>
      <c r="N805" s="64">
        <v>1</v>
      </c>
      <c r="O805" s="63">
        <f t="shared" si="684"/>
        <v>0.13390000000000002</v>
      </c>
      <c r="P805" s="87">
        <f t="shared" si="679"/>
        <v>1.3988494437443212E-2</v>
      </c>
      <c r="Q805" s="64">
        <f t="shared" si="685"/>
        <v>102</v>
      </c>
      <c r="R805" s="87">
        <f t="shared" si="686"/>
        <v>0.84941749734919736</v>
      </c>
      <c r="S805" s="64">
        <f t="shared" si="687"/>
        <v>42</v>
      </c>
    </row>
    <row r="806" spans="1:19" x14ac:dyDescent="0.25">
      <c r="B806" s="62">
        <v>4</v>
      </c>
      <c r="C806" s="64" t="s">
        <v>19</v>
      </c>
      <c r="D806" s="68"/>
      <c r="E806" s="68">
        <f>$D$773*R806</f>
        <v>0</v>
      </c>
      <c r="F806" s="63">
        <f t="shared" si="680"/>
        <v>6.7767815941499332E-3</v>
      </c>
      <c r="G806" s="65">
        <f>IFERROR(VLOOKUP(B806,EFA!$C$2:$D$7,2,0),EFA!$D$7)</f>
        <v>0.98975941333993145</v>
      </c>
      <c r="H806" s="69">
        <f>LGD!$D$10</f>
        <v>0.35</v>
      </c>
      <c r="I806" s="68">
        <f t="shared" si="681"/>
        <v>0</v>
      </c>
      <c r="J806" s="70">
        <f t="shared" si="682"/>
        <v>0.62747301524507682</v>
      </c>
      <c r="K806" s="119">
        <f t="shared" si="683"/>
        <v>0</v>
      </c>
      <c r="M806" s="64">
        <v>144</v>
      </c>
      <c r="N806" s="64">
        <v>1</v>
      </c>
      <c r="O806" s="63">
        <f t="shared" si="684"/>
        <v>0.13390000000000002</v>
      </c>
      <c r="P806" s="87">
        <f t="shared" si="679"/>
        <v>1.3988494437443212E-2</v>
      </c>
      <c r="Q806" s="64">
        <f t="shared" si="685"/>
        <v>102</v>
      </c>
      <c r="R806" s="87">
        <f t="shared" si="686"/>
        <v>0.84941749734919736</v>
      </c>
      <c r="S806" s="64">
        <f t="shared" si="687"/>
        <v>42</v>
      </c>
    </row>
    <row r="807" spans="1:19" x14ac:dyDescent="0.25">
      <c r="B807" s="62">
        <v>4</v>
      </c>
      <c r="C807" s="64" t="s">
        <v>20</v>
      </c>
      <c r="D807" s="68"/>
      <c r="E807" s="68">
        <f>$D$774*R807</f>
        <v>0</v>
      </c>
      <c r="F807" s="63">
        <f t="shared" si="680"/>
        <v>6.7767815941499332E-3</v>
      </c>
      <c r="G807" s="65">
        <f>IFERROR(VLOOKUP(B807,EFA!$C$2:$D$7,2,0),EFA!$D$7)</f>
        <v>0.98975941333993145</v>
      </c>
      <c r="H807" s="69">
        <f>LGD!$D$11</f>
        <v>0.55000000000000004</v>
      </c>
      <c r="I807" s="68">
        <f t="shared" si="681"/>
        <v>0</v>
      </c>
      <c r="J807" s="70">
        <f t="shared" si="682"/>
        <v>0.62747301524507682</v>
      </c>
      <c r="K807" s="119">
        <f t="shared" si="683"/>
        <v>0</v>
      </c>
      <c r="M807" s="64">
        <v>144</v>
      </c>
      <c r="N807" s="64">
        <v>1</v>
      </c>
      <c r="O807" s="63">
        <f t="shared" si="684"/>
        <v>0.13390000000000002</v>
      </c>
      <c r="P807" s="87">
        <f t="shared" si="679"/>
        <v>1.3988494437443212E-2</v>
      </c>
      <c r="Q807" s="64">
        <f t="shared" si="685"/>
        <v>102</v>
      </c>
      <c r="R807" s="87">
        <f t="shared" si="686"/>
        <v>0.84941749734919736</v>
      </c>
      <c r="S807" s="64">
        <f t="shared" si="687"/>
        <v>42</v>
      </c>
    </row>
    <row r="808" spans="1:19" x14ac:dyDescent="0.25">
      <c r="C808" s="94"/>
      <c r="D808" s="97"/>
      <c r="E808" s="97"/>
      <c r="F808" s="95"/>
      <c r="G808" s="98"/>
      <c r="H808" s="99"/>
      <c r="I808" s="97"/>
      <c r="J808" s="100"/>
      <c r="K808" s="120"/>
    </row>
    <row r="809" spans="1:19" x14ac:dyDescent="0.25">
      <c r="A809" s="62">
        <v>12</v>
      </c>
      <c r="B809" s="62" t="s">
        <v>52</v>
      </c>
      <c r="C809" s="64" t="s">
        <v>9</v>
      </c>
      <c r="D809" s="64"/>
      <c r="E809" s="84" t="s">
        <v>26</v>
      </c>
      <c r="F809" s="84" t="s">
        <v>39</v>
      </c>
      <c r="G809" s="84" t="s">
        <v>27</v>
      </c>
      <c r="H809" s="84" t="s">
        <v>28</v>
      </c>
      <c r="I809" s="84" t="s">
        <v>29</v>
      </c>
      <c r="J809" s="84" t="s">
        <v>30</v>
      </c>
      <c r="K809" s="118" t="s">
        <v>31</v>
      </c>
      <c r="M809" s="85" t="s">
        <v>32</v>
      </c>
      <c r="N809" s="85" t="s">
        <v>33</v>
      </c>
      <c r="O809" s="85" t="s">
        <v>34</v>
      </c>
      <c r="P809" s="85" t="s">
        <v>35</v>
      </c>
      <c r="Q809" s="85" t="s">
        <v>36</v>
      </c>
      <c r="R809" s="85" t="s">
        <v>37</v>
      </c>
      <c r="S809" s="85" t="s">
        <v>38</v>
      </c>
    </row>
    <row r="810" spans="1:19" x14ac:dyDescent="0.25">
      <c r="B810" s="62">
        <v>5</v>
      </c>
      <c r="C810" s="64" t="s">
        <v>12</v>
      </c>
      <c r="D810" s="68"/>
      <c r="E810" s="68">
        <f>$D$766*R810</f>
        <v>0</v>
      </c>
      <c r="F810" s="63">
        <f>$H$4-$G$4</f>
        <v>2.7833144704882407E-3</v>
      </c>
      <c r="G810" s="65">
        <f>IFERROR(VLOOKUP(B810,EFA!$C$2:$D$7,2,0),EFA!$D$7)</f>
        <v>1.0058360487805551</v>
      </c>
      <c r="H810" s="69">
        <f>LGD!$D$3</f>
        <v>0</v>
      </c>
      <c r="I810" s="68">
        <f>E810*F810*G810*H810</f>
        <v>0</v>
      </c>
      <c r="J810" s="70">
        <f>1/((1+($O$16/12))^(M810-Q810))</f>
        <v>0.54924368064616602</v>
      </c>
      <c r="K810" s="119">
        <f>I810*J810</f>
        <v>0</v>
      </c>
      <c r="M810" s="64">
        <v>144</v>
      </c>
      <c r="N810" s="64">
        <v>1</v>
      </c>
      <c r="O810" s="63">
        <f>$O$16</f>
        <v>0.13390000000000002</v>
      </c>
      <c r="P810" s="87">
        <f t="shared" ref="P810:P818" si="688">PMT(O810/12,M810,-N810,0,0)</f>
        <v>1.3988494437443212E-2</v>
      </c>
      <c r="Q810" s="64">
        <f>$Q$807-12</f>
        <v>90</v>
      </c>
      <c r="R810" s="87">
        <f>PV(O810/12,Q810,-P810,0,0)</f>
        <v>0.79184416847811057</v>
      </c>
      <c r="S810" s="64">
        <v>6</v>
      </c>
    </row>
    <row r="811" spans="1:19" x14ac:dyDescent="0.25">
      <c r="B811" s="62">
        <v>5</v>
      </c>
      <c r="C811" s="64" t="s">
        <v>13</v>
      </c>
      <c r="D811" s="68"/>
      <c r="E811" s="68">
        <f>$D$767*R811</f>
        <v>0</v>
      </c>
      <c r="F811" s="63">
        <f t="shared" ref="F811:F818" si="689">$H$4-$G$4</f>
        <v>2.7833144704882407E-3</v>
      </c>
      <c r="G811" s="65">
        <f>IFERROR(VLOOKUP(B811,EFA!$C$2:$D$7,2,0),EFA!$D$7)</f>
        <v>1.0058360487805551</v>
      </c>
      <c r="H811" s="69">
        <f>LGD!$D$4</f>
        <v>0.55000000000000004</v>
      </c>
      <c r="I811" s="68">
        <f t="shared" ref="I811:I818" si="690">E811*F811*G811*H811</f>
        <v>0</v>
      </c>
      <c r="J811" s="70">
        <f t="shared" ref="J811:J818" si="691">1/((1+($O$16/12))^(M811-Q811))</f>
        <v>0.54924368064616602</v>
      </c>
      <c r="K811" s="119">
        <f t="shared" ref="K811:K818" si="692">I811*J811</f>
        <v>0</v>
      </c>
      <c r="M811" s="64">
        <v>144</v>
      </c>
      <c r="N811" s="64">
        <v>1</v>
      </c>
      <c r="O811" s="63">
        <f t="shared" ref="O811:O818" si="693">$O$16</f>
        <v>0.13390000000000002</v>
      </c>
      <c r="P811" s="87">
        <f t="shared" si="688"/>
        <v>1.3988494437443212E-2</v>
      </c>
      <c r="Q811" s="64">
        <f t="shared" ref="Q811:Q818" si="694">$Q$807-12</f>
        <v>90</v>
      </c>
      <c r="R811" s="87">
        <f t="shared" ref="R811:R818" si="695">PV(O811/12,Q811,-P811,0,0)</f>
        <v>0.79184416847811057</v>
      </c>
      <c r="S811" s="64">
        <v>6</v>
      </c>
    </row>
    <row r="812" spans="1:19" x14ac:dyDescent="0.25">
      <c r="B812" s="62">
        <v>5</v>
      </c>
      <c r="C812" s="64" t="s">
        <v>14</v>
      </c>
      <c r="D812" s="68"/>
      <c r="E812" s="68">
        <f>$D$768*R812</f>
        <v>0</v>
      </c>
      <c r="F812" s="63">
        <f t="shared" si="689"/>
        <v>2.7833144704882407E-3</v>
      </c>
      <c r="G812" s="65">
        <f>IFERROR(VLOOKUP(B812,EFA!$C$2:$D$7,2,0),EFA!$D$7)</f>
        <v>1.0058360487805551</v>
      </c>
      <c r="H812" s="69">
        <f>LGD!$D$5</f>
        <v>0.14000000000000001</v>
      </c>
      <c r="I812" s="68">
        <f t="shared" si="690"/>
        <v>0</v>
      </c>
      <c r="J812" s="70">
        <f t="shared" si="691"/>
        <v>0.54924368064616602</v>
      </c>
      <c r="K812" s="119">
        <f t="shared" si="692"/>
        <v>0</v>
      </c>
      <c r="M812" s="64">
        <v>144</v>
      </c>
      <c r="N812" s="64">
        <v>1</v>
      </c>
      <c r="O812" s="63">
        <f t="shared" si="693"/>
        <v>0.13390000000000002</v>
      </c>
      <c r="P812" s="87">
        <f t="shared" si="688"/>
        <v>1.3988494437443212E-2</v>
      </c>
      <c r="Q812" s="64">
        <f t="shared" si="694"/>
        <v>90</v>
      </c>
      <c r="R812" s="87">
        <f t="shared" si="695"/>
        <v>0.79184416847811057</v>
      </c>
      <c r="S812" s="64">
        <v>6</v>
      </c>
    </row>
    <row r="813" spans="1:19" x14ac:dyDescent="0.25">
      <c r="B813" s="62">
        <v>5</v>
      </c>
      <c r="C813" s="64" t="s">
        <v>15</v>
      </c>
      <c r="D813" s="68"/>
      <c r="E813" s="68">
        <f>$D$769*R813</f>
        <v>4798435.0294530289</v>
      </c>
      <c r="F813" s="63">
        <f t="shared" si="689"/>
        <v>2.7833144704882407E-3</v>
      </c>
      <c r="G813" s="65">
        <f>IFERROR(VLOOKUP(B813,EFA!$C$2:$D$7,2,0),EFA!$D$7)</f>
        <v>1.0058360487805551</v>
      </c>
      <c r="H813" s="69">
        <f>LGD!$D$6</f>
        <v>0.3</v>
      </c>
      <c r="I813" s="68">
        <f t="shared" si="690"/>
        <v>4030.0491947356581</v>
      </c>
      <c r="J813" s="70">
        <f t="shared" si="691"/>
        <v>0.54924368064616602</v>
      </c>
      <c r="K813" s="119">
        <f t="shared" si="692"/>
        <v>2213.4790529017305</v>
      </c>
      <c r="M813" s="64">
        <v>144</v>
      </c>
      <c r="N813" s="64">
        <v>1</v>
      </c>
      <c r="O813" s="63">
        <f t="shared" si="693"/>
        <v>0.13390000000000002</v>
      </c>
      <c r="P813" s="87">
        <f t="shared" si="688"/>
        <v>1.3988494437443212E-2</v>
      </c>
      <c r="Q813" s="64">
        <f t="shared" si="694"/>
        <v>90</v>
      </c>
      <c r="R813" s="87">
        <f t="shared" si="695"/>
        <v>0.79184416847811057</v>
      </c>
      <c r="S813" s="64">
        <v>6</v>
      </c>
    </row>
    <row r="814" spans="1:19" x14ac:dyDescent="0.25">
      <c r="B814" s="62">
        <v>5</v>
      </c>
      <c r="C814" s="64" t="s">
        <v>16</v>
      </c>
      <c r="D814" s="68"/>
      <c r="E814" s="68">
        <f>$D$770*R814</f>
        <v>0</v>
      </c>
      <c r="F814" s="63">
        <f t="shared" si="689"/>
        <v>2.7833144704882407E-3</v>
      </c>
      <c r="G814" s="65">
        <f>IFERROR(VLOOKUP(B814,EFA!$C$2:$D$7,2,0),EFA!$D$7)</f>
        <v>1.0058360487805551</v>
      </c>
      <c r="H814" s="69">
        <f>LGD!$D$7</f>
        <v>0.3</v>
      </c>
      <c r="I814" s="68">
        <f t="shared" si="690"/>
        <v>0</v>
      </c>
      <c r="J814" s="70">
        <f t="shared" si="691"/>
        <v>0.54924368064616602</v>
      </c>
      <c r="K814" s="119">
        <f t="shared" si="692"/>
        <v>0</v>
      </c>
      <c r="M814" s="64">
        <v>144</v>
      </c>
      <c r="N814" s="64">
        <v>1</v>
      </c>
      <c r="O814" s="63">
        <f t="shared" si="693"/>
        <v>0.13390000000000002</v>
      </c>
      <c r="P814" s="87">
        <f t="shared" si="688"/>
        <v>1.3988494437443212E-2</v>
      </c>
      <c r="Q814" s="64">
        <f t="shared" si="694"/>
        <v>90</v>
      </c>
      <c r="R814" s="87">
        <f t="shared" si="695"/>
        <v>0.79184416847811057</v>
      </c>
      <c r="S814" s="64">
        <v>6</v>
      </c>
    </row>
    <row r="815" spans="1:19" x14ac:dyDescent="0.25">
      <c r="B815" s="62">
        <v>5</v>
      </c>
      <c r="C815" s="64" t="s">
        <v>17</v>
      </c>
      <c r="D815" s="68"/>
      <c r="E815" s="68">
        <f>$D$771*R815</f>
        <v>0</v>
      </c>
      <c r="F815" s="63">
        <f t="shared" si="689"/>
        <v>2.7833144704882407E-3</v>
      </c>
      <c r="G815" s="65">
        <f>IFERROR(VLOOKUP(B815,EFA!$C$2:$D$7,2,0),EFA!$D$7)</f>
        <v>1.0058360487805551</v>
      </c>
      <c r="H815" s="69">
        <f>LGD!$D$8</f>
        <v>4.6364209605119888E-2</v>
      </c>
      <c r="I815" s="68">
        <f t="shared" si="690"/>
        <v>0</v>
      </c>
      <c r="J815" s="70">
        <f t="shared" si="691"/>
        <v>0.54924368064616602</v>
      </c>
      <c r="K815" s="119">
        <f t="shared" si="692"/>
        <v>0</v>
      </c>
      <c r="M815" s="64">
        <v>144</v>
      </c>
      <c r="N815" s="64">
        <v>1</v>
      </c>
      <c r="O815" s="63">
        <f t="shared" si="693"/>
        <v>0.13390000000000002</v>
      </c>
      <c r="P815" s="87">
        <f t="shared" si="688"/>
        <v>1.3988494437443212E-2</v>
      </c>
      <c r="Q815" s="64">
        <f t="shared" si="694"/>
        <v>90</v>
      </c>
      <c r="R815" s="87">
        <f t="shared" si="695"/>
        <v>0.79184416847811057</v>
      </c>
      <c r="S815" s="64">
        <v>6</v>
      </c>
    </row>
    <row r="816" spans="1:19" x14ac:dyDescent="0.25">
      <c r="B816" s="62">
        <v>5</v>
      </c>
      <c r="C816" s="64" t="s">
        <v>18</v>
      </c>
      <c r="D816" s="68"/>
      <c r="E816" s="68">
        <f>$D$772*R816</f>
        <v>0</v>
      </c>
      <c r="F816" s="63">
        <f t="shared" si="689"/>
        <v>2.7833144704882407E-3</v>
      </c>
      <c r="G816" s="65">
        <f>IFERROR(VLOOKUP(B816,EFA!$C$2:$D$7,2,0),EFA!$D$7)</f>
        <v>1.0058360487805551</v>
      </c>
      <c r="H816" s="69">
        <f>LGD!$D$9</f>
        <v>0.25</v>
      </c>
      <c r="I816" s="68">
        <f t="shared" si="690"/>
        <v>0</v>
      </c>
      <c r="J816" s="70">
        <f t="shared" si="691"/>
        <v>0.54924368064616602</v>
      </c>
      <c r="K816" s="119">
        <f t="shared" si="692"/>
        <v>0</v>
      </c>
      <c r="M816" s="64">
        <v>144</v>
      </c>
      <c r="N816" s="64">
        <v>1</v>
      </c>
      <c r="O816" s="63">
        <f t="shared" si="693"/>
        <v>0.13390000000000002</v>
      </c>
      <c r="P816" s="87">
        <f t="shared" si="688"/>
        <v>1.3988494437443212E-2</v>
      </c>
      <c r="Q816" s="64">
        <f t="shared" si="694"/>
        <v>90</v>
      </c>
      <c r="R816" s="87">
        <f t="shared" si="695"/>
        <v>0.79184416847811057</v>
      </c>
      <c r="S816" s="64">
        <v>6</v>
      </c>
    </row>
    <row r="817" spans="1:19" x14ac:dyDescent="0.25">
      <c r="B817" s="62">
        <v>5</v>
      </c>
      <c r="C817" s="64" t="s">
        <v>19</v>
      </c>
      <c r="D817" s="68"/>
      <c r="E817" s="68">
        <f>$D$773*R817</f>
        <v>0</v>
      </c>
      <c r="F817" s="63">
        <f t="shared" si="689"/>
        <v>2.7833144704882407E-3</v>
      </c>
      <c r="G817" s="65">
        <f>IFERROR(VLOOKUP(B817,EFA!$C$2:$D$7,2,0),EFA!$D$7)</f>
        <v>1.0058360487805551</v>
      </c>
      <c r="H817" s="69">
        <f>LGD!$D$10</f>
        <v>0.35</v>
      </c>
      <c r="I817" s="68">
        <f t="shared" si="690"/>
        <v>0</v>
      </c>
      <c r="J817" s="70">
        <f t="shared" si="691"/>
        <v>0.54924368064616602</v>
      </c>
      <c r="K817" s="119">
        <f t="shared" si="692"/>
        <v>0</v>
      </c>
      <c r="M817" s="64">
        <v>144</v>
      </c>
      <c r="N817" s="64">
        <v>1</v>
      </c>
      <c r="O817" s="63">
        <f t="shared" si="693"/>
        <v>0.13390000000000002</v>
      </c>
      <c r="P817" s="87">
        <f t="shared" si="688"/>
        <v>1.3988494437443212E-2</v>
      </c>
      <c r="Q817" s="64">
        <f t="shared" si="694"/>
        <v>90</v>
      </c>
      <c r="R817" s="87">
        <f t="shared" si="695"/>
        <v>0.79184416847811057</v>
      </c>
      <c r="S817" s="64">
        <v>6</v>
      </c>
    </row>
    <row r="818" spans="1:19" x14ac:dyDescent="0.25">
      <c r="B818" s="62">
        <v>5</v>
      </c>
      <c r="C818" s="64" t="s">
        <v>20</v>
      </c>
      <c r="D818" s="68"/>
      <c r="E818" s="68">
        <f>$D$774*R818</f>
        <v>0</v>
      </c>
      <c r="F818" s="63">
        <f t="shared" si="689"/>
        <v>2.7833144704882407E-3</v>
      </c>
      <c r="G818" s="65">
        <f>IFERROR(VLOOKUP(B818,EFA!$C$2:$D$7,2,0),EFA!$D$7)</f>
        <v>1.0058360487805551</v>
      </c>
      <c r="H818" s="69">
        <f>LGD!$D$11</f>
        <v>0.55000000000000004</v>
      </c>
      <c r="I818" s="68">
        <f t="shared" si="690"/>
        <v>0</v>
      </c>
      <c r="J818" s="70">
        <f t="shared" si="691"/>
        <v>0.54924368064616602</v>
      </c>
      <c r="K818" s="119">
        <f t="shared" si="692"/>
        <v>0</v>
      </c>
      <c r="M818" s="64">
        <v>144</v>
      </c>
      <c r="N818" s="64">
        <v>1</v>
      </c>
      <c r="O818" s="63">
        <f t="shared" si="693"/>
        <v>0.13390000000000002</v>
      </c>
      <c r="P818" s="87">
        <f t="shared" si="688"/>
        <v>1.3988494437443212E-2</v>
      </c>
      <c r="Q818" s="64">
        <f t="shared" si="694"/>
        <v>90</v>
      </c>
      <c r="R818" s="87">
        <f t="shared" si="695"/>
        <v>0.79184416847811057</v>
      </c>
      <c r="S818" s="64">
        <v>6</v>
      </c>
    </row>
    <row r="819" spans="1:19" x14ac:dyDescent="0.25">
      <c r="C819" s="94"/>
      <c r="D819" s="97"/>
      <c r="E819" s="97"/>
      <c r="F819" s="95"/>
      <c r="G819" s="98"/>
      <c r="H819" s="99"/>
      <c r="I819" s="97"/>
      <c r="J819" s="100"/>
      <c r="K819" s="120"/>
    </row>
    <row r="820" spans="1:19" x14ac:dyDescent="0.25">
      <c r="A820" s="62">
        <v>12</v>
      </c>
      <c r="B820" s="62" t="s">
        <v>52</v>
      </c>
      <c r="C820" s="64" t="s">
        <v>9</v>
      </c>
      <c r="D820" s="64"/>
      <c r="E820" s="84" t="s">
        <v>26</v>
      </c>
      <c r="F820" s="84" t="s">
        <v>39</v>
      </c>
      <c r="G820" s="84" t="s">
        <v>27</v>
      </c>
      <c r="H820" s="84" t="s">
        <v>28</v>
      </c>
      <c r="I820" s="84" t="s">
        <v>29</v>
      </c>
      <c r="J820" s="84" t="s">
        <v>30</v>
      </c>
      <c r="K820" s="118" t="s">
        <v>31</v>
      </c>
      <c r="M820" s="85" t="s">
        <v>32</v>
      </c>
      <c r="N820" s="85" t="s">
        <v>33</v>
      </c>
      <c r="O820" s="85" t="s">
        <v>34</v>
      </c>
      <c r="P820" s="85" t="s">
        <v>35</v>
      </c>
      <c r="Q820" s="85" t="s">
        <v>36</v>
      </c>
      <c r="R820" s="85" t="s">
        <v>37</v>
      </c>
      <c r="S820" s="85" t="s">
        <v>38</v>
      </c>
    </row>
    <row r="821" spans="1:19" x14ac:dyDescent="0.25">
      <c r="B821" s="62">
        <v>6</v>
      </c>
      <c r="C821" s="64" t="s">
        <v>12</v>
      </c>
      <c r="D821" s="68"/>
      <c r="E821" s="68">
        <f>$D$766*R821</f>
        <v>0</v>
      </c>
      <c r="F821" s="63">
        <f>$I$4-$H$4</f>
        <v>3.4321948130550117E-4</v>
      </c>
      <c r="G821" s="65">
        <f>IFERROR(VLOOKUP(B821,EFA!$C$2:$D$7,2,0),EFA!$D$7)</f>
        <v>1.0058360487805551</v>
      </c>
      <c r="H821" s="69">
        <f>LGD!$D$3</f>
        <v>0</v>
      </c>
      <c r="I821" s="68">
        <f>E821*F821*G821*H821</f>
        <v>0</v>
      </c>
      <c r="J821" s="70">
        <f>1/((1+($O$16/12))^(M821-Q821))</f>
        <v>0.48076748067312913</v>
      </c>
      <c r="K821" s="119">
        <f>I821*J821</f>
        <v>0</v>
      </c>
      <c r="M821" s="64">
        <v>144</v>
      </c>
      <c r="N821" s="64">
        <v>1</v>
      </c>
      <c r="O821" s="63">
        <f>$O$16</f>
        <v>0.13390000000000002</v>
      </c>
      <c r="P821" s="87">
        <f t="shared" ref="P821:P829" si="696">PMT(O821/12,M821,-N821,0,0)</f>
        <v>1.3988494437443212E-2</v>
      </c>
      <c r="Q821" s="64">
        <f>$Q$818-12</f>
        <v>78</v>
      </c>
      <c r="R821" s="87">
        <f>PV(O821/12,Q821,-P821,0,0)</f>
        <v>0.72607061197230516</v>
      </c>
      <c r="S821" s="64">
        <v>6</v>
      </c>
    </row>
    <row r="822" spans="1:19" x14ac:dyDescent="0.25">
      <c r="B822" s="62">
        <v>6</v>
      </c>
      <c r="C822" s="64" t="s">
        <v>13</v>
      </c>
      <c r="D822" s="68"/>
      <c r="E822" s="68">
        <f>$D$767*R822</f>
        <v>0</v>
      </c>
      <c r="F822" s="63">
        <f t="shared" ref="F822:F829" si="697">$I$4-$H$4</f>
        <v>3.4321948130550117E-4</v>
      </c>
      <c r="G822" s="65">
        <f>IFERROR(VLOOKUP(B822,EFA!$C$2:$D$7,2,0),EFA!$D$7)</f>
        <v>1.0058360487805551</v>
      </c>
      <c r="H822" s="69">
        <f>LGD!$D$4</f>
        <v>0.55000000000000004</v>
      </c>
      <c r="I822" s="68">
        <f t="shared" ref="I822:I829" si="698">E822*F822*G822*H822</f>
        <v>0</v>
      </c>
      <c r="J822" s="70">
        <f t="shared" ref="J822:J829" si="699">1/((1+($O$16/12))^(M822-Q822))</f>
        <v>0.48076748067312913</v>
      </c>
      <c r="K822" s="119">
        <f t="shared" ref="K822:K829" si="700">I822*J822</f>
        <v>0</v>
      </c>
      <c r="M822" s="64">
        <v>144</v>
      </c>
      <c r="N822" s="64">
        <v>1</v>
      </c>
      <c r="O822" s="63">
        <f t="shared" ref="O822:O829" si="701">$O$16</f>
        <v>0.13390000000000002</v>
      </c>
      <c r="P822" s="87">
        <f t="shared" si="696"/>
        <v>1.3988494437443212E-2</v>
      </c>
      <c r="Q822" s="64">
        <f t="shared" ref="Q822:Q829" si="702">$Q$818-12</f>
        <v>78</v>
      </c>
      <c r="R822" s="87">
        <f t="shared" ref="R822:R829" si="703">PV(O822/12,Q822,-P822,0,0)</f>
        <v>0.72607061197230516</v>
      </c>
      <c r="S822" s="64">
        <v>6</v>
      </c>
    </row>
    <row r="823" spans="1:19" x14ac:dyDescent="0.25">
      <c r="B823" s="62">
        <v>6</v>
      </c>
      <c r="C823" s="64" t="s">
        <v>14</v>
      </c>
      <c r="D823" s="68"/>
      <c r="E823" s="68">
        <f>$D$768*R823</f>
        <v>0</v>
      </c>
      <c r="F823" s="63">
        <f t="shared" si="697"/>
        <v>3.4321948130550117E-4</v>
      </c>
      <c r="G823" s="65">
        <f>IFERROR(VLOOKUP(B823,EFA!$C$2:$D$7,2,0),EFA!$D$7)</f>
        <v>1.0058360487805551</v>
      </c>
      <c r="H823" s="69">
        <f>LGD!$D$5</f>
        <v>0.14000000000000001</v>
      </c>
      <c r="I823" s="68">
        <f t="shared" si="698"/>
        <v>0</v>
      </c>
      <c r="J823" s="70">
        <f t="shared" si="699"/>
        <v>0.48076748067312913</v>
      </c>
      <c r="K823" s="119">
        <f t="shared" si="700"/>
        <v>0</v>
      </c>
      <c r="M823" s="64">
        <v>144</v>
      </c>
      <c r="N823" s="64">
        <v>1</v>
      </c>
      <c r="O823" s="63">
        <f t="shared" si="701"/>
        <v>0.13390000000000002</v>
      </c>
      <c r="P823" s="87">
        <f t="shared" si="696"/>
        <v>1.3988494437443212E-2</v>
      </c>
      <c r="Q823" s="64">
        <f t="shared" si="702"/>
        <v>78</v>
      </c>
      <c r="R823" s="87">
        <f t="shared" si="703"/>
        <v>0.72607061197230516</v>
      </c>
      <c r="S823" s="64">
        <v>6</v>
      </c>
    </row>
    <row r="824" spans="1:19" x14ac:dyDescent="0.25">
      <c r="B824" s="62">
        <v>6</v>
      </c>
      <c r="C824" s="64" t="s">
        <v>15</v>
      </c>
      <c r="D824" s="68"/>
      <c r="E824" s="68">
        <f>$D$769*R824</f>
        <v>4399858.9584114831</v>
      </c>
      <c r="F824" s="63">
        <f t="shared" si="697"/>
        <v>3.4321948130550117E-4</v>
      </c>
      <c r="G824" s="65">
        <f>IFERROR(VLOOKUP(B824,EFA!$C$2:$D$7,2,0),EFA!$D$7)</f>
        <v>1.0058360487805551</v>
      </c>
      <c r="H824" s="69">
        <f>LGD!$D$6</f>
        <v>0.3</v>
      </c>
      <c r="I824" s="68">
        <f t="shared" si="698"/>
        <v>455.67912834182727</v>
      </c>
      <c r="J824" s="70">
        <f t="shared" si="699"/>
        <v>0.48076748067312913</v>
      </c>
      <c r="K824" s="119">
        <f t="shared" si="700"/>
        <v>219.07570652822778</v>
      </c>
      <c r="M824" s="64">
        <v>144</v>
      </c>
      <c r="N824" s="64">
        <v>1</v>
      </c>
      <c r="O824" s="63">
        <f t="shared" si="701"/>
        <v>0.13390000000000002</v>
      </c>
      <c r="P824" s="87">
        <f t="shared" si="696"/>
        <v>1.3988494437443212E-2</v>
      </c>
      <c r="Q824" s="64">
        <f t="shared" si="702"/>
        <v>78</v>
      </c>
      <c r="R824" s="87">
        <f t="shared" si="703"/>
        <v>0.72607061197230516</v>
      </c>
      <c r="S824" s="64">
        <v>6</v>
      </c>
    </row>
    <row r="825" spans="1:19" x14ac:dyDescent="0.25">
      <c r="B825" s="62">
        <v>6</v>
      </c>
      <c r="C825" s="64" t="s">
        <v>16</v>
      </c>
      <c r="D825" s="68"/>
      <c r="E825" s="68">
        <f>$D$770*R825</f>
        <v>0</v>
      </c>
      <c r="F825" s="63">
        <f t="shared" si="697"/>
        <v>3.4321948130550117E-4</v>
      </c>
      <c r="G825" s="65">
        <f>IFERROR(VLOOKUP(B825,EFA!$C$2:$D$7,2,0),EFA!$D$7)</f>
        <v>1.0058360487805551</v>
      </c>
      <c r="H825" s="69">
        <f>LGD!$D$7</f>
        <v>0.3</v>
      </c>
      <c r="I825" s="68">
        <f t="shared" si="698"/>
        <v>0</v>
      </c>
      <c r="J825" s="70">
        <f t="shared" si="699"/>
        <v>0.48076748067312913</v>
      </c>
      <c r="K825" s="119">
        <f t="shared" si="700"/>
        <v>0</v>
      </c>
      <c r="M825" s="64">
        <v>144</v>
      </c>
      <c r="N825" s="64">
        <v>1</v>
      </c>
      <c r="O825" s="63">
        <f t="shared" si="701"/>
        <v>0.13390000000000002</v>
      </c>
      <c r="P825" s="87">
        <f t="shared" si="696"/>
        <v>1.3988494437443212E-2</v>
      </c>
      <c r="Q825" s="64">
        <f t="shared" si="702"/>
        <v>78</v>
      </c>
      <c r="R825" s="87">
        <f t="shared" si="703"/>
        <v>0.72607061197230516</v>
      </c>
      <c r="S825" s="64">
        <v>6</v>
      </c>
    </row>
    <row r="826" spans="1:19" x14ac:dyDescent="0.25">
      <c r="B826" s="62">
        <v>6</v>
      </c>
      <c r="C826" s="64" t="s">
        <v>17</v>
      </c>
      <c r="D826" s="68"/>
      <c r="E826" s="68">
        <f>$D$771*R826</f>
        <v>0</v>
      </c>
      <c r="F826" s="63">
        <f t="shared" si="697"/>
        <v>3.4321948130550117E-4</v>
      </c>
      <c r="G826" s="65">
        <f>IFERROR(VLOOKUP(B826,EFA!$C$2:$D$7,2,0),EFA!$D$7)</f>
        <v>1.0058360487805551</v>
      </c>
      <c r="H826" s="69">
        <f>LGD!$D$8</f>
        <v>4.6364209605119888E-2</v>
      </c>
      <c r="I826" s="68">
        <f t="shared" si="698"/>
        <v>0</v>
      </c>
      <c r="J826" s="70">
        <f t="shared" si="699"/>
        <v>0.48076748067312913</v>
      </c>
      <c r="K826" s="119">
        <f t="shared" si="700"/>
        <v>0</v>
      </c>
      <c r="M826" s="64">
        <v>144</v>
      </c>
      <c r="N826" s="64">
        <v>1</v>
      </c>
      <c r="O826" s="63">
        <f t="shared" si="701"/>
        <v>0.13390000000000002</v>
      </c>
      <c r="P826" s="87">
        <f t="shared" si="696"/>
        <v>1.3988494437443212E-2</v>
      </c>
      <c r="Q826" s="64">
        <f t="shared" si="702"/>
        <v>78</v>
      </c>
      <c r="R826" s="87">
        <f t="shared" si="703"/>
        <v>0.72607061197230516</v>
      </c>
      <c r="S826" s="64">
        <v>6</v>
      </c>
    </row>
    <row r="827" spans="1:19" x14ac:dyDescent="0.25">
      <c r="B827" s="62">
        <v>6</v>
      </c>
      <c r="C827" s="64" t="s">
        <v>18</v>
      </c>
      <c r="D827" s="68"/>
      <c r="E827" s="68">
        <f>$D$772*R827</f>
        <v>0</v>
      </c>
      <c r="F827" s="63">
        <f t="shared" si="697"/>
        <v>3.4321948130550117E-4</v>
      </c>
      <c r="G827" s="65">
        <f>IFERROR(VLOOKUP(B827,EFA!$C$2:$D$7,2,0),EFA!$D$7)</f>
        <v>1.0058360487805551</v>
      </c>
      <c r="H827" s="69">
        <f>LGD!$D$9</f>
        <v>0.25</v>
      </c>
      <c r="I827" s="68">
        <f t="shared" si="698"/>
        <v>0</v>
      </c>
      <c r="J827" s="70">
        <f t="shared" si="699"/>
        <v>0.48076748067312913</v>
      </c>
      <c r="K827" s="119">
        <f t="shared" si="700"/>
        <v>0</v>
      </c>
      <c r="M827" s="64">
        <v>144</v>
      </c>
      <c r="N827" s="64">
        <v>1</v>
      </c>
      <c r="O827" s="63">
        <f t="shared" si="701"/>
        <v>0.13390000000000002</v>
      </c>
      <c r="P827" s="87">
        <f t="shared" si="696"/>
        <v>1.3988494437443212E-2</v>
      </c>
      <c r="Q827" s="64">
        <f t="shared" si="702"/>
        <v>78</v>
      </c>
      <c r="R827" s="87">
        <f t="shared" si="703"/>
        <v>0.72607061197230516</v>
      </c>
      <c r="S827" s="64">
        <v>6</v>
      </c>
    </row>
    <row r="828" spans="1:19" x14ac:dyDescent="0.25">
      <c r="B828" s="62">
        <v>6</v>
      </c>
      <c r="C828" s="64" t="s">
        <v>19</v>
      </c>
      <c r="D828" s="68"/>
      <c r="E828" s="68">
        <f>$D$773*R828</f>
        <v>0</v>
      </c>
      <c r="F828" s="63">
        <f t="shared" si="697"/>
        <v>3.4321948130550117E-4</v>
      </c>
      <c r="G828" s="65">
        <f>IFERROR(VLOOKUP(B828,EFA!$C$2:$D$7,2,0),EFA!$D$7)</f>
        <v>1.0058360487805551</v>
      </c>
      <c r="H828" s="69">
        <f>LGD!$D$10</f>
        <v>0.35</v>
      </c>
      <c r="I828" s="68">
        <f t="shared" si="698"/>
        <v>0</v>
      </c>
      <c r="J828" s="70">
        <f t="shared" si="699"/>
        <v>0.48076748067312913</v>
      </c>
      <c r="K828" s="119">
        <f t="shared" si="700"/>
        <v>0</v>
      </c>
      <c r="M828" s="64">
        <v>144</v>
      </c>
      <c r="N828" s="64">
        <v>1</v>
      </c>
      <c r="O828" s="63">
        <f t="shared" si="701"/>
        <v>0.13390000000000002</v>
      </c>
      <c r="P828" s="87">
        <f t="shared" si="696"/>
        <v>1.3988494437443212E-2</v>
      </c>
      <c r="Q828" s="64">
        <f t="shared" si="702"/>
        <v>78</v>
      </c>
      <c r="R828" s="87">
        <f t="shared" si="703"/>
        <v>0.72607061197230516</v>
      </c>
      <c r="S828" s="64">
        <v>6</v>
      </c>
    </row>
    <row r="829" spans="1:19" x14ac:dyDescent="0.25">
      <c r="B829" s="62">
        <v>6</v>
      </c>
      <c r="C829" s="64" t="s">
        <v>20</v>
      </c>
      <c r="D829" s="68"/>
      <c r="E829" s="68">
        <f>$D$774*R829</f>
        <v>0</v>
      </c>
      <c r="F829" s="63">
        <f t="shared" si="697"/>
        <v>3.4321948130550117E-4</v>
      </c>
      <c r="G829" s="65">
        <f>IFERROR(VLOOKUP(B829,EFA!$C$2:$D$7,2,0),EFA!$D$7)</f>
        <v>1.0058360487805551</v>
      </c>
      <c r="H829" s="69">
        <f>LGD!$D$11</f>
        <v>0.55000000000000004</v>
      </c>
      <c r="I829" s="68">
        <f t="shared" si="698"/>
        <v>0</v>
      </c>
      <c r="J829" s="70">
        <f t="shared" si="699"/>
        <v>0.48076748067312913</v>
      </c>
      <c r="K829" s="119">
        <f t="shared" si="700"/>
        <v>0</v>
      </c>
      <c r="M829" s="64">
        <v>144</v>
      </c>
      <c r="N829" s="64">
        <v>1</v>
      </c>
      <c r="O829" s="63">
        <f t="shared" si="701"/>
        <v>0.13390000000000002</v>
      </c>
      <c r="P829" s="87">
        <f t="shared" si="696"/>
        <v>1.3988494437443212E-2</v>
      </c>
      <c r="Q829" s="64">
        <f t="shared" si="702"/>
        <v>78</v>
      </c>
      <c r="R829" s="87">
        <f t="shared" si="703"/>
        <v>0.72607061197230516</v>
      </c>
      <c r="S829" s="64">
        <v>6</v>
      </c>
    </row>
    <row r="830" spans="1:19" x14ac:dyDescent="0.25">
      <c r="C830" s="64"/>
      <c r="D830" s="68"/>
      <c r="E830" s="68"/>
      <c r="F830" s="63"/>
      <c r="G830" s="65"/>
      <c r="H830" s="69"/>
      <c r="I830" s="68"/>
      <c r="J830" s="70"/>
      <c r="K830" s="119"/>
      <c r="M830" s="64"/>
      <c r="N830" s="64"/>
      <c r="O830" s="63"/>
      <c r="P830" s="87"/>
      <c r="Q830" s="64"/>
      <c r="R830" s="87"/>
      <c r="S830" s="64"/>
    </row>
    <row r="831" spans="1:19" x14ac:dyDescent="0.25">
      <c r="A831" s="62">
        <v>12</v>
      </c>
      <c r="B831" s="62" t="s">
        <v>52</v>
      </c>
      <c r="C831" s="64" t="s">
        <v>9</v>
      </c>
      <c r="D831" s="64"/>
      <c r="E831" s="84" t="s">
        <v>26</v>
      </c>
      <c r="F831" s="84" t="s">
        <v>39</v>
      </c>
      <c r="G831" s="84" t="s">
        <v>27</v>
      </c>
      <c r="H831" s="84" t="s">
        <v>28</v>
      </c>
      <c r="I831" s="84" t="s">
        <v>29</v>
      </c>
      <c r="J831" s="84" t="s">
        <v>30</v>
      </c>
      <c r="K831" s="118" t="s">
        <v>31</v>
      </c>
      <c r="M831" s="85" t="s">
        <v>32</v>
      </c>
      <c r="N831" s="85" t="s">
        <v>33</v>
      </c>
      <c r="O831" s="85" t="s">
        <v>34</v>
      </c>
      <c r="P831" s="85" t="s">
        <v>35</v>
      </c>
      <c r="Q831" s="85" t="s">
        <v>36</v>
      </c>
      <c r="R831" s="85" t="s">
        <v>37</v>
      </c>
      <c r="S831" s="85" t="s">
        <v>38</v>
      </c>
    </row>
    <row r="832" spans="1:19" x14ac:dyDescent="0.25">
      <c r="B832" s="62">
        <v>7</v>
      </c>
      <c r="C832" s="64" t="s">
        <v>12</v>
      </c>
      <c r="D832" s="68"/>
      <c r="E832" s="68">
        <f>$D$766*R832</f>
        <v>0</v>
      </c>
      <c r="F832" s="63">
        <f>$J$4-$I$4</f>
        <v>6.29054120339749E-3</v>
      </c>
      <c r="G832" s="65">
        <f>IFERROR(VLOOKUP(B832,EFA!$C$2:$D$7,2,0),EFA!$D$7)</f>
        <v>1.0058360487805551</v>
      </c>
      <c r="H832" s="69">
        <f>LGD!$D$3</f>
        <v>0</v>
      </c>
      <c r="I832" s="68">
        <f>E832*F832*G832*H832</f>
        <v>0</v>
      </c>
      <c r="J832" s="70">
        <f>1/((1+($O$16/12))^(M832-Q832))</f>
        <v>0.42082845668950175</v>
      </c>
      <c r="K832" s="119">
        <f>I832*J832</f>
        <v>0</v>
      </c>
      <c r="M832" s="64">
        <v>144</v>
      </c>
      <c r="N832" s="64">
        <v>1</v>
      </c>
      <c r="O832" s="63">
        <f>$O$16</f>
        <v>0.13390000000000002</v>
      </c>
      <c r="P832" s="87">
        <f t="shared" ref="P832:P840" si="704">PMT(O832/12,M832,-N832,0,0)</f>
        <v>1.3988494437443212E-2</v>
      </c>
      <c r="Q832" s="64">
        <f>$Q$829-12</f>
        <v>66</v>
      </c>
      <c r="R832" s="87">
        <f>PV(O832/12,Q832,-P832,0,0)</f>
        <v>0.65092886109128223</v>
      </c>
      <c r="S832" s="64">
        <v>6</v>
      </c>
    </row>
    <row r="833" spans="1:19" x14ac:dyDescent="0.25">
      <c r="B833" s="62">
        <v>7</v>
      </c>
      <c r="C833" s="64" t="s">
        <v>13</v>
      </c>
      <c r="D833" s="68"/>
      <c r="E833" s="68">
        <f>$D$767*R833</f>
        <v>0</v>
      </c>
      <c r="F833" s="63">
        <f t="shared" ref="F833:F840" si="705">$J$4-$I$4</f>
        <v>6.29054120339749E-3</v>
      </c>
      <c r="G833" s="65">
        <f>IFERROR(VLOOKUP(B833,EFA!$C$2:$D$7,2,0),EFA!$D$7)</f>
        <v>1.0058360487805551</v>
      </c>
      <c r="H833" s="69">
        <f>LGD!$D$4</f>
        <v>0.55000000000000004</v>
      </c>
      <c r="I833" s="68">
        <f t="shared" ref="I833:I840" si="706">E833*F833*G833*H833</f>
        <v>0</v>
      </c>
      <c r="J833" s="70">
        <f t="shared" ref="J833:J840" si="707">1/((1+($O$16/12))^(M833-Q833))</f>
        <v>0.42082845668950175</v>
      </c>
      <c r="K833" s="119">
        <f t="shared" ref="K833:K840" si="708">I833*J833</f>
        <v>0</v>
      </c>
      <c r="M833" s="64">
        <v>144</v>
      </c>
      <c r="N833" s="64">
        <v>1</v>
      </c>
      <c r="O833" s="63">
        <f t="shared" ref="O833:O840" si="709">$O$16</f>
        <v>0.13390000000000002</v>
      </c>
      <c r="P833" s="87">
        <f t="shared" si="704"/>
        <v>1.3988494437443212E-2</v>
      </c>
      <c r="Q833" s="64">
        <f t="shared" ref="Q833:Q840" si="710">$Q$829-12</f>
        <v>66</v>
      </c>
      <c r="R833" s="87">
        <f t="shared" ref="R833:R840" si="711">PV(O833/12,Q833,-P833,0,0)</f>
        <v>0.65092886109128223</v>
      </c>
      <c r="S833" s="64">
        <v>6</v>
      </c>
    </row>
    <row r="834" spans="1:19" x14ac:dyDescent="0.25">
      <c r="B834" s="62">
        <v>7</v>
      </c>
      <c r="C834" s="64" t="s">
        <v>14</v>
      </c>
      <c r="D834" s="68"/>
      <c r="E834" s="68">
        <f>$D$768*R834</f>
        <v>0</v>
      </c>
      <c r="F834" s="63">
        <f t="shared" si="705"/>
        <v>6.29054120339749E-3</v>
      </c>
      <c r="G834" s="65">
        <f>IFERROR(VLOOKUP(B834,EFA!$C$2:$D$7,2,0),EFA!$D$7)</f>
        <v>1.0058360487805551</v>
      </c>
      <c r="H834" s="69">
        <f>LGD!$D$5</f>
        <v>0.14000000000000001</v>
      </c>
      <c r="I834" s="68">
        <f t="shared" si="706"/>
        <v>0</v>
      </c>
      <c r="J834" s="70">
        <f t="shared" si="707"/>
        <v>0.42082845668950175</v>
      </c>
      <c r="K834" s="119">
        <f t="shared" si="708"/>
        <v>0</v>
      </c>
      <c r="M834" s="64">
        <v>144</v>
      </c>
      <c r="N834" s="64">
        <v>1</v>
      </c>
      <c r="O834" s="63">
        <f t="shared" si="709"/>
        <v>0.13390000000000002</v>
      </c>
      <c r="P834" s="87">
        <f t="shared" si="704"/>
        <v>1.3988494437443212E-2</v>
      </c>
      <c r="Q834" s="64">
        <f t="shared" si="710"/>
        <v>66</v>
      </c>
      <c r="R834" s="87">
        <f t="shared" si="711"/>
        <v>0.65092886109128223</v>
      </c>
      <c r="S834" s="64">
        <v>6</v>
      </c>
    </row>
    <row r="835" spans="1:19" x14ac:dyDescent="0.25">
      <c r="B835" s="62">
        <v>7</v>
      </c>
      <c r="C835" s="64" t="s">
        <v>15</v>
      </c>
      <c r="D835" s="68"/>
      <c r="E835" s="68">
        <f>$D$769*R835</f>
        <v>3944513.2932474408</v>
      </c>
      <c r="F835" s="63">
        <f t="shared" si="705"/>
        <v>6.29054120339749E-3</v>
      </c>
      <c r="G835" s="65">
        <f>IFERROR(VLOOKUP(B835,EFA!$C$2:$D$7,2,0),EFA!$D$7)</f>
        <v>1.0058360487805551</v>
      </c>
      <c r="H835" s="69">
        <f>LGD!$D$6</f>
        <v>0.3</v>
      </c>
      <c r="I835" s="68">
        <f t="shared" si="706"/>
        <v>7487.3801991221571</v>
      </c>
      <c r="J835" s="70">
        <f t="shared" si="707"/>
        <v>0.42082845668950175</v>
      </c>
      <c r="K835" s="119">
        <f t="shared" si="708"/>
        <v>3150.9026538441117</v>
      </c>
      <c r="M835" s="64">
        <v>144</v>
      </c>
      <c r="N835" s="64">
        <v>1</v>
      </c>
      <c r="O835" s="63">
        <f t="shared" si="709"/>
        <v>0.13390000000000002</v>
      </c>
      <c r="P835" s="87">
        <f t="shared" si="704"/>
        <v>1.3988494437443212E-2</v>
      </c>
      <c r="Q835" s="64">
        <f t="shared" si="710"/>
        <v>66</v>
      </c>
      <c r="R835" s="87">
        <f t="shared" si="711"/>
        <v>0.65092886109128223</v>
      </c>
      <c r="S835" s="64">
        <v>6</v>
      </c>
    </row>
    <row r="836" spans="1:19" x14ac:dyDescent="0.25">
      <c r="B836" s="62">
        <v>7</v>
      </c>
      <c r="C836" s="64" t="s">
        <v>16</v>
      </c>
      <c r="D836" s="68"/>
      <c r="E836" s="68">
        <f>$D$770*R836</f>
        <v>0</v>
      </c>
      <c r="F836" s="63">
        <f t="shared" si="705"/>
        <v>6.29054120339749E-3</v>
      </c>
      <c r="G836" s="65">
        <f>IFERROR(VLOOKUP(B836,EFA!$C$2:$D$7,2,0),EFA!$D$7)</f>
        <v>1.0058360487805551</v>
      </c>
      <c r="H836" s="69">
        <f>LGD!$D$7</f>
        <v>0.3</v>
      </c>
      <c r="I836" s="68">
        <f t="shared" si="706"/>
        <v>0</v>
      </c>
      <c r="J836" s="70">
        <f t="shared" si="707"/>
        <v>0.42082845668950175</v>
      </c>
      <c r="K836" s="119">
        <f t="shared" si="708"/>
        <v>0</v>
      </c>
      <c r="M836" s="64">
        <v>144</v>
      </c>
      <c r="N836" s="64">
        <v>1</v>
      </c>
      <c r="O836" s="63">
        <f t="shared" si="709"/>
        <v>0.13390000000000002</v>
      </c>
      <c r="P836" s="87">
        <f t="shared" si="704"/>
        <v>1.3988494437443212E-2</v>
      </c>
      <c r="Q836" s="64">
        <f t="shared" si="710"/>
        <v>66</v>
      </c>
      <c r="R836" s="87">
        <f t="shared" si="711"/>
        <v>0.65092886109128223</v>
      </c>
      <c r="S836" s="64">
        <v>6</v>
      </c>
    </row>
    <row r="837" spans="1:19" x14ac:dyDescent="0.25">
      <c r="B837" s="62">
        <v>7</v>
      </c>
      <c r="C837" s="64" t="s">
        <v>17</v>
      </c>
      <c r="D837" s="68"/>
      <c r="E837" s="68">
        <f>$D$771*R837</f>
        <v>0</v>
      </c>
      <c r="F837" s="63">
        <f t="shared" si="705"/>
        <v>6.29054120339749E-3</v>
      </c>
      <c r="G837" s="65">
        <f>IFERROR(VLOOKUP(B837,EFA!$C$2:$D$7,2,0),EFA!$D$7)</f>
        <v>1.0058360487805551</v>
      </c>
      <c r="H837" s="69">
        <f>LGD!$D$8</f>
        <v>4.6364209605119888E-2</v>
      </c>
      <c r="I837" s="68">
        <f t="shared" si="706"/>
        <v>0</v>
      </c>
      <c r="J837" s="70">
        <f t="shared" si="707"/>
        <v>0.42082845668950175</v>
      </c>
      <c r="K837" s="119">
        <f t="shared" si="708"/>
        <v>0</v>
      </c>
      <c r="M837" s="64">
        <v>144</v>
      </c>
      <c r="N837" s="64">
        <v>1</v>
      </c>
      <c r="O837" s="63">
        <f t="shared" si="709"/>
        <v>0.13390000000000002</v>
      </c>
      <c r="P837" s="87">
        <f t="shared" si="704"/>
        <v>1.3988494437443212E-2</v>
      </c>
      <c r="Q837" s="64">
        <f t="shared" si="710"/>
        <v>66</v>
      </c>
      <c r="R837" s="87">
        <f t="shared" si="711"/>
        <v>0.65092886109128223</v>
      </c>
      <c r="S837" s="64">
        <v>6</v>
      </c>
    </row>
    <row r="838" spans="1:19" x14ac:dyDescent="0.25">
      <c r="B838" s="62">
        <v>7</v>
      </c>
      <c r="C838" s="64" t="s">
        <v>18</v>
      </c>
      <c r="D838" s="68"/>
      <c r="E838" s="68">
        <f>$D$772*R838</f>
        <v>0</v>
      </c>
      <c r="F838" s="63">
        <f t="shared" si="705"/>
        <v>6.29054120339749E-3</v>
      </c>
      <c r="G838" s="65">
        <f>IFERROR(VLOOKUP(B838,EFA!$C$2:$D$7,2,0),EFA!$D$7)</f>
        <v>1.0058360487805551</v>
      </c>
      <c r="H838" s="69">
        <f>LGD!$D$9</f>
        <v>0.25</v>
      </c>
      <c r="I838" s="68">
        <f t="shared" si="706"/>
        <v>0</v>
      </c>
      <c r="J838" s="70">
        <f t="shared" si="707"/>
        <v>0.42082845668950175</v>
      </c>
      <c r="K838" s="119">
        <f t="shared" si="708"/>
        <v>0</v>
      </c>
      <c r="M838" s="64">
        <v>144</v>
      </c>
      <c r="N838" s="64">
        <v>1</v>
      </c>
      <c r="O838" s="63">
        <f t="shared" si="709"/>
        <v>0.13390000000000002</v>
      </c>
      <c r="P838" s="87">
        <f t="shared" si="704"/>
        <v>1.3988494437443212E-2</v>
      </c>
      <c r="Q838" s="64">
        <f t="shared" si="710"/>
        <v>66</v>
      </c>
      <c r="R838" s="87">
        <f t="shared" si="711"/>
        <v>0.65092886109128223</v>
      </c>
      <c r="S838" s="64">
        <v>6</v>
      </c>
    </row>
    <row r="839" spans="1:19" x14ac:dyDescent="0.25">
      <c r="B839" s="62">
        <v>7</v>
      </c>
      <c r="C839" s="64" t="s">
        <v>19</v>
      </c>
      <c r="D839" s="68"/>
      <c r="E839" s="68">
        <f>$D$773*R839</f>
        <v>0</v>
      </c>
      <c r="F839" s="63">
        <f t="shared" si="705"/>
        <v>6.29054120339749E-3</v>
      </c>
      <c r="G839" s="65">
        <f>IFERROR(VLOOKUP(B839,EFA!$C$2:$D$7,2,0),EFA!$D$7)</f>
        <v>1.0058360487805551</v>
      </c>
      <c r="H839" s="69">
        <f>LGD!$D$10</f>
        <v>0.35</v>
      </c>
      <c r="I839" s="68">
        <f t="shared" si="706"/>
        <v>0</v>
      </c>
      <c r="J839" s="70">
        <f t="shared" si="707"/>
        <v>0.42082845668950175</v>
      </c>
      <c r="K839" s="119">
        <f t="shared" si="708"/>
        <v>0</v>
      </c>
      <c r="M839" s="64">
        <v>144</v>
      </c>
      <c r="N839" s="64">
        <v>1</v>
      </c>
      <c r="O839" s="63">
        <f t="shared" si="709"/>
        <v>0.13390000000000002</v>
      </c>
      <c r="P839" s="87">
        <f t="shared" si="704"/>
        <v>1.3988494437443212E-2</v>
      </c>
      <c r="Q839" s="64">
        <f t="shared" si="710"/>
        <v>66</v>
      </c>
      <c r="R839" s="87">
        <f t="shared" si="711"/>
        <v>0.65092886109128223</v>
      </c>
      <c r="S839" s="64">
        <v>6</v>
      </c>
    </row>
    <row r="840" spans="1:19" x14ac:dyDescent="0.25">
      <c r="B840" s="62">
        <v>7</v>
      </c>
      <c r="C840" s="64" t="s">
        <v>20</v>
      </c>
      <c r="D840" s="68"/>
      <c r="E840" s="68">
        <f>$D$774*R840</f>
        <v>0</v>
      </c>
      <c r="F840" s="63">
        <f t="shared" si="705"/>
        <v>6.29054120339749E-3</v>
      </c>
      <c r="G840" s="65">
        <f>IFERROR(VLOOKUP(B840,EFA!$C$2:$D$7,2,0),EFA!$D$7)</f>
        <v>1.0058360487805551</v>
      </c>
      <c r="H840" s="69">
        <f>LGD!$D$11</f>
        <v>0.55000000000000004</v>
      </c>
      <c r="I840" s="68">
        <f t="shared" si="706"/>
        <v>0</v>
      </c>
      <c r="J840" s="70">
        <f t="shared" si="707"/>
        <v>0.42082845668950175</v>
      </c>
      <c r="K840" s="119">
        <f t="shared" si="708"/>
        <v>0</v>
      </c>
      <c r="M840" s="64">
        <v>144</v>
      </c>
      <c r="N840" s="64">
        <v>1</v>
      </c>
      <c r="O840" s="63">
        <f t="shared" si="709"/>
        <v>0.13390000000000002</v>
      </c>
      <c r="P840" s="87">
        <f t="shared" si="704"/>
        <v>1.3988494437443212E-2</v>
      </c>
      <c r="Q840" s="64">
        <f t="shared" si="710"/>
        <v>66</v>
      </c>
      <c r="R840" s="87">
        <f t="shared" si="711"/>
        <v>0.65092886109128223</v>
      </c>
      <c r="S840" s="64">
        <v>6</v>
      </c>
    </row>
    <row r="841" spans="1:19" x14ac:dyDescent="0.25">
      <c r="C841" s="64"/>
      <c r="D841" s="68"/>
      <c r="E841" s="68"/>
      <c r="F841" s="63"/>
      <c r="G841" s="65"/>
      <c r="H841" s="69"/>
      <c r="I841" s="68"/>
      <c r="J841" s="70"/>
      <c r="K841" s="119"/>
      <c r="M841" s="64"/>
      <c r="N841" s="64"/>
      <c r="O841" s="63"/>
      <c r="P841" s="87"/>
      <c r="Q841" s="64"/>
      <c r="R841" s="87"/>
      <c r="S841" s="64"/>
    </row>
    <row r="842" spans="1:19" x14ac:dyDescent="0.25">
      <c r="A842" s="62">
        <v>12</v>
      </c>
      <c r="B842" s="62" t="s">
        <v>52</v>
      </c>
      <c r="C842" s="64" t="s">
        <v>9</v>
      </c>
      <c r="D842" s="64"/>
      <c r="E842" s="84" t="s">
        <v>26</v>
      </c>
      <c r="F842" s="84" t="s">
        <v>39</v>
      </c>
      <c r="G842" s="84" t="s">
        <v>27</v>
      </c>
      <c r="H842" s="84" t="s">
        <v>28</v>
      </c>
      <c r="I842" s="84" t="s">
        <v>29</v>
      </c>
      <c r="J842" s="84" t="s">
        <v>30</v>
      </c>
      <c r="K842" s="118" t="s">
        <v>31</v>
      </c>
      <c r="M842" s="85" t="s">
        <v>32</v>
      </c>
      <c r="N842" s="85" t="s">
        <v>33</v>
      </c>
      <c r="O842" s="85" t="s">
        <v>34</v>
      </c>
      <c r="P842" s="85" t="s">
        <v>35</v>
      </c>
      <c r="Q842" s="85" t="s">
        <v>36</v>
      </c>
      <c r="R842" s="85" t="s">
        <v>37</v>
      </c>
      <c r="S842" s="85" t="s">
        <v>38</v>
      </c>
    </row>
    <row r="843" spans="1:19" x14ac:dyDescent="0.25">
      <c r="B843" s="62">
        <v>8</v>
      </c>
      <c r="C843" s="64" t="s">
        <v>12</v>
      </c>
      <c r="D843" s="68"/>
      <c r="E843" s="68">
        <f>$D$766*R843</f>
        <v>0</v>
      </c>
      <c r="F843" s="63">
        <f>$K$4-$J$4</f>
        <v>2.9243374984770504E-3</v>
      </c>
      <c r="G843" s="65">
        <f>IFERROR(VLOOKUP(B843,EFA!$C$2:$D$7,2,0),EFA!$D$7)</f>
        <v>1.0058360487805551</v>
      </c>
      <c r="H843" s="69">
        <f>LGD!$D$3</f>
        <v>0</v>
      </c>
      <c r="I843" s="68">
        <f>E843*F843*G843*H843</f>
        <v>0</v>
      </c>
      <c r="J843" s="70">
        <f>1/((1+($O$16/12))^(M843-Q843))</f>
        <v>0.36836224802832446</v>
      </c>
      <c r="K843" s="119">
        <f>I843*J843</f>
        <v>0</v>
      </c>
      <c r="M843" s="64">
        <v>144</v>
      </c>
      <c r="N843" s="64">
        <v>1</v>
      </c>
      <c r="O843" s="63">
        <f>$O$16</f>
        <v>0.13390000000000002</v>
      </c>
      <c r="P843" s="87">
        <f t="shared" ref="P843:P851" si="712">PMT(O843/12,M843,-N843,0,0)</f>
        <v>1.3988494437443212E-2</v>
      </c>
      <c r="Q843" s="64">
        <f>$Q$840-12</f>
        <v>54</v>
      </c>
      <c r="R843" s="87">
        <f>PV(O843/12,Q843,-P843,0,0)</f>
        <v>0.56508459440688419</v>
      </c>
      <c r="S843" s="64">
        <v>6</v>
      </c>
    </row>
    <row r="844" spans="1:19" x14ac:dyDescent="0.25">
      <c r="B844" s="62">
        <v>8</v>
      </c>
      <c r="C844" s="64" t="s">
        <v>13</v>
      </c>
      <c r="D844" s="68"/>
      <c r="E844" s="68">
        <f>$D$767*R844</f>
        <v>0</v>
      </c>
      <c r="F844" s="63">
        <f t="shared" ref="F844:F851" si="713">$K$4-$J$4</f>
        <v>2.9243374984770504E-3</v>
      </c>
      <c r="G844" s="65">
        <f>IFERROR(VLOOKUP(B844,EFA!$C$2:$D$7,2,0),EFA!$D$7)</f>
        <v>1.0058360487805551</v>
      </c>
      <c r="H844" s="69">
        <f>LGD!$D$4</f>
        <v>0.55000000000000004</v>
      </c>
      <c r="I844" s="68">
        <f t="shared" ref="I844:I851" si="714">E844*F844*G844*H844</f>
        <v>0</v>
      </c>
      <c r="J844" s="70">
        <f t="shared" ref="J844:J851" si="715">1/((1+($O$16/12))^(M844-Q844))</f>
        <v>0.36836224802832446</v>
      </c>
      <c r="K844" s="119">
        <f t="shared" ref="K844:K851" si="716">I844*J844</f>
        <v>0</v>
      </c>
      <c r="M844" s="64">
        <v>144</v>
      </c>
      <c r="N844" s="64">
        <v>1</v>
      </c>
      <c r="O844" s="63">
        <f t="shared" ref="O844:O851" si="717">$O$16</f>
        <v>0.13390000000000002</v>
      </c>
      <c r="P844" s="87">
        <f t="shared" si="712"/>
        <v>1.3988494437443212E-2</v>
      </c>
      <c r="Q844" s="64">
        <f t="shared" ref="Q844:Q851" si="718">$Q$840-12</f>
        <v>54</v>
      </c>
      <c r="R844" s="87">
        <f t="shared" ref="R844:R851" si="719">PV(O844/12,Q844,-P844,0,0)</f>
        <v>0.56508459440688419</v>
      </c>
      <c r="S844" s="64">
        <v>6</v>
      </c>
    </row>
    <row r="845" spans="1:19" x14ac:dyDescent="0.25">
      <c r="B845" s="62">
        <v>8</v>
      </c>
      <c r="C845" s="64" t="s">
        <v>14</v>
      </c>
      <c r="D845" s="68"/>
      <c r="E845" s="68">
        <f>$D$768*R845</f>
        <v>0</v>
      </c>
      <c r="F845" s="63">
        <f t="shared" si="713"/>
        <v>2.9243374984770504E-3</v>
      </c>
      <c r="G845" s="65">
        <f>IFERROR(VLOOKUP(B845,EFA!$C$2:$D$7,2,0),EFA!$D$7)</f>
        <v>1.0058360487805551</v>
      </c>
      <c r="H845" s="69">
        <f>LGD!$D$5</f>
        <v>0.14000000000000001</v>
      </c>
      <c r="I845" s="68">
        <f t="shared" si="714"/>
        <v>0</v>
      </c>
      <c r="J845" s="70">
        <f t="shared" si="715"/>
        <v>0.36836224802832446</v>
      </c>
      <c r="K845" s="119">
        <f t="shared" si="716"/>
        <v>0</v>
      </c>
      <c r="M845" s="64">
        <v>144</v>
      </c>
      <c r="N845" s="64">
        <v>1</v>
      </c>
      <c r="O845" s="63">
        <f t="shared" si="717"/>
        <v>0.13390000000000002</v>
      </c>
      <c r="P845" s="87">
        <f t="shared" si="712"/>
        <v>1.3988494437443212E-2</v>
      </c>
      <c r="Q845" s="64">
        <f t="shared" si="718"/>
        <v>54</v>
      </c>
      <c r="R845" s="87">
        <f t="shared" si="719"/>
        <v>0.56508459440688419</v>
      </c>
      <c r="S845" s="64">
        <v>6</v>
      </c>
    </row>
    <row r="846" spans="1:19" x14ac:dyDescent="0.25">
      <c r="B846" s="62">
        <v>8</v>
      </c>
      <c r="C846" s="64" t="s">
        <v>15</v>
      </c>
      <c r="D846" s="68"/>
      <c r="E846" s="68">
        <f>$D$769*R846</f>
        <v>3424312.2830817518</v>
      </c>
      <c r="F846" s="63">
        <f t="shared" si="713"/>
        <v>2.9243374984770504E-3</v>
      </c>
      <c r="G846" s="65">
        <f>IFERROR(VLOOKUP(B846,EFA!$C$2:$D$7,2,0),EFA!$D$7)</f>
        <v>1.0058360487805551</v>
      </c>
      <c r="H846" s="69">
        <f>LGD!$D$6</f>
        <v>0.3</v>
      </c>
      <c r="I846" s="68">
        <f t="shared" si="714"/>
        <v>3021.6858308214282</v>
      </c>
      <c r="J846" s="70">
        <f t="shared" si="715"/>
        <v>0.36836224802832446</v>
      </c>
      <c r="K846" s="119">
        <f t="shared" si="716"/>
        <v>1113.0749854767166</v>
      </c>
      <c r="M846" s="64">
        <v>144</v>
      </c>
      <c r="N846" s="64">
        <v>1</v>
      </c>
      <c r="O846" s="63">
        <f t="shared" si="717"/>
        <v>0.13390000000000002</v>
      </c>
      <c r="P846" s="87">
        <f t="shared" si="712"/>
        <v>1.3988494437443212E-2</v>
      </c>
      <c r="Q846" s="64">
        <f t="shared" si="718"/>
        <v>54</v>
      </c>
      <c r="R846" s="87">
        <f t="shared" si="719"/>
        <v>0.56508459440688419</v>
      </c>
      <c r="S846" s="64">
        <v>6</v>
      </c>
    </row>
    <row r="847" spans="1:19" x14ac:dyDescent="0.25">
      <c r="B847" s="62">
        <v>8</v>
      </c>
      <c r="C847" s="64" t="s">
        <v>16</v>
      </c>
      <c r="D847" s="68"/>
      <c r="E847" s="68">
        <f>$D$770*R847</f>
        <v>0</v>
      </c>
      <c r="F847" s="63">
        <f t="shared" si="713"/>
        <v>2.9243374984770504E-3</v>
      </c>
      <c r="G847" s="65">
        <f>IFERROR(VLOOKUP(B847,EFA!$C$2:$D$7,2,0),EFA!$D$7)</f>
        <v>1.0058360487805551</v>
      </c>
      <c r="H847" s="69">
        <f>LGD!$D$7</f>
        <v>0.3</v>
      </c>
      <c r="I847" s="68">
        <f t="shared" si="714"/>
        <v>0</v>
      </c>
      <c r="J847" s="70">
        <f t="shared" si="715"/>
        <v>0.36836224802832446</v>
      </c>
      <c r="K847" s="119">
        <f t="shared" si="716"/>
        <v>0</v>
      </c>
      <c r="M847" s="64">
        <v>144</v>
      </c>
      <c r="N847" s="64">
        <v>1</v>
      </c>
      <c r="O847" s="63">
        <f t="shared" si="717"/>
        <v>0.13390000000000002</v>
      </c>
      <c r="P847" s="87">
        <f t="shared" si="712"/>
        <v>1.3988494437443212E-2</v>
      </c>
      <c r="Q847" s="64">
        <f t="shared" si="718"/>
        <v>54</v>
      </c>
      <c r="R847" s="87">
        <f t="shared" si="719"/>
        <v>0.56508459440688419</v>
      </c>
      <c r="S847" s="64">
        <v>6</v>
      </c>
    </row>
    <row r="848" spans="1:19" x14ac:dyDescent="0.25">
      <c r="B848" s="62">
        <v>8</v>
      </c>
      <c r="C848" s="64" t="s">
        <v>17</v>
      </c>
      <c r="D848" s="68"/>
      <c r="E848" s="68">
        <f>$D$771*R848</f>
        <v>0</v>
      </c>
      <c r="F848" s="63">
        <f t="shared" si="713"/>
        <v>2.9243374984770504E-3</v>
      </c>
      <c r="G848" s="65">
        <f>IFERROR(VLOOKUP(B848,EFA!$C$2:$D$7,2,0),EFA!$D$7)</f>
        <v>1.0058360487805551</v>
      </c>
      <c r="H848" s="69">
        <f>LGD!$D$8</f>
        <v>4.6364209605119888E-2</v>
      </c>
      <c r="I848" s="68">
        <f t="shared" si="714"/>
        <v>0</v>
      </c>
      <c r="J848" s="70">
        <f t="shared" si="715"/>
        <v>0.36836224802832446</v>
      </c>
      <c r="K848" s="119">
        <f t="shared" si="716"/>
        <v>0</v>
      </c>
      <c r="M848" s="64">
        <v>144</v>
      </c>
      <c r="N848" s="64">
        <v>1</v>
      </c>
      <c r="O848" s="63">
        <f t="shared" si="717"/>
        <v>0.13390000000000002</v>
      </c>
      <c r="P848" s="87">
        <f t="shared" si="712"/>
        <v>1.3988494437443212E-2</v>
      </c>
      <c r="Q848" s="64">
        <f t="shared" si="718"/>
        <v>54</v>
      </c>
      <c r="R848" s="87">
        <f t="shared" si="719"/>
        <v>0.56508459440688419</v>
      </c>
      <c r="S848" s="64">
        <v>6</v>
      </c>
    </row>
    <row r="849" spans="1:19" x14ac:dyDescent="0.25">
      <c r="B849" s="62">
        <v>8</v>
      </c>
      <c r="C849" s="64" t="s">
        <v>18</v>
      </c>
      <c r="D849" s="68"/>
      <c r="E849" s="68">
        <f>$D$772*R849</f>
        <v>0</v>
      </c>
      <c r="F849" s="63">
        <f t="shared" si="713"/>
        <v>2.9243374984770504E-3</v>
      </c>
      <c r="G849" s="65">
        <f>IFERROR(VLOOKUP(B849,EFA!$C$2:$D$7,2,0),EFA!$D$7)</f>
        <v>1.0058360487805551</v>
      </c>
      <c r="H849" s="69">
        <f>LGD!$D$9</f>
        <v>0.25</v>
      </c>
      <c r="I849" s="68">
        <f t="shared" si="714"/>
        <v>0</v>
      </c>
      <c r="J849" s="70">
        <f t="shared" si="715"/>
        <v>0.36836224802832446</v>
      </c>
      <c r="K849" s="119">
        <f t="shared" si="716"/>
        <v>0</v>
      </c>
      <c r="M849" s="64">
        <v>144</v>
      </c>
      <c r="N849" s="64">
        <v>1</v>
      </c>
      <c r="O849" s="63">
        <f t="shared" si="717"/>
        <v>0.13390000000000002</v>
      </c>
      <c r="P849" s="87">
        <f t="shared" si="712"/>
        <v>1.3988494437443212E-2</v>
      </c>
      <c r="Q849" s="64">
        <f t="shared" si="718"/>
        <v>54</v>
      </c>
      <c r="R849" s="87">
        <f t="shared" si="719"/>
        <v>0.56508459440688419</v>
      </c>
      <c r="S849" s="64">
        <v>6</v>
      </c>
    </row>
    <row r="850" spans="1:19" x14ac:dyDescent="0.25">
      <c r="B850" s="62">
        <v>8</v>
      </c>
      <c r="C850" s="64" t="s">
        <v>19</v>
      </c>
      <c r="D850" s="68"/>
      <c r="E850" s="68">
        <f>$D$773*R850</f>
        <v>0</v>
      </c>
      <c r="F850" s="63">
        <f t="shared" si="713"/>
        <v>2.9243374984770504E-3</v>
      </c>
      <c r="G850" s="65">
        <f>IFERROR(VLOOKUP(B850,EFA!$C$2:$D$7,2,0),EFA!$D$7)</f>
        <v>1.0058360487805551</v>
      </c>
      <c r="H850" s="69">
        <f>LGD!$D$10</f>
        <v>0.35</v>
      </c>
      <c r="I850" s="68">
        <f t="shared" si="714"/>
        <v>0</v>
      </c>
      <c r="J850" s="70">
        <f t="shared" si="715"/>
        <v>0.36836224802832446</v>
      </c>
      <c r="K850" s="119">
        <f t="shared" si="716"/>
        <v>0</v>
      </c>
      <c r="M850" s="64">
        <v>144</v>
      </c>
      <c r="N850" s="64">
        <v>1</v>
      </c>
      <c r="O850" s="63">
        <f t="shared" si="717"/>
        <v>0.13390000000000002</v>
      </c>
      <c r="P850" s="87">
        <f t="shared" si="712"/>
        <v>1.3988494437443212E-2</v>
      </c>
      <c r="Q850" s="64">
        <f t="shared" si="718"/>
        <v>54</v>
      </c>
      <c r="R850" s="87">
        <f t="shared" si="719"/>
        <v>0.56508459440688419</v>
      </c>
      <c r="S850" s="64">
        <v>6</v>
      </c>
    </row>
    <row r="851" spans="1:19" x14ac:dyDescent="0.25">
      <c r="B851" s="62">
        <v>8</v>
      </c>
      <c r="C851" s="64" t="s">
        <v>20</v>
      </c>
      <c r="D851" s="68"/>
      <c r="E851" s="68">
        <f>$D$774*R851</f>
        <v>0</v>
      </c>
      <c r="F851" s="63">
        <f t="shared" si="713"/>
        <v>2.9243374984770504E-3</v>
      </c>
      <c r="G851" s="65">
        <f>IFERROR(VLOOKUP(B851,EFA!$C$2:$D$7,2,0),EFA!$D$7)</f>
        <v>1.0058360487805551</v>
      </c>
      <c r="H851" s="69">
        <f>LGD!$D$11</f>
        <v>0.55000000000000004</v>
      </c>
      <c r="I851" s="68">
        <f t="shared" si="714"/>
        <v>0</v>
      </c>
      <c r="J851" s="70">
        <f t="shared" si="715"/>
        <v>0.36836224802832446</v>
      </c>
      <c r="K851" s="119">
        <f t="shared" si="716"/>
        <v>0</v>
      </c>
      <c r="M851" s="64">
        <v>144</v>
      </c>
      <c r="N851" s="64">
        <v>1</v>
      </c>
      <c r="O851" s="63">
        <f t="shared" si="717"/>
        <v>0.13390000000000002</v>
      </c>
      <c r="P851" s="87">
        <f t="shared" si="712"/>
        <v>1.3988494437443212E-2</v>
      </c>
      <c r="Q851" s="64">
        <f t="shared" si="718"/>
        <v>54</v>
      </c>
      <c r="R851" s="87">
        <f t="shared" si="719"/>
        <v>0.56508459440688419</v>
      </c>
      <c r="S851" s="64">
        <v>6</v>
      </c>
    </row>
    <row r="852" spans="1:19" x14ac:dyDescent="0.25">
      <c r="C852" s="64"/>
      <c r="D852" s="68"/>
      <c r="E852" s="68"/>
      <c r="F852" s="63"/>
      <c r="G852" s="65"/>
      <c r="H852" s="69"/>
      <c r="I852" s="68"/>
      <c r="J852" s="70"/>
      <c r="K852" s="119"/>
      <c r="M852" s="64"/>
      <c r="N852" s="64"/>
      <c r="O852" s="63"/>
      <c r="P852" s="87"/>
      <c r="Q852" s="64"/>
      <c r="R852" s="87"/>
      <c r="S852" s="64"/>
    </row>
    <row r="853" spans="1:19" x14ac:dyDescent="0.25">
      <c r="A853" s="62">
        <v>12</v>
      </c>
      <c r="B853" s="62" t="s">
        <v>52</v>
      </c>
      <c r="C853" s="64" t="s">
        <v>9</v>
      </c>
      <c r="D853" s="64"/>
      <c r="E853" s="84" t="s">
        <v>26</v>
      </c>
      <c r="F853" s="84" t="s">
        <v>39</v>
      </c>
      <c r="G853" s="84" t="s">
        <v>27</v>
      </c>
      <c r="H853" s="84" t="s">
        <v>28</v>
      </c>
      <c r="I853" s="84" t="s">
        <v>29</v>
      </c>
      <c r="J853" s="84" t="s">
        <v>30</v>
      </c>
      <c r="K853" s="118" t="s">
        <v>31</v>
      </c>
      <c r="M853" s="85" t="s">
        <v>32</v>
      </c>
      <c r="N853" s="85" t="s">
        <v>33</v>
      </c>
      <c r="O853" s="85" t="s">
        <v>34</v>
      </c>
      <c r="P853" s="85" t="s">
        <v>35</v>
      </c>
      <c r="Q853" s="85" t="s">
        <v>36</v>
      </c>
      <c r="R853" s="85" t="s">
        <v>37</v>
      </c>
      <c r="S853" s="85" t="s">
        <v>38</v>
      </c>
    </row>
    <row r="854" spans="1:19" x14ac:dyDescent="0.25">
      <c r="B854" s="62">
        <v>9</v>
      </c>
      <c r="C854" s="64" t="s">
        <v>12</v>
      </c>
      <c r="D854" s="68"/>
      <c r="E854" s="68">
        <f>$D$766*R854</f>
        <v>0</v>
      </c>
      <c r="F854" s="63">
        <f>$L$4-$K$4</f>
        <v>2.5794484808747964E-3</v>
      </c>
      <c r="G854" s="65">
        <f>IFERROR(VLOOKUP(B854,EFA!$C$2:$D$7,2,0),EFA!$D$7)</f>
        <v>1.0058360487805551</v>
      </c>
      <c r="H854" s="69">
        <f>LGD!$D$3</f>
        <v>0</v>
      </c>
      <c r="I854" s="68">
        <f>E854*F854*G854*H854</f>
        <v>0</v>
      </c>
      <c r="J854" s="70">
        <f>1/((1+($O$16/12))^(M854-Q854))</f>
        <v>0.32243719172393559</v>
      </c>
      <c r="K854" s="119">
        <f>I854*J854</f>
        <v>0</v>
      </c>
      <c r="M854" s="64">
        <v>144</v>
      </c>
      <c r="N854" s="64">
        <v>1</v>
      </c>
      <c r="O854" s="63">
        <f>$O$16</f>
        <v>0.13390000000000002</v>
      </c>
      <c r="P854" s="87">
        <f t="shared" ref="P854:P862" si="720">PMT(O854/12,M854,-N854,0,0)</f>
        <v>1.3988494437443212E-2</v>
      </c>
      <c r="Q854" s="64">
        <f>$Q$851-12</f>
        <v>42</v>
      </c>
      <c r="R854" s="87">
        <f>PV(O854/12,Q854,-P854,0,0)</f>
        <v>0.46701344173637654</v>
      </c>
      <c r="S854" s="64">
        <v>6</v>
      </c>
    </row>
    <row r="855" spans="1:19" x14ac:dyDescent="0.25">
      <c r="B855" s="62">
        <v>9</v>
      </c>
      <c r="C855" s="64" t="s">
        <v>13</v>
      </c>
      <c r="D855" s="68"/>
      <c r="E855" s="68">
        <f>$D$767*R855</f>
        <v>0</v>
      </c>
      <c r="F855" s="63">
        <f t="shared" ref="F855:F862" si="721">$L$4-$K$4</f>
        <v>2.5794484808747964E-3</v>
      </c>
      <c r="G855" s="65">
        <f>IFERROR(VLOOKUP(B855,EFA!$C$2:$D$7,2,0),EFA!$D$7)</f>
        <v>1.0058360487805551</v>
      </c>
      <c r="H855" s="69">
        <f>LGD!$D$4</f>
        <v>0.55000000000000004</v>
      </c>
      <c r="I855" s="68">
        <f t="shared" ref="I855:I862" si="722">E855*F855*G855*H855</f>
        <v>0</v>
      </c>
      <c r="J855" s="70">
        <f t="shared" ref="J855:J862" si="723">1/((1+($O$16/12))^(M855-Q855))</f>
        <v>0.32243719172393559</v>
      </c>
      <c r="K855" s="119">
        <f t="shared" ref="K855:K862" si="724">I855*J855</f>
        <v>0</v>
      </c>
      <c r="M855" s="64">
        <v>144</v>
      </c>
      <c r="N855" s="64">
        <v>1</v>
      </c>
      <c r="O855" s="63">
        <f t="shared" ref="O855:O862" si="725">$O$16</f>
        <v>0.13390000000000002</v>
      </c>
      <c r="P855" s="87">
        <f t="shared" si="720"/>
        <v>1.3988494437443212E-2</v>
      </c>
      <c r="Q855" s="64">
        <f t="shared" ref="Q855:Q862" si="726">$Q$851-12</f>
        <v>42</v>
      </c>
      <c r="R855" s="87">
        <f t="shared" ref="R855:R862" si="727">PV(O855/12,Q855,-P855,0,0)</f>
        <v>0.46701344173637654</v>
      </c>
      <c r="S855" s="64">
        <v>6</v>
      </c>
    </row>
    <row r="856" spans="1:19" x14ac:dyDescent="0.25">
      <c r="B856" s="62">
        <v>9</v>
      </c>
      <c r="C856" s="64" t="s">
        <v>14</v>
      </c>
      <c r="D856" s="68"/>
      <c r="E856" s="68">
        <f>$D$768*R856</f>
        <v>0</v>
      </c>
      <c r="F856" s="63">
        <f t="shared" si="721"/>
        <v>2.5794484808747964E-3</v>
      </c>
      <c r="G856" s="65">
        <f>IFERROR(VLOOKUP(B856,EFA!$C$2:$D$7,2,0),EFA!$D$7)</f>
        <v>1.0058360487805551</v>
      </c>
      <c r="H856" s="69">
        <f>LGD!$D$5</f>
        <v>0.14000000000000001</v>
      </c>
      <c r="I856" s="68">
        <f t="shared" si="722"/>
        <v>0</v>
      </c>
      <c r="J856" s="70">
        <f t="shared" si="723"/>
        <v>0.32243719172393559</v>
      </c>
      <c r="K856" s="119">
        <f t="shared" si="724"/>
        <v>0</v>
      </c>
      <c r="M856" s="64">
        <v>144</v>
      </c>
      <c r="N856" s="64">
        <v>1</v>
      </c>
      <c r="O856" s="63">
        <f t="shared" si="725"/>
        <v>0.13390000000000002</v>
      </c>
      <c r="P856" s="87">
        <f t="shared" si="720"/>
        <v>1.3988494437443212E-2</v>
      </c>
      <c r="Q856" s="64">
        <f t="shared" si="726"/>
        <v>42</v>
      </c>
      <c r="R856" s="87">
        <f t="shared" si="727"/>
        <v>0.46701344173637654</v>
      </c>
      <c r="S856" s="64">
        <v>6</v>
      </c>
    </row>
    <row r="857" spans="1:19" x14ac:dyDescent="0.25">
      <c r="B857" s="62">
        <v>9</v>
      </c>
      <c r="C857" s="64" t="s">
        <v>15</v>
      </c>
      <c r="D857" s="68"/>
      <c r="E857" s="68">
        <f>$D$769*R857</f>
        <v>2830018.5153351896</v>
      </c>
      <c r="F857" s="63">
        <f t="shared" si="721"/>
        <v>2.5794484808747964E-3</v>
      </c>
      <c r="G857" s="65">
        <f>IFERROR(VLOOKUP(B857,EFA!$C$2:$D$7,2,0),EFA!$D$7)</f>
        <v>1.0058360487805551</v>
      </c>
      <c r="H857" s="69">
        <f>LGD!$D$6</f>
        <v>0.3</v>
      </c>
      <c r="I857" s="68">
        <f t="shared" si="722"/>
        <v>2202.7468369864005</v>
      </c>
      <c r="J857" s="70">
        <f t="shared" si="723"/>
        <v>0.32243719172393559</v>
      </c>
      <c r="K857" s="119">
        <f t="shared" si="724"/>
        <v>710.24750419667669</v>
      </c>
      <c r="M857" s="64">
        <v>144</v>
      </c>
      <c r="N857" s="64">
        <v>1</v>
      </c>
      <c r="O857" s="63">
        <f t="shared" si="725"/>
        <v>0.13390000000000002</v>
      </c>
      <c r="P857" s="87">
        <f t="shared" si="720"/>
        <v>1.3988494437443212E-2</v>
      </c>
      <c r="Q857" s="64">
        <f t="shared" si="726"/>
        <v>42</v>
      </c>
      <c r="R857" s="87">
        <f t="shared" si="727"/>
        <v>0.46701344173637654</v>
      </c>
      <c r="S857" s="64">
        <v>6</v>
      </c>
    </row>
    <row r="858" spans="1:19" x14ac:dyDescent="0.25">
      <c r="B858" s="62">
        <v>9</v>
      </c>
      <c r="C858" s="64" t="s">
        <v>16</v>
      </c>
      <c r="D858" s="68"/>
      <c r="E858" s="68">
        <f>$D$770*R858</f>
        <v>0</v>
      </c>
      <c r="F858" s="63">
        <f t="shared" si="721"/>
        <v>2.5794484808747964E-3</v>
      </c>
      <c r="G858" s="65">
        <f>IFERROR(VLOOKUP(B858,EFA!$C$2:$D$7,2,0),EFA!$D$7)</f>
        <v>1.0058360487805551</v>
      </c>
      <c r="H858" s="69">
        <f>LGD!$D$7</f>
        <v>0.3</v>
      </c>
      <c r="I858" s="68">
        <f t="shared" si="722"/>
        <v>0</v>
      </c>
      <c r="J858" s="70">
        <f t="shared" si="723"/>
        <v>0.32243719172393559</v>
      </c>
      <c r="K858" s="119">
        <f t="shared" si="724"/>
        <v>0</v>
      </c>
      <c r="M858" s="64">
        <v>144</v>
      </c>
      <c r="N858" s="64">
        <v>1</v>
      </c>
      <c r="O858" s="63">
        <f t="shared" si="725"/>
        <v>0.13390000000000002</v>
      </c>
      <c r="P858" s="87">
        <f t="shared" si="720"/>
        <v>1.3988494437443212E-2</v>
      </c>
      <c r="Q858" s="64">
        <f t="shared" si="726"/>
        <v>42</v>
      </c>
      <c r="R858" s="87">
        <f t="shared" si="727"/>
        <v>0.46701344173637654</v>
      </c>
      <c r="S858" s="64">
        <v>6</v>
      </c>
    </row>
    <row r="859" spans="1:19" x14ac:dyDescent="0.25">
      <c r="B859" s="62">
        <v>9</v>
      </c>
      <c r="C859" s="64" t="s">
        <v>17</v>
      </c>
      <c r="D859" s="68"/>
      <c r="E859" s="68">
        <f>$D$771*R859</f>
        <v>0</v>
      </c>
      <c r="F859" s="63">
        <f t="shared" si="721"/>
        <v>2.5794484808747964E-3</v>
      </c>
      <c r="G859" s="65">
        <f>IFERROR(VLOOKUP(B859,EFA!$C$2:$D$7,2,0),EFA!$D$7)</f>
        <v>1.0058360487805551</v>
      </c>
      <c r="H859" s="69">
        <f>LGD!$D$8</f>
        <v>4.6364209605119888E-2</v>
      </c>
      <c r="I859" s="68">
        <f t="shared" si="722"/>
        <v>0</v>
      </c>
      <c r="J859" s="70">
        <f t="shared" si="723"/>
        <v>0.32243719172393559</v>
      </c>
      <c r="K859" s="119">
        <f t="shared" si="724"/>
        <v>0</v>
      </c>
      <c r="M859" s="64">
        <v>144</v>
      </c>
      <c r="N859" s="64">
        <v>1</v>
      </c>
      <c r="O859" s="63">
        <f t="shared" si="725"/>
        <v>0.13390000000000002</v>
      </c>
      <c r="P859" s="87">
        <f t="shared" si="720"/>
        <v>1.3988494437443212E-2</v>
      </c>
      <c r="Q859" s="64">
        <f t="shared" si="726"/>
        <v>42</v>
      </c>
      <c r="R859" s="87">
        <f t="shared" si="727"/>
        <v>0.46701344173637654</v>
      </c>
      <c r="S859" s="64">
        <v>6</v>
      </c>
    </row>
    <row r="860" spans="1:19" x14ac:dyDescent="0.25">
      <c r="B860" s="62">
        <v>9</v>
      </c>
      <c r="C860" s="64" t="s">
        <v>18</v>
      </c>
      <c r="D860" s="68"/>
      <c r="E860" s="68">
        <f>$D$772*R860</f>
        <v>0</v>
      </c>
      <c r="F860" s="63">
        <f t="shared" si="721"/>
        <v>2.5794484808747964E-3</v>
      </c>
      <c r="G860" s="65">
        <f>IFERROR(VLOOKUP(B860,EFA!$C$2:$D$7,2,0),EFA!$D$7)</f>
        <v>1.0058360487805551</v>
      </c>
      <c r="H860" s="69">
        <f>LGD!$D$9</f>
        <v>0.25</v>
      </c>
      <c r="I860" s="68">
        <f t="shared" si="722"/>
        <v>0</v>
      </c>
      <c r="J860" s="70">
        <f t="shared" si="723"/>
        <v>0.32243719172393559</v>
      </c>
      <c r="K860" s="119">
        <f t="shared" si="724"/>
        <v>0</v>
      </c>
      <c r="M860" s="64">
        <v>144</v>
      </c>
      <c r="N860" s="64">
        <v>1</v>
      </c>
      <c r="O860" s="63">
        <f t="shared" si="725"/>
        <v>0.13390000000000002</v>
      </c>
      <c r="P860" s="87">
        <f t="shared" si="720"/>
        <v>1.3988494437443212E-2</v>
      </c>
      <c r="Q860" s="64">
        <f t="shared" si="726"/>
        <v>42</v>
      </c>
      <c r="R860" s="87">
        <f t="shared" si="727"/>
        <v>0.46701344173637654</v>
      </c>
      <c r="S860" s="64">
        <v>6</v>
      </c>
    </row>
    <row r="861" spans="1:19" x14ac:dyDescent="0.25">
      <c r="B861" s="62">
        <v>9</v>
      </c>
      <c r="C861" s="64" t="s">
        <v>19</v>
      </c>
      <c r="D861" s="68"/>
      <c r="E861" s="68">
        <f>$D$773*R861</f>
        <v>0</v>
      </c>
      <c r="F861" s="63">
        <f t="shared" si="721"/>
        <v>2.5794484808747964E-3</v>
      </c>
      <c r="G861" s="65">
        <f>IFERROR(VLOOKUP(B861,EFA!$C$2:$D$7,2,0),EFA!$D$7)</f>
        <v>1.0058360487805551</v>
      </c>
      <c r="H861" s="69">
        <f>LGD!$D$10</f>
        <v>0.35</v>
      </c>
      <c r="I861" s="68">
        <f t="shared" si="722"/>
        <v>0</v>
      </c>
      <c r="J861" s="70">
        <f t="shared" si="723"/>
        <v>0.32243719172393559</v>
      </c>
      <c r="K861" s="119">
        <f t="shared" si="724"/>
        <v>0</v>
      </c>
      <c r="M861" s="64">
        <v>144</v>
      </c>
      <c r="N861" s="64">
        <v>1</v>
      </c>
      <c r="O861" s="63">
        <f t="shared" si="725"/>
        <v>0.13390000000000002</v>
      </c>
      <c r="P861" s="87">
        <f t="shared" si="720"/>
        <v>1.3988494437443212E-2</v>
      </c>
      <c r="Q861" s="64">
        <f t="shared" si="726"/>
        <v>42</v>
      </c>
      <c r="R861" s="87">
        <f t="shared" si="727"/>
        <v>0.46701344173637654</v>
      </c>
      <c r="S861" s="64">
        <v>6</v>
      </c>
    </row>
    <row r="862" spans="1:19" x14ac:dyDescent="0.25">
      <c r="B862" s="62">
        <v>9</v>
      </c>
      <c r="C862" s="64" t="s">
        <v>20</v>
      </c>
      <c r="D862" s="68"/>
      <c r="E862" s="68">
        <f>$D$774*R862</f>
        <v>0</v>
      </c>
      <c r="F862" s="63">
        <f t="shared" si="721"/>
        <v>2.5794484808747964E-3</v>
      </c>
      <c r="G862" s="65">
        <f>IFERROR(VLOOKUP(B862,EFA!$C$2:$D$7,2,0),EFA!$D$7)</f>
        <v>1.0058360487805551</v>
      </c>
      <c r="H862" s="69">
        <f>LGD!$D$11</f>
        <v>0.55000000000000004</v>
      </c>
      <c r="I862" s="68">
        <f t="shared" si="722"/>
        <v>0</v>
      </c>
      <c r="J862" s="70">
        <f t="shared" si="723"/>
        <v>0.32243719172393559</v>
      </c>
      <c r="K862" s="119">
        <f t="shared" si="724"/>
        <v>0</v>
      </c>
      <c r="M862" s="64">
        <v>144</v>
      </c>
      <c r="N862" s="64">
        <v>1</v>
      </c>
      <c r="O862" s="63">
        <f t="shared" si="725"/>
        <v>0.13390000000000002</v>
      </c>
      <c r="P862" s="87">
        <f t="shared" si="720"/>
        <v>1.3988494437443212E-2</v>
      </c>
      <c r="Q862" s="64">
        <f t="shared" si="726"/>
        <v>42</v>
      </c>
      <c r="R862" s="87">
        <f t="shared" si="727"/>
        <v>0.46701344173637654</v>
      </c>
      <c r="S862" s="64">
        <v>6</v>
      </c>
    </row>
    <row r="863" spans="1:19" x14ac:dyDescent="0.25">
      <c r="C863" s="64"/>
      <c r="D863" s="68"/>
      <c r="E863" s="68"/>
      <c r="F863" s="63"/>
      <c r="G863" s="65"/>
      <c r="H863" s="69"/>
      <c r="I863" s="68"/>
      <c r="J863" s="70"/>
      <c r="K863" s="119"/>
      <c r="M863" s="64"/>
      <c r="N863" s="64"/>
      <c r="O863" s="63"/>
      <c r="P863" s="87"/>
      <c r="Q863" s="64"/>
      <c r="R863" s="87"/>
      <c r="S863" s="64"/>
    </row>
    <row r="864" spans="1:19" x14ac:dyDescent="0.25">
      <c r="A864" s="62">
        <v>12</v>
      </c>
      <c r="B864" s="62" t="s">
        <v>52</v>
      </c>
      <c r="C864" s="64" t="s">
        <v>9</v>
      </c>
      <c r="D864" s="64"/>
      <c r="E864" s="84" t="s">
        <v>26</v>
      </c>
      <c r="F864" s="84" t="s">
        <v>39</v>
      </c>
      <c r="G864" s="84" t="s">
        <v>27</v>
      </c>
      <c r="H864" s="84" t="s">
        <v>28</v>
      </c>
      <c r="I864" s="84" t="s">
        <v>29</v>
      </c>
      <c r="J864" s="84" t="s">
        <v>30</v>
      </c>
      <c r="K864" s="118" t="s">
        <v>31</v>
      </c>
      <c r="M864" s="85" t="s">
        <v>32</v>
      </c>
      <c r="N864" s="85" t="s">
        <v>33</v>
      </c>
      <c r="O864" s="85" t="s">
        <v>34</v>
      </c>
      <c r="P864" s="85" t="s">
        <v>35</v>
      </c>
      <c r="Q864" s="85" t="s">
        <v>36</v>
      </c>
      <c r="R864" s="85" t="s">
        <v>37</v>
      </c>
      <c r="S864" s="85" t="s">
        <v>38</v>
      </c>
    </row>
    <row r="865" spans="1:19" x14ac:dyDescent="0.25">
      <c r="B865" s="62">
        <v>10</v>
      </c>
      <c r="C865" s="64" t="s">
        <v>12</v>
      </c>
      <c r="D865" s="68"/>
      <c r="E865" s="68">
        <f>$D$766*R865</f>
        <v>0</v>
      </c>
      <c r="F865" s="63">
        <f>$M$4-$L$4</f>
        <v>2.3073952929063973E-3</v>
      </c>
      <c r="G865" s="65">
        <f>IFERROR(VLOOKUP(B865,EFA!$C$2:$D$7,2,0),EFA!$D$7)</f>
        <v>1.0058360487805551</v>
      </c>
      <c r="H865" s="69">
        <f>LGD!$D$3</f>
        <v>0</v>
      </c>
      <c r="I865" s="68">
        <f>E865*F865*G865*H865</f>
        <v>0</v>
      </c>
      <c r="J865" s="70">
        <f>1/((1+($O$16/12))^(M865-Q865))</f>
        <v>0.28223777860869115</v>
      </c>
      <c r="K865" s="119">
        <f>I865*J865</f>
        <v>0</v>
      </c>
      <c r="M865" s="64">
        <v>144</v>
      </c>
      <c r="N865" s="64">
        <v>1</v>
      </c>
      <c r="O865" s="63">
        <f>$O$16</f>
        <v>0.13390000000000002</v>
      </c>
      <c r="P865" s="87">
        <f t="shared" ref="P865:P873" si="728">PMT(O865/12,M865,-N865,0,0)</f>
        <v>1.3988494437443212E-2</v>
      </c>
      <c r="Q865" s="64">
        <f>$Q$862-12</f>
        <v>30</v>
      </c>
      <c r="R865" s="87">
        <f>PV(O865/12,Q865,-P865,0,0)</f>
        <v>0.35497391530554423</v>
      </c>
      <c r="S865" s="64">
        <v>6</v>
      </c>
    </row>
    <row r="866" spans="1:19" x14ac:dyDescent="0.25">
      <c r="B866" s="62">
        <v>10</v>
      </c>
      <c r="C866" s="64" t="s">
        <v>13</v>
      </c>
      <c r="D866" s="68"/>
      <c r="E866" s="68">
        <f>$D$767*R866</f>
        <v>0</v>
      </c>
      <c r="F866" s="63">
        <f t="shared" ref="F866:F873" si="729">$M$4-$L$4</f>
        <v>2.3073952929063973E-3</v>
      </c>
      <c r="G866" s="65">
        <f>IFERROR(VLOOKUP(B866,EFA!$C$2:$D$7,2,0),EFA!$D$7)</f>
        <v>1.0058360487805551</v>
      </c>
      <c r="H866" s="69">
        <f>LGD!$D$4</f>
        <v>0.55000000000000004</v>
      </c>
      <c r="I866" s="68">
        <f t="shared" ref="I866:I873" si="730">E866*F866*G866*H866</f>
        <v>0</v>
      </c>
      <c r="J866" s="70">
        <f t="shared" ref="J866:J873" si="731">1/((1+($O$16/12))^(M866-Q866))</f>
        <v>0.28223777860869115</v>
      </c>
      <c r="K866" s="119">
        <f t="shared" ref="K866:K873" si="732">I866*J866</f>
        <v>0</v>
      </c>
      <c r="M866" s="64">
        <v>144</v>
      </c>
      <c r="N866" s="64">
        <v>1</v>
      </c>
      <c r="O866" s="63">
        <f t="shared" ref="O866:O873" si="733">$O$16</f>
        <v>0.13390000000000002</v>
      </c>
      <c r="P866" s="87">
        <f t="shared" si="728"/>
        <v>1.3988494437443212E-2</v>
      </c>
      <c r="Q866" s="64">
        <f t="shared" ref="Q866:Q873" si="734">$Q$862-12</f>
        <v>30</v>
      </c>
      <c r="R866" s="87">
        <f t="shared" ref="R866:R873" si="735">PV(O866/12,Q866,-P866,0,0)</f>
        <v>0.35497391530554423</v>
      </c>
      <c r="S866" s="64">
        <v>6</v>
      </c>
    </row>
    <row r="867" spans="1:19" x14ac:dyDescent="0.25">
      <c r="B867" s="62">
        <v>10</v>
      </c>
      <c r="C867" s="64" t="s">
        <v>14</v>
      </c>
      <c r="D867" s="68"/>
      <c r="E867" s="68">
        <f>$D$768*R867</f>
        <v>0</v>
      </c>
      <c r="F867" s="63">
        <f t="shared" si="729"/>
        <v>2.3073952929063973E-3</v>
      </c>
      <c r="G867" s="65">
        <f>IFERROR(VLOOKUP(B867,EFA!$C$2:$D$7,2,0),EFA!$D$7)</f>
        <v>1.0058360487805551</v>
      </c>
      <c r="H867" s="69">
        <f>LGD!$D$5</f>
        <v>0.14000000000000001</v>
      </c>
      <c r="I867" s="68">
        <f t="shared" si="730"/>
        <v>0</v>
      </c>
      <c r="J867" s="70">
        <f t="shared" si="731"/>
        <v>0.28223777860869115</v>
      </c>
      <c r="K867" s="119">
        <f t="shared" si="732"/>
        <v>0</v>
      </c>
      <c r="M867" s="64">
        <v>144</v>
      </c>
      <c r="N867" s="64">
        <v>1</v>
      </c>
      <c r="O867" s="63">
        <f t="shared" si="733"/>
        <v>0.13390000000000002</v>
      </c>
      <c r="P867" s="87">
        <f t="shared" si="728"/>
        <v>1.3988494437443212E-2</v>
      </c>
      <c r="Q867" s="64">
        <f t="shared" si="734"/>
        <v>30</v>
      </c>
      <c r="R867" s="87">
        <f t="shared" si="735"/>
        <v>0.35497391530554423</v>
      </c>
      <c r="S867" s="64">
        <v>6</v>
      </c>
    </row>
    <row r="868" spans="1:19" x14ac:dyDescent="0.25">
      <c r="B868" s="62">
        <v>10</v>
      </c>
      <c r="C868" s="64" t="s">
        <v>15</v>
      </c>
      <c r="D868" s="68"/>
      <c r="E868" s="68">
        <f>$D$769*R868</f>
        <v>2151078.8833842399</v>
      </c>
      <c r="F868" s="63">
        <f t="shared" si="729"/>
        <v>2.3073952929063973E-3</v>
      </c>
      <c r="G868" s="65">
        <f>IFERROR(VLOOKUP(B868,EFA!$C$2:$D$7,2,0),EFA!$D$7)</f>
        <v>1.0058360487805551</v>
      </c>
      <c r="H868" s="69">
        <f>LGD!$D$6</f>
        <v>0.3</v>
      </c>
      <c r="I868" s="68">
        <f t="shared" si="730"/>
        <v>1497.7067616616753</v>
      </c>
      <c r="J868" s="70">
        <f t="shared" si="731"/>
        <v>0.28223777860869115</v>
      </c>
      <c r="K868" s="119">
        <f t="shared" si="732"/>
        <v>422.70942941860767</v>
      </c>
      <c r="M868" s="64">
        <v>144</v>
      </c>
      <c r="N868" s="64">
        <v>1</v>
      </c>
      <c r="O868" s="63">
        <f t="shared" si="733"/>
        <v>0.13390000000000002</v>
      </c>
      <c r="P868" s="87">
        <f t="shared" si="728"/>
        <v>1.3988494437443212E-2</v>
      </c>
      <c r="Q868" s="64">
        <f t="shared" si="734"/>
        <v>30</v>
      </c>
      <c r="R868" s="87">
        <f t="shared" si="735"/>
        <v>0.35497391530554423</v>
      </c>
      <c r="S868" s="64">
        <v>6</v>
      </c>
    </row>
    <row r="869" spans="1:19" x14ac:dyDescent="0.25">
      <c r="B869" s="62">
        <v>10</v>
      </c>
      <c r="C869" s="64" t="s">
        <v>16</v>
      </c>
      <c r="D869" s="68"/>
      <c r="E869" s="68">
        <f>$D$770*R869</f>
        <v>0</v>
      </c>
      <c r="F869" s="63">
        <f t="shared" si="729"/>
        <v>2.3073952929063973E-3</v>
      </c>
      <c r="G869" s="65">
        <f>IFERROR(VLOOKUP(B869,EFA!$C$2:$D$7,2,0),EFA!$D$7)</f>
        <v>1.0058360487805551</v>
      </c>
      <c r="H869" s="69">
        <f>LGD!$D$7</f>
        <v>0.3</v>
      </c>
      <c r="I869" s="68">
        <f t="shared" si="730"/>
        <v>0</v>
      </c>
      <c r="J869" s="70">
        <f t="shared" si="731"/>
        <v>0.28223777860869115</v>
      </c>
      <c r="K869" s="119">
        <f t="shared" si="732"/>
        <v>0</v>
      </c>
      <c r="M869" s="64">
        <v>144</v>
      </c>
      <c r="N869" s="64">
        <v>1</v>
      </c>
      <c r="O869" s="63">
        <f t="shared" si="733"/>
        <v>0.13390000000000002</v>
      </c>
      <c r="P869" s="87">
        <f t="shared" si="728"/>
        <v>1.3988494437443212E-2</v>
      </c>
      <c r="Q869" s="64">
        <f t="shared" si="734"/>
        <v>30</v>
      </c>
      <c r="R869" s="87">
        <f t="shared" si="735"/>
        <v>0.35497391530554423</v>
      </c>
      <c r="S869" s="64">
        <v>6</v>
      </c>
    </row>
    <row r="870" spans="1:19" x14ac:dyDescent="0.25">
      <c r="B870" s="62">
        <v>10</v>
      </c>
      <c r="C870" s="64" t="s">
        <v>17</v>
      </c>
      <c r="D870" s="68"/>
      <c r="E870" s="68">
        <f>$D$771*R870</f>
        <v>0</v>
      </c>
      <c r="F870" s="63">
        <f t="shared" si="729"/>
        <v>2.3073952929063973E-3</v>
      </c>
      <c r="G870" s="65">
        <f>IFERROR(VLOOKUP(B870,EFA!$C$2:$D$7,2,0),EFA!$D$7)</f>
        <v>1.0058360487805551</v>
      </c>
      <c r="H870" s="69">
        <f>LGD!$D$8</f>
        <v>4.6364209605119888E-2</v>
      </c>
      <c r="I870" s="68">
        <f t="shared" si="730"/>
        <v>0</v>
      </c>
      <c r="J870" s="70">
        <f t="shared" si="731"/>
        <v>0.28223777860869115</v>
      </c>
      <c r="K870" s="119">
        <f t="shared" si="732"/>
        <v>0</v>
      </c>
      <c r="M870" s="64">
        <v>144</v>
      </c>
      <c r="N870" s="64">
        <v>1</v>
      </c>
      <c r="O870" s="63">
        <f t="shared" si="733"/>
        <v>0.13390000000000002</v>
      </c>
      <c r="P870" s="87">
        <f t="shared" si="728"/>
        <v>1.3988494437443212E-2</v>
      </c>
      <c r="Q870" s="64">
        <f t="shared" si="734"/>
        <v>30</v>
      </c>
      <c r="R870" s="87">
        <f t="shared" si="735"/>
        <v>0.35497391530554423</v>
      </c>
      <c r="S870" s="64">
        <v>6</v>
      </c>
    </row>
    <row r="871" spans="1:19" x14ac:dyDescent="0.25">
      <c r="B871" s="62">
        <v>10</v>
      </c>
      <c r="C871" s="64" t="s">
        <v>18</v>
      </c>
      <c r="D871" s="68"/>
      <c r="E871" s="68">
        <f>$D$772*R871</f>
        <v>0</v>
      </c>
      <c r="F871" s="63">
        <f t="shared" si="729"/>
        <v>2.3073952929063973E-3</v>
      </c>
      <c r="G871" s="65">
        <f>IFERROR(VLOOKUP(B871,EFA!$C$2:$D$7,2,0),EFA!$D$7)</f>
        <v>1.0058360487805551</v>
      </c>
      <c r="H871" s="69">
        <f>LGD!$D$9</f>
        <v>0.25</v>
      </c>
      <c r="I871" s="68">
        <f t="shared" si="730"/>
        <v>0</v>
      </c>
      <c r="J871" s="70">
        <f t="shared" si="731"/>
        <v>0.28223777860869115</v>
      </c>
      <c r="K871" s="119">
        <f t="shared" si="732"/>
        <v>0</v>
      </c>
      <c r="M871" s="64">
        <v>144</v>
      </c>
      <c r="N871" s="64">
        <v>1</v>
      </c>
      <c r="O871" s="63">
        <f t="shared" si="733"/>
        <v>0.13390000000000002</v>
      </c>
      <c r="P871" s="87">
        <f t="shared" si="728"/>
        <v>1.3988494437443212E-2</v>
      </c>
      <c r="Q871" s="64">
        <f t="shared" si="734"/>
        <v>30</v>
      </c>
      <c r="R871" s="87">
        <f t="shared" si="735"/>
        <v>0.35497391530554423</v>
      </c>
      <c r="S871" s="64">
        <v>6</v>
      </c>
    </row>
    <row r="872" spans="1:19" x14ac:dyDescent="0.25">
      <c r="B872" s="62">
        <v>10</v>
      </c>
      <c r="C872" s="64" t="s">
        <v>19</v>
      </c>
      <c r="D872" s="68"/>
      <c r="E872" s="68">
        <f>$D$773*R872</f>
        <v>0</v>
      </c>
      <c r="F872" s="63">
        <f t="shared" si="729"/>
        <v>2.3073952929063973E-3</v>
      </c>
      <c r="G872" s="65">
        <f>IFERROR(VLOOKUP(B872,EFA!$C$2:$D$7,2,0),EFA!$D$7)</f>
        <v>1.0058360487805551</v>
      </c>
      <c r="H872" s="69">
        <f>LGD!$D$10</f>
        <v>0.35</v>
      </c>
      <c r="I872" s="68">
        <f t="shared" si="730"/>
        <v>0</v>
      </c>
      <c r="J872" s="70">
        <f t="shared" si="731"/>
        <v>0.28223777860869115</v>
      </c>
      <c r="K872" s="119">
        <f t="shared" si="732"/>
        <v>0</v>
      </c>
      <c r="M872" s="64">
        <v>144</v>
      </c>
      <c r="N872" s="64">
        <v>1</v>
      </c>
      <c r="O872" s="63">
        <f t="shared" si="733"/>
        <v>0.13390000000000002</v>
      </c>
      <c r="P872" s="87">
        <f t="shared" si="728"/>
        <v>1.3988494437443212E-2</v>
      </c>
      <c r="Q872" s="64">
        <f t="shared" si="734"/>
        <v>30</v>
      </c>
      <c r="R872" s="87">
        <f t="shared" si="735"/>
        <v>0.35497391530554423</v>
      </c>
      <c r="S872" s="64">
        <v>6</v>
      </c>
    </row>
    <row r="873" spans="1:19" x14ac:dyDescent="0.25">
      <c r="B873" s="62">
        <v>10</v>
      </c>
      <c r="C873" s="64" t="s">
        <v>20</v>
      </c>
      <c r="D873" s="68"/>
      <c r="E873" s="68">
        <f>$D$774*R873</f>
        <v>0</v>
      </c>
      <c r="F873" s="63">
        <f t="shared" si="729"/>
        <v>2.3073952929063973E-3</v>
      </c>
      <c r="G873" s="65">
        <f>IFERROR(VLOOKUP(B873,EFA!$C$2:$D$7,2,0),EFA!$D$7)</f>
        <v>1.0058360487805551</v>
      </c>
      <c r="H873" s="69">
        <f>LGD!$D$11</f>
        <v>0.55000000000000004</v>
      </c>
      <c r="I873" s="68">
        <f t="shared" si="730"/>
        <v>0</v>
      </c>
      <c r="J873" s="70">
        <f t="shared" si="731"/>
        <v>0.28223777860869115</v>
      </c>
      <c r="K873" s="119">
        <f t="shared" si="732"/>
        <v>0</v>
      </c>
      <c r="M873" s="64">
        <v>144</v>
      </c>
      <c r="N873" s="64">
        <v>1</v>
      </c>
      <c r="O873" s="63">
        <f t="shared" si="733"/>
        <v>0.13390000000000002</v>
      </c>
      <c r="P873" s="87">
        <f t="shared" si="728"/>
        <v>1.3988494437443212E-2</v>
      </c>
      <c r="Q873" s="64">
        <f t="shared" si="734"/>
        <v>30</v>
      </c>
      <c r="R873" s="87">
        <f t="shared" si="735"/>
        <v>0.35497391530554423</v>
      </c>
      <c r="S873" s="64">
        <v>6</v>
      </c>
    </row>
    <row r="874" spans="1:19" x14ac:dyDescent="0.25">
      <c r="C874" s="64"/>
      <c r="D874" s="68"/>
      <c r="E874" s="68"/>
      <c r="F874" s="63"/>
      <c r="G874" s="65"/>
      <c r="H874" s="69"/>
      <c r="I874" s="68"/>
      <c r="J874" s="70"/>
      <c r="K874" s="119"/>
      <c r="M874" s="64"/>
      <c r="N874" s="64"/>
      <c r="O874" s="63"/>
      <c r="P874" s="87"/>
      <c r="Q874" s="64"/>
      <c r="R874" s="87"/>
      <c r="S874" s="64"/>
    </row>
    <row r="875" spans="1:19" x14ac:dyDescent="0.25">
      <c r="A875" s="62">
        <v>12</v>
      </c>
      <c r="B875" s="62" t="s">
        <v>52</v>
      </c>
      <c r="C875" s="64" t="s">
        <v>9</v>
      </c>
      <c r="D875" s="64"/>
      <c r="E875" s="84" t="s">
        <v>26</v>
      </c>
      <c r="F875" s="84" t="s">
        <v>39</v>
      </c>
      <c r="G875" s="84" t="s">
        <v>27</v>
      </c>
      <c r="H875" s="84" t="s">
        <v>28</v>
      </c>
      <c r="I875" s="84" t="s">
        <v>29</v>
      </c>
      <c r="J875" s="84" t="s">
        <v>30</v>
      </c>
      <c r="K875" s="118" t="s">
        <v>31</v>
      </c>
      <c r="M875" s="85" t="s">
        <v>32</v>
      </c>
      <c r="N875" s="85" t="s">
        <v>33</v>
      </c>
      <c r="O875" s="85" t="s">
        <v>34</v>
      </c>
      <c r="P875" s="85" t="s">
        <v>35</v>
      </c>
      <c r="Q875" s="85" t="s">
        <v>36</v>
      </c>
      <c r="R875" s="85" t="s">
        <v>37</v>
      </c>
      <c r="S875" s="85" t="s">
        <v>38</v>
      </c>
    </row>
    <row r="876" spans="1:19" x14ac:dyDescent="0.25">
      <c r="B876" s="62">
        <v>11</v>
      </c>
      <c r="C876" s="64" t="s">
        <v>12</v>
      </c>
      <c r="D876" s="68"/>
      <c r="E876" s="68">
        <f>$D$766*R876</f>
        <v>0</v>
      </c>
      <c r="F876" s="63">
        <f>$N$4-$M$4</f>
        <v>2.0872929377147159E-3</v>
      </c>
      <c r="G876" s="65">
        <f>IFERROR(VLOOKUP(B876,EFA!$C$2:$D$7,2,0),EFA!$D$7)</f>
        <v>1.0058360487805551</v>
      </c>
      <c r="H876" s="69">
        <f>LGD!$D$3</f>
        <v>0</v>
      </c>
      <c r="I876" s="68">
        <f>E876*F876*G876*H876</f>
        <v>0</v>
      </c>
      <c r="J876" s="70">
        <f>1/((1+($O$16/12))^(M876-Q876))</f>
        <v>0.24705017199805634</v>
      </c>
      <c r="K876" s="119">
        <f>I876*J876</f>
        <v>0</v>
      </c>
      <c r="M876" s="64">
        <v>144</v>
      </c>
      <c r="N876" s="64">
        <v>1</v>
      </c>
      <c r="O876" s="63">
        <f>$O$16</f>
        <v>0.13390000000000002</v>
      </c>
      <c r="P876" s="87">
        <f t="shared" ref="P876:P884" si="736">PMT(O876/12,M876,-N876,0,0)</f>
        <v>1.3988494437443212E-2</v>
      </c>
      <c r="Q876" s="64">
        <f>$Q$873-12</f>
        <v>18</v>
      </c>
      <c r="R876" s="87">
        <f>PV(O876/12,Q876,-P876,0,0)</f>
        <v>0.22697648546988866</v>
      </c>
      <c r="S876" s="64">
        <v>6</v>
      </c>
    </row>
    <row r="877" spans="1:19" x14ac:dyDescent="0.25">
      <c r="B877" s="62">
        <v>11</v>
      </c>
      <c r="C877" s="64" t="s">
        <v>13</v>
      </c>
      <c r="D877" s="68"/>
      <c r="E877" s="68">
        <f>$D$767*R877</f>
        <v>0</v>
      </c>
      <c r="F877" s="63">
        <f t="shared" ref="F877:F884" si="737">$N$4-$M$4</f>
        <v>2.0872929377147159E-3</v>
      </c>
      <c r="G877" s="65">
        <f>IFERROR(VLOOKUP(B877,EFA!$C$2:$D$7,2,0),EFA!$D$7)</f>
        <v>1.0058360487805551</v>
      </c>
      <c r="H877" s="69">
        <f>LGD!$D$4</f>
        <v>0.55000000000000004</v>
      </c>
      <c r="I877" s="68">
        <f t="shared" ref="I877:I884" si="738">E877*F877*G877*H877</f>
        <v>0</v>
      </c>
      <c r="J877" s="70">
        <f t="shared" ref="J877:J884" si="739">1/((1+($O$16/12))^(M877-Q877))</f>
        <v>0.24705017199805634</v>
      </c>
      <c r="K877" s="119">
        <f t="shared" ref="K877:K884" si="740">I877*J877</f>
        <v>0</v>
      </c>
      <c r="M877" s="64">
        <v>144</v>
      </c>
      <c r="N877" s="64">
        <v>1</v>
      </c>
      <c r="O877" s="63">
        <f t="shared" ref="O877:O884" si="741">$O$16</f>
        <v>0.13390000000000002</v>
      </c>
      <c r="P877" s="87">
        <f t="shared" si="736"/>
        <v>1.3988494437443212E-2</v>
      </c>
      <c r="Q877" s="64">
        <f t="shared" ref="Q877:Q884" si="742">$Q$873-12</f>
        <v>18</v>
      </c>
      <c r="R877" s="87">
        <f t="shared" ref="R877:R884" si="743">PV(O877/12,Q877,-P877,0,0)</f>
        <v>0.22697648546988866</v>
      </c>
      <c r="S877" s="64">
        <v>6</v>
      </c>
    </row>
    <row r="878" spans="1:19" x14ac:dyDescent="0.25">
      <c r="B878" s="62">
        <v>11</v>
      </c>
      <c r="C878" s="64" t="s">
        <v>14</v>
      </c>
      <c r="D878" s="68"/>
      <c r="E878" s="68">
        <f>$D$768*R878</f>
        <v>0</v>
      </c>
      <c r="F878" s="63">
        <f t="shared" si="737"/>
        <v>2.0872929377147159E-3</v>
      </c>
      <c r="G878" s="65">
        <f>IFERROR(VLOOKUP(B878,EFA!$C$2:$D$7,2,0),EFA!$D$7)</f>
        <v>1.0058360487805551</v>
      </c>
      <c r="H878" s="69">
        <f>LGD!$D$5</f>
        <v>0.14000000000000001</v>
      </c>
      <c r="I878" s="68">
        <f t="shared" si="738"/>
        <v>0</v>
      </c>
      <c r="J878" s="70">
        <f t="shared" si="739"/>
        <v>0.24705017199805634</v>
      </c>
      <c r="K878" s="119">
        <f t="shared" si="740"/>
        <v>0</v>
      </c>
      <c r="M878" s="64">
        <v>144</v>
      </c>
      <c r="N878" s="64">
        <v>1</v>
      </c>
      <c r="O878" s="63">
        <f t="shared" si="741"/>
        <v>0.13390000000000002</v>
      </c>
      <c r="P878" s="87">
        <f t="shared" si="736"/>
        <v>1.3988494437443212E-2</v>
      </c>
      <c r="Q878" s="64">
        <f t="shared" si="742"/>
        <v>18</v>
      </c>
      <c r="R878" s="87">
        <f t="shared" si="743"/>
        <v>0.22697648546988866</v>
      </c>
      <c r="S878" s="64">
        <v>6</v>
      </c>
    </row>
    <row r="879" spans="1:19" x14ac:dyDescent="0.25">
      <c r="B879" s="62">
        <v>11</v>
      </c>
      <c r="C879" s="64" t="s">
        <v>15</v>
      </c>
      <c r="D879" s="68"/>
      <c r="E879" s="68">
        <f>$D$769*R879</f>
        <v>1375437.1909237059</v>
      </c>
      <c r="F879" s="63">
        <f t="shared" si="737"/>
        <v>2.0872929377147159E-3</v>
      </c>
      <c r="G879" s="65">
        <f>IFERROR(VLOOKUP(B879,EFA!$C$2:$D$7,2,0),EFA!$D$7)</f>
        <v>1.0058360487805551</v>
      </c>
      <c r="H879" s="69">
        <f>LGD!$D$6</f>
        <v>0.3</v>
      </c>
      <c r="I879" s="68">
        <f t="shared" si="738"/>
        <v>866.30858481770167</v>
      </c>
      <c r="J879" s="70">
        <f t="shared" si="739"/>
        <v>0.24705017199805634</v>
      </c>
      <c r="K879" s="119">
        <f t="shared" si="740"/>
        <v>214.02168488260597</v>
      </c>
      <c r="M879" s="64">
        <v>144</v>
      </c>
      <c r="N879" s="64">
        <v>1</v>
      </c>
      <c r="O879" s="63">
        <f t="shared" si="741"/>
        <v>0.13390000000000002</v>
      </c>
      <c r="P879" s="87">
        <f t="shared" si="736"/>
        <v>1.3988494437443212E-2</v>
      </c>
      <c r="Q879" s="64">
        <f t="shared" si="742"/>
        <v>18</v>
      </c>
      <c r="R879" s="87">
        <f t="shared" si="743"/>
        <v>0.22697648546988866</v>
      </c>
      <c r="S879" s="64">
        <v>6</v>
      </c>
    </row>
    <row r="880" spans="1:19" x14ac:dyDescent="0.25">
      <c r="B880" s="62">
        <v>11</v>
      </c>
      <c r="C880" s="64" t="s">
        <v>16</v>
      </c>
      <c r="D880" s="68"/>
      <c r="E880" s="68">
        <f>$D$770*R880</f>
        <v>0</v>
      </c>
      <c r="F880" s="63">
        <f t="shared" si="737"/>
        <v>2.0872929377147159E-3</v>
      </c>
      <c r="G880" s="65">
        <f>IFERROR(VLOOKUP(B880,EFA!$C$2:$D$7,2,0),EFA!$D$7)</f>
        <v>1.0058360487805551</v>
      </c>
      <c r="H880" s="69">
        <f>LGD!$D$7</f>
        <v>0.3</v>
      </c>
      <c r="I880" s="68">
        <f t="shared" si="738"/>
        <v>0</v>
      </c>
      <c r="J880" s="70">
        <f t="shared" si="739"/>
        <v>0.24705017199805634</v>
      </c>
      <c r="K880" s="119">
        <f t="shared" si="740"/>
        <v>0</v>
      </c>
      <c r="M880" s="64">
        <v>144</v>
      </c>
      <c r="N880" s="64">
        <v>1</v>
      </c>
      <c r="O880" s="63">
        <f t="shared" si="741"/>
        <v>0.13390000000000002</v>
      </c>
      <c r="P880" s="87">
        <f t="shared" si="736"/>
        <v>1.3988494437443212E-2</v>
      </c>
      <c r="Q880" s="64">
        <f t="shared" si="742"/>
        <v>18</v>
      </c>
      <c r="R880" s="87">
        <f t="shared" si="743"/>
        <v>0.22697648546988866</v>
      </c>
      <c r="S880" s="64">
        <v>6</v>
      </c>
    </row>
    <row r="881" spans="1:19" x14ac:dyDescent="0.25">
      <c r="B881" s="62">
        <v>11</v>
      </c>
      <c r="C881" s="64" t="s">
        <v>17</v>
      </c>
      <c r="D881" s="68"/>
      <c r="E881" s="68">
        <f>$D$771*R881</f>
        <v>0</v>
      </c>
      <c r="F881" s="63">
        <f t="shared" si="737"/>
        <v>2.0872929377147159E-3</v>
      </c>
      <c r="G881" s="65">
        <f>IFERROR(VLOOKUP(B881,EFA!$C$2:$D$7,2,0),EFA!$D$7)</f>
        <v>1.0058360487805551</v>
      </c>
      <c r="H881" s="69">
        <f>LGD!$D$8</f>
        <v>4.6364209605119888E-2</v>
      </c>
      <c r="I881" s="68">
        <f t="shared" si="738"/>
        <v>0</v>
      </c>
      <c r="J881" s="70">
        <f t="shared" si="739"/>
        <v>0.24705017199805634</v>
      </c>
      <c r="K881" s="119">
        <f t="shared" si="740"/>
        <v>0</v>
      </c>
      <c r="M881" s="64">
        <v>144</v>
      </c>
      <c r="N881" s="64">
        <v>1</v>
      </c>
      <c r="O881" s="63">
        <f t="shared" si="741"/>
        <v>0.13390000000000002</v>
      </c>
      <c r="P881" s="87">
        <f t="shared" si="736"/>
        <v>1.3988494437443212E-2</v>
      </c>
      <c r="Q881" s="64">
        <f t="shared" si="742"/>
        <v>18</v>
      </c>
      <c r="R881" s="87">
        <f t="shared" si="743"/>
        <v>0.22697648546988866</v>
      </c>
      <c r="S881" s="64">
        <v>6</v>
      </c>
    </row>
    <row r="882" spans="1:19" x14ac:dyDescent="0.25">
      <c r="B882" s="62">
        <v>11</v>
      </c>
      <c r="C882" s="64" t="s">
        <v>18</v>
      </c>
      <c r="D882" s="68"/>
      <c r="E882" s="68">
        <f>$D$772*R882</f>
        <v>0</v>
      </c>
      <c r="F882" s="63">
        <f t="shared" si="737"/>
        <v>2.0872929377147159E-3</v>
      </c>
      <c r="G882" s="65">
        <f>IFERROR(VLOOKUP(B882,EFA!$C$2:$D$7,2,0),EFA!$D$7)</f>
        <v>1.0058360487805551</v>
      </c>
      <c r="H882" s="69">
        <f>LGD!$D$9</f>
        <v>0.25</v>
      </c>
      <c r="I882" s="68">
        <f t="shared" si="738"/>
        <v>0</v>
      </c>
      <c r="J882" s="70">
        <f t="shared" si="739"/>
        <v>0.24705017199805634</v>
      </c>
      <c r="K882" s="119">
        <f t="shared" si="740"/>
        <v>0</v>
      </c>
      <c r="M882" s="64">
        <v>144</v>
      </c>
      <c r="N882" s="64">
        <v>1</v>
      </c>
      <c r="O882" s="63">
        <f t="shared" si="741"/>
        <v>0.13390000000000002</v>
      </c>
      <c r="P882" s="87">
        <f t="shared" si="736"/>
        <v>1.3988494437443212E-2</v>
      </c>
      <c r="Q882" s="64">
        <f t="shared" si="742"/>
        <v>18</v>
      </c>
      <c r="R882" s="87">
        <f t="shared" si="743"/>
        <v>0.22697648546988866</v>
      </c>
      <c r="S882" s="64">
        <v>6</v>
      </c>
    </row>
    <row r="883" spans="1:19" x14ac:dyDescent="0.25">
      <c r="B883" s="62">
        <v>11</v>
      </c>
      <c r="C883" s="64" t="s">
        <v>19</v>
      </c>
      <c r="D883" s="68"/>
      <c r="E883" s="68">
        <f>$D$773*R883</f>
        <v>0</v>
      </c>
      <c r="F883" s="63">
        <f t="shared" si="737"/>
        <v>2.0872929377147159E-3</v>
      </c>
      <c r="G883" s="65">
        <f>IFERROR(VLOOKUP(B883,EFA!$C$2:$D$7,2,0),EFA!$D$7)</f>
        <v>1.0058360487805551</v>
      </c>
      <c r="H883" s="69">
        <f>LGD!$D$10</f>
        <v>0.35</v>
      </c>
      <c r="I883" s="68">
        <f t="shared" si="738"/>
        <v>0</v>
      </c>
      <c r="J883" s="70">
        <f t="shared" si="739"/>
        <v>0.24705017199805634</v>
      </c>
      <c r="K883" s="119">
        <f t="shared" si="740"/>
        <v>0</v>
      </c>
      <c r="M883" s="64">
        <v>144</v>
      </c>
      <c r="N883" s="64">
        <v>1</v>
      </c>
      <c r="O883" s="63">
        <f t="shared" si="741"/>
        <v>0.13390000000000002</v>
      </c>
      <c r="P883" s="87">
        <f t="shared" si="736"/>
        <v>1.3988494437443212E-2</v>
      </c>
      <c r="Q883" s="64">
        <f t="shared" si="742"/>
        <v>18</v>
      </c>
      <c r="R883" s="87">
        <f t="shared" si="743"/>
        <v>0.22697648546988866</v>
      </c>
      <c r="S883" s="64">
        <v>6</v>
      </c>
    </row>
    <row r="884" spans="1:19" x14ac:dyDescent="0.25">
      <c r="B884" s="62">
        <v>11</v>
      </c>
      <c r="C884" s="64" t="s">
        <v>20</v>
      </c>
      <c r="D884" s="68"/>
      <c r="E884" s="68">
        <f>$D$774*R884</f>
        <v>0</v>
      </c>
      <c r="F884" s="63">
        <f t="shared" si="737"/>
        <v>2.0872929377147159E-3</v>
      </c>
      <c r="G884" s="65">
        <f>IFERROR(VLOOKUP(B884,EFA!$C$2:$D$7,2,0),EFA!$D$7)</f>
        <v>1.0058360487805551</v>
      </c>
      <c r="H884" s="69">
        <f>LGD!$D$11</f>
        <v>0.55000000000000004</v>
      </c>
      <c r="I884" s="68">
        <f t="shared" si="738"/>
        <v>0</v>
      </c>
      <c r="J884" s="70">
        <f t="shared" si="739"/>
        <v>0.24705017199805634</v>
      </c>
      <c r="K884" s="119">
        <f t="shared" si="740"/>
        <v>0</v>
      </c>
      <c r="M884" s="64">
        <v>144</v>
      </c>
      <c r="N884" s="64">
        <v>1</v>
      </c>
      <c r="O884" s="63">
        <f t="shared" si="741"/>
        <v>0.13390000000000002</v>
      </c>
      <c r="P884" s="87">
        <f t="shared" si="736"/>
        <v>1.3988494437443212E-2</v>
      </c>
      <c r="Q884" s="64">
        <f t="shared" si="742"/>
        <v>18</v>
      </c>
      <c r="R884" s="87">
        <f t="shared" si="743"/>
        <v>0.22697648546988866</v>
      </c>
      <c r="S884" s="64">
        <v>6</v>
      </c>
    </row>
    <row r="885" spans="1:19" x14ac:dyDescent="0.25">
      <c r="C885" s="64"/>
      <c r="D885" s="68"/>
      <c r="E885" s="68"/>
      <c r="F885" s="63"/>
      <c r="G885" s="65"/>
      <c r="H885" s="69"/>
      <c r="I885" s="68"/>
      <c r="J885" s="70"/>
      <c r="K885" s="119"/>
      <c r="M885" s="64"/>
      <c r="N885" s="64"/>
      <c r="O885" s="63"/>
      <c r="P885" s="87"/>
      <c r="Q885" s="64"/>
      <c r="R885" s="87"/>
      <c r="S885" s="64"/>
    </row>
    <row r="886" spans="1:19" x14ac:dyDescent="0.25">
      <c r="A886" s="62">
        <v>12</v>
      </c>
      <c r="B886" s="62" t="s">
        <v>52</v>
      </c>
      <c r="C886" s="64" t="s">
        <v>9</v>
      </c>
      <c r="D886" s="64"/>
      <c r="E886" s="84" t="s">
        <v>26</v>
      </c>
      <c r="F886" s="84" t="s">
        <v>39</v>
      </c>
      <c r="G886" s="84" t="s">
        <v>27</v>
      </c>
      <c r="H886" s="84" t="s">
        <v>28</v>
      </c>
      <c r="I886" s="84" t="s">
        <v>29</v>
      </c>
      <c r="J886" s="84" t="s">
        <v>30</v>
      </c>
      <c r="K886" s="118" t="s">
        <v>31</v>
      </c>
      <c r="M886" s="85" t="s">
        <v>32</v>
      </c>
      <c r="N886" s="85" t="s">
        <v>33</v>
      </c>
      <c r="O886" s="85" t="s">
        <v>34</v>
      </c>
      <c r="P886" s="85" t="s">
        <v>35</v>
      </c>
      <c r="Q886" s="85" t="s">
        <v>36</v>
      </c>
      <c r="R886" s="85" t="s">
        <v>37</v>
      </c>
      <c r="S886" s="85" t="s">
        <v>38</v>
      </c>
    </row>
    <row r="887" spans="1:19" x14ac:dyDescent="0.25">
      <c r="B887" s="62">
        <v>12</v>
      </c>
      <c r="C887" s="64" t="s">
        <v>12</v>
      </c>
      <c r="D887" s="68"/>
      <c r="E887" s="68">
        <f>$D$766*R887</f>
        <v>0</v>
      </c>
      <c r="F887" s="63">
        <f>$O$4-$N$4</f>
        <v>1.9055491560728832E-3</v>
      </c>
      <c r="G887" s="65">
        <f>IFERROR(VLOOKUP(B887,EFA!$C$2:$D$7,2,0),EFA!$D$7)</f>
        <v>1.0058360487805551</v>
      </c>
      <c r="H887" s="69">
        <f>LGD!$D$3</f>
        <v>0</v>
      </c>
      <c r="I887" s="68">
        <f>E887*F887*G887*H887</f>
        <v>0</v>
      </c>
      <c r="J887" s="70">
        <f>1/((1+($O$16/12))^(M887-Q887))</f>
        <v>0.21624953181370371</v>
      </c>
      <c r="K887" s="119">
        <f>I887*J887</f>
        <v>0</v>
      </c>
      <c r="M887" s="64">
        <v>144</v>
      </c>
      <c r="N887" s="64">
        <v>1</v>
      </c>
      <c r="O887" s="63">
        <f>$O$16</f>
        <v>0.13390000000000002</v>
      </c>
      <c r="P887" s="87">
        <f t="shared" ref="P887:P895" si="744">PMT(O887/12,M887,-N887,0,0)</f>
        <v>1.3988494437443212E-2</v>
      </c>
      <c r="Q887" s="64">
        <f>$Q$884-12</f>
        <v>6</v>
      </c>
      <c r="R887" s="87">
        <f>PV(O887/12,Q887,-P887,0,0)</f>
        <v>8.0748251859424178E-2</v>
      </c>
      <c r="S887" s="64">
        <v>6</v>
      </c>
    </row>
    <row r="888" spans="1:19" x14ac:dyDescent="0.25">
      <c r="B888" s="62">
        <v>12</v>
      </c>
      <c r="C888" s="64" t="s">
        <v>13</v>
      </c>
      <c r="D888" s="68"/>
      <c r="E888" s="68">
        <f>$D$767*R888</f>
        <v>0</v>
      </c>
      <c r="F888" s="63">
        <f t="shared" ref="F888:F895" si="745">$O$4-$N$4</f>
        <v>1.9055491560728832E-3</v>
      </c>
      <c r="G888" s="65">
        <f>IFERROR(VLOOKUP(B888,EFA!$C$2:$D$7,2,0),EFA!$D$7)</f>
        <v>1.0058360487805551</v>
      </c>
      <c r="H888" s="69">
        <f>LGD!$D$4</f>
        <v>0.55000000000000004</v>
      </c>
      <c r="I888" s="68">
        <f t="shared" ref="I888:I895" si="746">E888*F888*G888*H888</f>
        <v>0</v>
      </c>
      <c r="J888" s="70">
        <f t="shared" ref="J888:J895" si="747">1/((1+($O$16/12))^(M888-Q888))</f>
        <v>0.21624953181370371</v>
      </c>
      <c r="K888" s="119">
        <f t="shared" ref="K888:K895" si="748">I888*J888</f>
        <v>0</v>
      </c>
      <c r="M888" s="64">
        <v>144</v>
      </c>
      <c r="N888" s="64">
        <v>1</v>
      </c>
      <c r="O888" s="63">
        <f t="shared" ref="O888:O895" si="749">$O$16</f>
        <v>0.13390000000000002</v>
      </c>
      <c r="P888" s="87">
        <f t="shared" si="744"/>
        <v>1.3988494437443212E-2</v>
      </c>
      <c r="Q888" s="64">
        <f t="shared" ref="Q888:Q895" si="750">$Q$884-12</f>
        <v>6</v>
      </c>
      <c r="R888" s="87">
        <f t="shared" ref="R888:R895" si="751">PV(O888/12,Q888,-P888,0,0)</f>
        <v>8.0748251859424178E-2</v>
      </c>
      <c r="S888" s="64">
        <v>6</v>
      </c>
    </row>
    <row r="889" spans="1:19" x14ac:dyDescent="0.25">
      <c r="B889" s="62">
        <v>12</v>
      </c>
      <c r="C889" s="64" t="s">
        <v>14</v>
      </c>
      <c r="D889" s="68"/>
      <c r="E889" s="68">
        <f>$D$768*R889</f>
        <v>0</v>
      </c>
      <c r="F889" s="63">
        <f t="shared" si="745"/>
        <v>1.9055491560728832E-3</v>
      </c>
      <c r="G889" s="65">
        <f>IFERROR(VLOOKUP(B889,EFA!$C$2:$D$7,2,0),EFA!$D$7)</f>
        <v>1.0058360487805551</v>
      </c>
      <c r="H889" s="69">
        <f>LGD!$D$5</f>
        <v>0.14000000000000001</v>
      </c>
      <c r="I889" s="68">
        <f t="shared" si="746"/>
        <v>0</v>
      </c>
      <c r="J889" s="70">
        <f t="shared" si="747"/>
        <v>0.21624953181370371</v>
      </c>
      <c r="K889" s="119">
        <f t="shared" si="748"/>
        <v>0</v>
      </c>
      <c r="M889" s="64">
        <v>144</v>
      </c>
      <c r="N889" s="64">
        <v>1</v>
      </c>
      <c r="O889" s="63">
        <f t="shared" si="749"/>
        <v>0.13390000000000002</v>
      </c>
      <c r="P889" s="87">
        <f t="shared" si="744"/>
        <v>1.3988494437443212E-2</v>
      </c>
      <c r="Q889" s="64">
        <f t="shared" si="750"/>
        <v>6</v>
      </c>
      <c r="R889" s="87">
        <f t="shared" si="751"/>
        <v>8.0748251859424178E-2</v>
      </c>
      <c r="S889" s="64">
        <v>6</v>
      </c>
    </row>
    <row r="890" spans="1:19" x14ac:dyDescent="0.25">
      <c r="B890" s="62">
        <v>12</v>
      </c>
      <c r="C890" s="64" t="s">
        <v>15</v>
      </c>
      <c r="D890" s="68"/>
      <c r="E890" s="68">
        <f>$D$769*R890</f>
        <v>489320.0653785803</v>
      </c>
      <c r="F890" s="63">
        <f t="shared" si="745"/>
        <v>1.9055491560728832E-3</v>
      </c>
      <c r="G890" s="65">
        <f>IFERROR(VLOOKUP(B890,EFA!$C$2:$D$7,2,0),EFA!$D$7)</f>
        <v>1.0058360487805551</v>
      </c>
      <c r="H890" s="69">
        <f>LGD!$D$6</f>
        <v>0.3</v>
      </c>
      <c r="I890" s="68">
        <f t="shared" si="746"/>
        <v>281.35953188934991</v>
      </c>
      <c r="J890" s="70">
        <f t="shared" si="747"/>
        <v>0.21624953181370371</v>
      </c>
      <c r="K890" s="119">
        <f t="shared" si="748"/>
        <v>60.843867042394756</v>
      </c>
      <c r="M890" s="64">
        <v>144</v>
      </c>
      <c r="N890" s="64">
        <v>1</v>
      </c>
      <c r="O890" s="63">
        <f t="shared" si="749"/>
        <v>0.13390000000000002</v>
      </c>
      <c r="P890" s="87">
        <f t="shared" si="744"/>
        <v>1.3988494437443212E-2</v>
      </c>
      <c r="Q890" s="64">
        <f t="shared" si="750"/>
        <v>6</v>
      </c>
      <c r="R890" s="87">
        <f t="shared" si="751"/>
        <v>8.0748251859424178E-2</v>
      </c>
      <c r="S890" s="64">
        <v>6</v>
      </c>
    </row>
    <row r="891" spans="1:19" x14ac:dyDescent="0.25">
      <c r="B891" s="62">
        <v>12</v>
      </c>
      <c r="C891" s="64" t="s">
        <v>16</v>
      </c>
      <c r="D891" s="68"/>
      <c r="E891" s="68">
        <f>$D$770*R891</f>
        <v>0</v>
      </c>
      <c r="F891" s="63">
        <f t="shared" si="745"/>
        <v>1.9055491560728832E-3</v>
      </c>
      <c r="G891" s="65">
        <f>IFERROR(VLOOKUP(B891,EFA!$C$2:$D$7,2,0),EFA!$D$7)</f>
        <v>1.0058360487805551</v>
      </c>
      <c r="H891" s="69">
        <f>LGD!$D$7</f>
        <v>0.3</v>
      </c>
      <c r="I891" s="68">
        <f t="shared" si="746"/>
        <v>0</v>
      </c>
      <c r="J891" s="70">
        <f t="shared" si="747"/>
        <v>0.21624953181370371</v>
      </c>
      <c r="K891" s="119">
        <f t="shared" si="748"/>
        <v>0</v>
      </c>
      <c r="M891" s="64">
        <v>144</v>
      </c>
      <c r="N891" s="64">
        <v>1</v>
      </c>
      <c r="O891" s="63">
        <f t="shared" si="749"/>
        <v>0.13390000000000002</v>
      </c>
      <c r="P891" s="87">
        <f t="shared" si="744"/>
        <v>1.3988494437443212E-2</v>
      </c>
      <c r="Q891" s="64">
        <f t="shared" si="750"/>
        <v>6</v>
      </c>
      <c r="R891" s="87">
        <f t="shared" si="751"/>
        <v>8.0748251859424178E-2</v>
      </c>
      <c r="S891" s="64">
        <v>6</v>
      </c>
    </row>
    <row r="892" spans="1:19" x14ac:dyDescent="0.25">
      <c r="B892" s="62">
        <v>12</v>
      </c>
      <c r="C892" s="64" t="s">
        <v>17</v>
      </c>
      <c r="D892" s="68"/>
      <c r="E892" s="68">
        <f>$D$771*R892</f>
        <v>0</v>
      </c>
      <c r="F892" s="63">
        <f t="shared" si="745"/>
        <v>1.9055491560728832E-3</v>
      </c>
      <c r="G892" s="65">
        <f>IFERROR(VLOOKUP(B892,EFA!$C$2:$D$7,2,0),EFA!$D$7)</f>
        <v>1.0058360487805551</v>
      </c>
      <c r="H892" s="69">
        <f>LGD!$D$8</f>
        <v>4.6364209605119888E-2</v>
      </c>
      <c r="I892" s="68">
        <f t="shared" si="746"/>
        <v>0</v>
      </c>
      <c r="J892" s="70">
        <f t="shared" si="747"/>
        <v>0.21624953181370371</v>
      </c>
      <c r="K892" s="119">
        <f t="shared" si="748"/>
        <v>0</v>
      </c>
      <c r="M892" s="64">
        <v>144</v>
      </c>
      <c r="N892" s="64">
        <v>1</v>
      </c>
      <c r="O892" s="63">
        <f t="shared" si="749"/>
        <v>0.13390000000000002</v>
      </c>
      <c r="P892" s="87">
        <f t="shared" si="744"/>
        <v>1.3988494437443212E-2</v>
      </c>
      <c r="Q892" s="64">
        <f t="shared" si="750"/>
        <v>6</v>
      </c>
      <c r="R892" s="87">
        <f t="shared" si="751"/>
        <v>8.0748251859424178E-2</v>
      </c>
      <c r="S892" s="64">
        <v>6</v>
      </c>
    </row>
    <row r="893" spans="1:19" x14ac:dyDescent="0.25">
      <c r="B893" s="62">
        <v>12</v>
      </c>
      <c r="C893" s="64" t="s">
        <v>18</v>
      </c>
      <c r="D893" s="68"/>
      <c r="E893" s="68">
        <f>$D$772*R893</f>
        <v>0</v>
      </c>
      <c r="F893" s="63">
        <f t="shared" si="745"/>
        <v>1.9055491560728832E-3</v>
      </c>
      <c r="G893" s="65">
        <f>IFERROR(VLOOKUP(B893,EFA!$C$2:$D$7,2,0),EFA!$D$7)</f>
        <v>1.0058360487805551</v>
      </c>
      <c r="H893" s="69">
        <f>LGD!$D$9</f>
        <v>0.25</v>
      </c>
      <c r="I893" s="68">
        <f t="shared" si="746"/>
        <v>0</v>
      </c>
      <c r="J893" s="70">
        <f t="shared" si="747"/>
        <v>0.21624953181370371</v>
      </c>
      <c r="K893" s="119">
        <f t="shared" si="748"/>
        <v>0</v>
      </c>
      <c r="M893" s="64">
        <v>144</v>
      </c>
      <c r="N893" s="64">
        <v>1</v>
      </c>
      <c r="O893" s="63">
        <f t="shared" si="749"/>
        <v>0.13390000000000002</v>
      </c>
      <c r="P893" s="87">
        <f t="shared" si="744"/>
        <v>1.3988494437443212E-2</v>
      </c>
      <c r="Q893" s="64">
        <f t="shared" si="750"/>
        <v>6</v>
      </c>
      <c r="R893" s="87">
        <f t="shared" si="751"/>
        <v>8.0748251859424178E-2</v>
      </c>
      <c r="S893" s="64">
        <v>6</v>
      </c>
    </row>
    <row r="894" spans="1:19" x14ac:dyDescent="0.25">
      <c r="B894" s="62">
        <v>12</v>
      </c>
      <c r="C894" s="64" t="s">
        <v>19</v>
      </c>
      <c r="D894" s="68"/>
      <c r="E894" s="68">
        <f>$D$773*R894</f>
        <v>0</v>
      </c>
      <c r="F894" s="63">
        <f t="shared" si="745"/>
        <v>1.9055491560728832E-3</v>
      </c>
      <c r="G894" s="65">
        <f>IFERROR(VLOOKUP(B894,EFA!$C$2:$D$7,2,0),EFA!$D$7)</f>
        <v>1.0058360487805551</v>
      </c>
      <c r="H894" s="69">
        <f>LGD!$D$10</f>
        <v>0.35</v>
      </c>
      <c r="I894" s="68">
        <f t="shared" si="746"/>
        <v>0</v>
      </c>
      <c r="J894" s="70">
        <f t="shared" si="747"/>
        <v>0.21624953181370371</v>
      </c>
      <c r="K894" s="119">
        <f t="shared" si="748"/>
        <v>0</v>
      </c>
      <c r="M894" s="64">
        <v>144</v>
      </c>
      <c r="N894" s="64">
        <v>1</v>
      </c>
      <c r="O894" s="63">
        <f t="shared" si="749"/>
        <v>0.13390000000000002</v>
      </c>
      <c r="P894" s="87">
        <f t="shared" si="744"/>
        <v>1.3988494437443212E-2</v>
      </c>
      <c r="Q894" s="64">
        <f t="shared" si="750"/>
        <v>6</v>
      </c>
      <c r="R894" s="87">
        <f t="shared" si="751"/>
        <v>8.0748251859424178E-2</v>
      </c>
      <c r="S894" s="64">
        <v>6</v>
      </c>
    </row>
    <row r="895" spans="1:19" x14ac:dyDescent="0.25">
      <c r="B895" s="62">
        <v>12</v>
      </c>
      <c r="C895" s="64" t="s">
        <v>20</v>
      </c>
      <c r="D895" s="68"/>
      <c r="E895" s="68">
        <f>$D$774*R895</f>
        <v>0</v>
      </c>
      <c r="F895" s="63">
        <f t="shared" si="745"/>
        <v>1.9055491560728832E-3</v>
      </c>
      <c r="G895" s="65">
        <f>IFERROR(VLOOKUP(B895,EFA!$C$2:$D$7,2,0),EFA!$D$7)</f>
        <v>1.0058360487805551</v>
      </c>
      <c r="H895" s="69">
        <f>LGD!$D$11</f>
        <v>0.55000000000000004</v>
      </c>
      <c r="I895" s="68">
        <f t="shared" si="746"/>
        <v>0</v>
      </c>
      <c r="J895" s="70">
        <f t="shared" si="747"/>
        <v>0.21624953181370371</v>
      </c>
      <c r="K895" s="119">
        <f t="shared" si="748"/>
        <v>0</v>
      </c>
      <c r="M895" s="64">
        <v>144</v>
      </c>
      <c r="N895" s="64">
        <v>1</v>
      </c>
      <c r="O895" s="63">
        <f t="shared" si="749"/>
        <v>0.13390000000000002</v>
      </c>
      <c r="P895" s="87">
        <f t="shared" si="744"/>
        <v>1.3988494437443212E-2</v>
      </c>
      <c r="Q895" s="64">
        <f t="shared" si="750"/>
        <v>6</v>
      </c>
      <c r="R895" s="87">
        <f t="shared" si="751"/>
        <v>8.0748251859424178E-2</v>
      </c>
      <c r="S895" s="64">
        <v>6</v>
      </c>
    </row>
    <row r="896" spans="1:19" x14ac:dyDescent="0.25">
      <c r="C896" s="64"/>
      <c r="D896" s="68"/>
      <c r="E896" s="68"/>
      <c r="F896" s="63"/>
      <c r="G896" s="65"/>
      <c r="H896" s="69"/>
      <c r="I896" s="68"/>
      <c r="J896" s="70"/>
      <c r="K896" s="119"/>
      <c r="M896" s="64"/>
      <c r="N896" s="64"/>
      <c r="O896" s="63"/>
      <c r="P896" s="87"/>
      <c r="Q896" s="64"/>
      <c r="R896" s="87"/>
      <c r="S896" s="64"/>
    </row>
    <row r="897" spans="1:19" x14ac:dyDescent="0.25">
      <c r="A897" s="62">
        <v>13</v>
      </c>
      <c r="B897" s="62" t="s">
        <v>52</v>
      </c>
      <c r="C897" s="64" t="s">
        <v>9</v>
      </c>
      <c r="D897" s="64"/>
      <c r="E897" s="84" t="s">
        <v>26</v>
      </c>
      <c r="F897" s="84" t="s">
        <v>39</v>
      </c>
      <c r="G897" s="84" t="s">
        <v>27</v>
      </c>
      <c r="H897" s="84" t="s">
        <v>28</v>
      </c>
      <c r="I897" s="84" t="s">
        <v>29</v>
      </c>
      <c r="J897" s="84" t="s">
        <v>30</v>
      </c>
      <c r="K897" s="118" t="s">
        <v>31</v>
      </c>
      <c r="M897" s="85" t="s">
        <v>32</v>
      </c>
      <c r="N897" s="85" t="s">
        <v>33</v>
      </c>
      <c r="O897" s="85" t="s">
        <v>34</v>
      </c>
      <c r="P897" s="85" t="s">
        <v>35</v>
      </c>
      <c r="Q897" s="85" t="s">
        <v>36</v>
      </c>
      <c r="R897" s="85" t="s">
        <v>37</v>
      </c>
      <c r="S897" s="85" t="s">
        <v>38</v>
      </c>
    </row>
    <row r="898" spans="1:19" x14ac:dyDescent="0.25">
      <c r="B898" s="62">
        <v>1</v>
      </c>
      <c r="C898" s="64" t="s">
        <v>12</v>
      </c>
      <c r="D898" s="68">
        <f>'31-60 days'!C17</f>
        <v>0</v>
      </c>
      <c r="E898" s="68">
        <f>D898*R898</f>
        <v>0</v>
      </c>
      <c r="F898" s="63">
        <f>$D$4</f>
        <v>6.9392486816699517E-2</v>
      </c>
      <c r="G898" s="65">
        <f>IFERROR(VLOOKUP(B898,EFA!$C$2:$D$7,2,0),EFA!$D$7)</f>
        <v>1.0407772896135385</v>
      </c>
      <c r="H898" s="69">
        <f>LGD!$D$3</f>
        <v>0</v>
      </c>
      <c r="I898" s="68">
        <f>E898*F898*G898*H898</f>
        <v>0</v>
      </c>
      <c r="J898" s="70">
        <f>1/((1+($O$16/12))^(M898-Q898))</f>
        <v>0.93558878588680383</v>
      </c>
      <c r="K898" s="119">
        <f>I898*J898</f>
        <v>0</v>
      </c>
      <c r="M898" s="64">
        <f>13*12</f>
        <v>156</v>
      </c>
      <c r="N898" s="64">
        <v>1</v>
      </c>
      <c r="O898" s="63">
        <f>$O$16</f>
        <v>0.13390000000000002</v>
      </c>
      <c r="P898" s="87">
        <f t="shared" ref="P898:P906" si="752">PMT(O898/12,M898,-N898,0,0)</f>
        <v>1.3559712108601529E-2</v>
      </c>
      <c r="Q898" s="64">
        <f>M898-S898</f>
        <v>150</v>
      </c>
      <c r="R898" s="87">
        <f>PV(O898/12,Q898,-P898,0,0)</f>
        <v>0.98518376647163319</v>
      </c>
      <c r="S898" s="64">
        <v>6</v>
      </c>
    </row>
    <row r="899" spans="1:19" x14ac:dyDescent="0.25">
      <c r="B899" s="62">
        <v>1</v>
      </c>
      <c r="C899" s="64" t="s">
        <v>13</v>
      </c>
      <c r="D899" s="68">
        <f>'31-60 days'!D17</f>
        <v>0</v>
      </c>
      <c r="E899" s="68">
        <f t="shared" ref="E899:E906" si="753">D899*R899</f>
        <v>0</v>
      </c>
      <c r="F899" s="63">
        <f t="shared" ref="F899:F906" si="754">$D$4</f>
        <v>6.9392486816699517E-2</v>
      </c>
      <c r="G899" s="65">
        <f>IFERROR(VLOOKUP(B899,EFA!$C$2:$D$7,2,0),EFA!$D$7)</f>
        <v>1.0407772896135385</v>
      </c>
      <c r="H899" s="69">
        <f>LGD!$D$4</f>
        <v>0.55000000000000004</v>
      </c>
      <c r="I899" s="68">
        <f t="shared" ref="I899:I906" si="755">E899*F899*G899*H899</f>
        <v>0</v>
      </c>
      <c r="J899" s="70">
        <f t="shared" ref="J899:J906" si="756">1/((1+($O$16/12))^(M899-Q899))</f>
        <v>0.93558878588680383</v>
      </c>
      <c r="K899" s="119">
        <f t="shared" ref="K899:K906" si="757">I899*J899</f>
        <v>0</v>
      </c>
      <c r="M899" s="64">
        <v>156</v>
      </c>
      <c r="N899" s="64">
        <v>1</v>
      </c>
      <c r="O899" s="63">
        <f t="shared" ref="O899:O906" si="758">$O$16</f>
        <v>0.13390000000000002</v>
      </c>
      <c r="P899" s="87">
        <f t="shared" si="752"/>
        <v>1.3559712108601529E-2</v>
      </c>
      <c r="Q899" s="64">
        <f t="shared" ref="Q899:Q906" si="759">M899-S899</f>
        <v>150</v>
      </c>
      <c r="R899" s="87">
        <f t="shared" ref="R899:R906" si="760">PV(O899/12,Q899,-P899,0,0)</f>
        <v>0.98518376647163319</v>
      </c>
      <c r="S899" s="64">
        <v>6</v>
      </c>
    </row>
    <row r="900" spans="1:19" x14ac:dyDescent="0.25">
      <c r="B900" s="62">
        <v>1</v>
      </c>
      <c r="C900" s="64" t="s">
        <v>14</v>
      </c>
      <c r="D900" s="68">
        <f>'31-60 days'!E17</f>
        <v>0</v>
      </c>
      <c r="E900" s="68">
        <f t="shared" si="753"/>
        <v>0</v>
      </c>
      <c r="F900" s="63">
        <f t="shared" si="754"/>
        <v>6.9392486816699517E-2</v>
      </c>
      <c r="G900" s="65">
        <f>IFERROR(VLOOKUP(B900,EFA!$C$2:$D$7,2,0),EFA!$D$7)</f>
        <v>1.0407772896135385</v>
      </c>
      <c r="H900" s="69">
        <f>LGD!$D$5</f>
        <v>0.14000000000000001</v>
      </c>
      <c r="I900" s="68">
        <f t="shared" si="755"/>
        <v>0</v>
      </c>
      <c r="J900" s="70">
        <f t="shared" si="756"/>
        <v>0.93558878588680383</v>
      </c>
      <c r="K900" s="119">
        <f t="shared" si="757"/>
        <v>0</v>
      </c>
      <c r="M900" s="64">
        <v>156</v>
      </c>
      <c r="N900" s="64">
        <v>1</v>
      </c>
      <c r="O900" s="63">
        <f t="shared" si="758"/>
        <v>0.13390000000000002</v>
      </c>
      <c r="P900" s="87">
        <f t="shared" si="752"/>
        <v>1.3559712108601529E-2</v>
      </c>
      <c r="Q900" s="64">
        <f t="shared" si="759"/>
        <v>150</v>
      </c>
      <c r="R900" s="87">
        <f t="shared" si="760"/>
        <v>0.98518376647163319</v>
      </c>
      <c r="S900" s="64">
        <v>6</v>
      </c>
    </row>
    <row r="901" spans="1:19" x14ac:dyDescent="0.25">
      <c r="B901" s="62">
        <v>1</v>
      </c>
      <c r="C901" s="64" t="s">
        <v>15</v>
      </c>
      <c r="D901" s="68">
        <f>'31-60 days'!F17</f>
        <v>0</v>
      </c>
      <c r="E901" s="68">
        <f t="shared" si="753"/>
        <v>0</v>
      </c>
      <c r="F901" s="63">
        <f t="shared" si="754"/>
        <v>6.9392486816699517E-2</v>
      </c>
      <c r="G901" s="65">
        <f>IFERROR(VLOOKUP(B901,EFA!$C$2:$D$7,2,0),EFA!$D$7)</f>
        <v>1.0407772896135385</v>
      </c>
      <c r="H901" s="69">
        <f>LGD!$D$6</f>
        <v>0.3</v>
      </c>
      <c r="I901" s="68">
        <f t="shared" si="755"/>
        <v>0</v>
      </c>
      <c r="J901" s="70">
        <f t="shared" si="756"/>
        <v>0.93558878588680383</v>
      </c>
      <c r="K901" s="119">
        <f t="shared" si="757"/>
        <v>0</v>
      </c>
      <c r="M901" s="64">
        <v>156</v>
      </c>
      <c r="N901" s="64">
        <v>1</v>
      </c>
      <c r="O901" s="63">
        <f t="shared" si="758"/>
        <v>0.13390000000000002</v>
      </c>
      <c r="P901" s="87">
        <f t="shared" si="752"/>
        <v>1.3559712108601529E-2</v>
      </c>
      <c r="Q901" s="64">
        <f t="shared" si="759"/>
        <v>150</v>
      </c>
      <c r="R901" s="87">
        <f t="shared" si="760"/>
        <v>0.98518376647163319</v>
      </c>
      <c r="S901" s="64">
        <v>6</v>
      </c>
    </row>
    <row r="902" spans="1:19" x14ac:dyDescent="0.25">
      <c r="B902" s="62">
        <v>1</v>
      </c>
      <c r="C902" s="64" t="s">
        <v>16</v>
      </c>
      <c r="D902" s="68">
        <f>'31-60 days'!G17</f>
        <v>0</v>
      </c>
      <c r="E902" s="68">
        <f t="shared" si="753"/>
        <v>0</v>
      </c>
      <c r="F902" s="63">
        <f t="shared" si="754"/>
        <v>6.9392486816699517E-2</v>
      </c>
      <c r="G902" s="65">
        <f>IFERROR(VLOOKUP(B902,EFA!$C$2:$D$7,2,0),EFA!$D$7)</f>
        <v>1.0407772896135385</v>
      </c>
      <c r="H902" s="69">
        <f>LGD!$D$7</f>
        <v>0.3</v>
      </c>
      <c r="I902" s="68">
        <f t="shared" si="755"/>
        <v>0</v>
      </c>
      <c r="J902" s="70">
        <f t="shared" si="756"/>
        <v>0.93558878588680383</v>
      </c>
      <c r="K902" s="119">
        <f t="shared" si="757"/>
        <v>0</v>
      </c>
      <c r="M902" s="64">
        <v>156</v>
      </c>
      <c r="N902" s="64">
        <v>1</v>
      </c>
      <c r="O902" s="63">
        <f t="shared" si="758"/>
        <v>0.13390000000000002</v>
      </c>
      <c r="P902" s="87">
        <f t="shared" si="752"/>
        <v>1.3559712108601529E-2</v>
      </c>
      <c r="Q902" s="64">
        <f t="shared" si="759"/>
        <v>150</v>
      </c>
      <c r="R902" s="87">
        <f t="shared" si="760"/>
        <v>0.98518376647163319</v>
      </c>
      <c r="S902" s="64">
        <v>6</v>
      </c>
    </row>
    <row r="903" spans="1:19" x14ac:dyDescent="0.25">
      <c r="B903" s="62">
        <v>1</v>
      </c>
      <c r="C903" s="64" t="s">
        <v>17</v>
      </c>
      <c r="D903" s="68">
        <f>'31-60 days'!H17</f>
        <v>0</v>
      </c>
      <c r="E903" s="68">
        <f t="shared" si="753"/>
        <v>0</v>
      </c>
      <c r="F903" s="63">
        <f t="shared" si="754"/>
        <v>6.9392486816699517E-2</v>
      </c>
      <c r="G903" s="65">
        <f>IFERROR(VLOOKUP(B903,EFA!$C$2:$D$7,2,0),EFA!$D$7)</f>
        <v>1.0407772896135385</v>
      </c>
      <c r="H903" s="69">
        <f>LGD!$D$8</f>
        <v>4.6364209605119888E-2</v>
      </c>
      <c r="I903" s="68">
        <f t="shared" si="755"/>
        <v>0</v>
      </c>
      <c r="J903" s="70">
        <f t="shared" si="756"/>
        <v>0.93558878588680383</v>
      </c>
      <c r="K903" s="119">
        <f t="shared" si="757"/>
        <v>0</v>
      </c>
      <c r="M903" s="64">
        <v>156</v>
      </c>
      <c r="N903" s="64">
        <v>1</v>
      </c>
      <c r="O903" s="63">
        <f t="shared" si="758"/>
        <v>0.13390000000000002</v>
      </c>
      <c r="P903" s="87">
        <f t="shared" si="752"/>
        <v>1.3559712108601529E-2</v>
      </c>
      <c r="Q903" s="64">
        <f t="shared" si="759"/>
        <v>150</v>
      </c>
      <c r="R903" s="87">
        <f t="shared" si="760"/>
        <v>0.98518376647163319</v>
      </c>
      <c r="S903" s="64">
        <v>6</v>
      </c>
    </row>
    <row r="904" spans="1:19" x14ac:dyDescent="0.25">
      <c r="B904" s="62">
        <v>1</v>
      </c>
      <c r="C904" s="64" t="s">
        <v>18</v>
      </c>
      <c r="D904" s="68">
        <f>'31-60 days'!I17</f>
        <v>0</v>
      </c>
      <c r="E904" s="68">
        <f t="shared" si="753"/>
        <v>0</v>
      </c>
      <c r="F904" s="63">
        <f t="shared" si="754"/>
        <v>6.9392486816699517E-2</v>
      </c>
      <c r="G904" s="65">
        <f>IFERROR(VLOOKUP(B904,EFA!$C$2:$D$7,2,0),EFA!$D$7)</f>
        <v>1.0407772896135385</v>
      </c>
      <c r="H904" s="69">
        <f>LGD!$D$9</f>
        <v>0.25</v>
      </c>
      <c r="I904" s="68">
        <f t="shared" si="755"/>
        <v>0</v>
      </c>
      <c r="J904" s="70">
        <f t="shared" si="756"/>
        <v>0.93558878588680383</v>
      </c>
      <c r="K904" s="119">
        <f t="shared" si="757"/>
        <v>0</v>
      </c>
      <c r="M904" s="64">
        <v>156</v>
      </c>
      <c r="N904" s="64">
        <v>1</v>
      </c>
      <c r="O904" s="63">
        <f t="shared" si="758"/>
        <v>0.13390000000000002</v>
      </c>
      <c r="P904" s="87">
        <f t="shared" si="752"/>
        <v>1.3559712108601529E-2</v>
      </c>
      <c r="Q904" s="64">
        <f t="shared" si="759"/>
        <v>150</v>
      </c>
      <c r="R904" s="87">
        <f t="shared" si="760"/>
        <v>0.98518376647163319</v>
      </c>
      <c r="S904" s="64">
        <v>6</v>
      </c>
    </row>
    <row r="905" spans="1:19" x14ac:dyDescent="0.25">
      <c r="B905" s="62">
        <v>1</v>
      </c>
      <c r="C905" s="64" t="s">
        <v>19</v>
      </c>
      <c r="D905" s="68">
        <f>'31-60 days'!J17</f>
        <v>0</v>
      </c>
      <c r="E905" s="68">
        <f t="shared" si="753"/>
        <v>0</v>
      </c>
      <c r="F905" s="63">
        <f t="shared" si="754"/>
        <v>6.9392486816699517E-2</v>
      </c>
      <c r="G905" s="65">
        <f>IFERROR(VLOOKUP(B905,EFA!$C$2:$D$7,2,0),EFA!$D$7)</f>
        <v>1.0407772896135385</v>
      </c>
      <c r="H905" s="69">
        <f>LGD!$D$10</f>
        <v>0.35</v>
      </c>
      <c r="I905" s="68">
        <f t="shared" si="755"/>
        <v>0</v>
      </c>
      <c r="J905" s="70">
        <f t="shared" si="756"/>
        <v>0.93558878588680383</v>
      </c>
      <c r="K905" s="119">
        <f t="shared" si="757"/>
        <v>0</v>
      </c>
      <c r="M905" s="64">
        <v>156</v>
      </c>
      <c r="N905" s="64">
        <v>1</v>
      </c>
      <c r="O905" s="63">
        <f t="shared" si="758"/>
        <v>0.13390000000000002</v>
      </c>
      <c r="P905" s="87">
        <f t="shared" si="752"/>
        <v>1.3559712108601529E-2</v>
      </c>
      <c r="Q905" s="64">
        <f t="shared" si="759"/>
        <v>150</v>
      </c>
      <c r="R905" s="87">
        <f t="shared" si="760"/>
        <v>0.98518376647163319</v>
      </c>
      <c r="S905" s="64">
        <v>6</v>
      </c>
    </row>
    <row r="906" spans="1:19" x14ac:dyDescent="0.25">
      <c r="B906" s="62">
        <v>1</v>
      </c>
      <c r="C906" s="64" t="s">
        <v>20</v>
      </c>
      <c r="D906" s="68">
        <f>'31-60 days'!K17</f>
        <v>0</v>
      </c>
      <c r="E906" s="68">
        <f t="shared" si="753"/>
        <v>0</v>
      </c>
      <c r="F906" s="63">
        <f t="shared" si="754"/>
        <v>6.9392486816699517E-2</v>
      </c>
      <c r="G906" s="65">
        <f>IFERROR(VLOOKUP(B906,EFA!$C$2:$D$7,2,0),EFA!$D$7)</f>
        <v>1.0407772896135385</v>
      </c>
      <c r="H906" s="69">
        <f>LGD!$D$11</f>
        <v>0.55000000000000004</v>
      </c>
      <c r="I906" s="68">
        <f t="shared" si="755"/>
        <v>0</v>
      </c>
      <c r="J906" s="70">
        <f t="shared" si="756"/>
        <v>0.93558878588680383</v>
      </c>
      <c r="K906" s="119">
        <f t="shared" si="757"/>
        <v>0</v>
      </c>
      <c r="M906" s="64">
        <v>156</v>
      </c>
      <c r="N906" s="64">
        <v>1</v>
      </c>
      <c r="O906" s="63">
        <f t="shared" si="758"/>
        <v>0.13390000000000002</v>
      </c>
      <c r="P906" s="87">
        <f t="shared" si="752"/>
        <v>1.3559712108601529E-2</v>
      </c>
      <c r="Q906" s="64">
        <f t="shared" si="759"/>
        <v>150</v>
      </c>
      <c r="R906" s="87">
        <f t="shared" si="760"/>
        <v>0.98518376647163319</v>
      </c>
      <c r="S906" s="64">
        <v>6</v>
      </c>
    </row>
    <row r="907" spans="1:19" x14ac:dyDescent="0.25">
      <c r="C907" s="88"/>
      <c r="D907" s="89"/>
      <c r="E907" s="89"/>
      <c r="F907" s="90"/>
      <c r="G907" s="91"/>
      <c r="H907" s="92"/>
      <c r="I907" s="89"/>
      <c r="J907" s="93"/>
      <c r="K907" s="117"/>
      <c r="M907" s="94"/>
      <c r="N907" s="94"/>
      <c r="O907" s="95"/>
      <c r="P907" s="96"/>
      <c r="Q907" s="94"/>
      <c r="R907" s="96"/>
      <c r="S907" s="94"/>
    </row>
    <row r="908" spans="1:19" x14ac:dyDescent="0.25">
      <c r="A908" s="62">
        <v>13</v>
      </c>
      <c r="B908" s="62" t="s">
        <v>52</v>
      </c>
      <c r="C908" s="64" t="s">
        <v>9</v>
      </c>
      <c r="D908" s="64"/>
      <c r="E908" s="84" t="s">
        <v>26</v>
      </c>
      <c r="F908" s="84" t="s">
        <v>39</v>
      </c>
      <c r="G908" s="84" t="s">
        <v>27</v>
      </c>
      <c r="H908" s="84" t="s">
        <v>28</v>
      </c>
      <c r="I908" s="84" t="s">
        <v>29</v>
      </c>
      <c r="J908" s="84" t="s">
        <v>30</v>
      </c>
      <c r="K908" s="118" t="s">
        <v>31</v>
      </c>
      <c r="M908" s="85" t="s">
        <v>32</v>
      </c>
      <c r="N908" s="85" t="s">
        <v>33</v>
      </c>
      <c r="O908" s="85" t="s">
        <v>34</v>
      </c>
      <c r="P908" s="85" t="s">
        <v>35</v>
      </c>
      <c r="Q908" s="85" t="s">
        <v>36</v>
      </c>
      <c r="R908" s="85" t="s">
        <v>37</v>
      </c>
      <c r="S908" s="85" t="s">
        <v>38</v>
      </c>
    </row>
    <row r="909" spans="1:19" x14ac:dyDescent="0.25">
      <c r="B909" s="62">
        <v>2</v>
      </c>
      <c r="C909" s="64" t="s">
        <v>12</v>
      </c>
      <c r="D909" s="68"/>
      <c r="E909" s="68">
        <f>D898*R909</f>
        <v>0</v>
      </c>
      <c r="F909" s="63">
        <f>$E$4-$D$4</f>
        <v>1.1234008039333332E-2</v>
      </c>
      <c r="G909" s="65">
        <f>IFERROR(VLOOKUP(B909,EFA!$C$2:$D$7,2,0),EFA!$D$7)</f>
        <v>0.97341921930465047</v>
      </c>
      <c r="H909" s="69">
        <f>LGD!$D$3</f>
        <v>0</v>
      </c>
      <c r="I909" s="68">
        <f>E909*F909*G909*H909</f>
        <v>0</v>
      </c>
      <c r="J909" s="70">
        <f>1/((1+($O$16/12))^(M909-Q909))</f>
        <v>0.81894554163582844</v>
      </c>
      <c r="K909" s="119">
        <f>I909*J909</f>
        <v>0</v>
      </c>
      <c r="M909" s="64">
        <v>156</v>
      </c>
      <c r="N909" s="64">
        <v>1</v>
      </c>
      <c r="O909" s="63">
        <f>$O$16</f>
        <v>0.13390000000000002</v>
      </c>
      <c r="P909" s="87">
        <f t="shared" ref="P909:P917" si="761">PMT(O909/12,M909,-N909,0,0)</f>
        <v>1.3559712108601529E-2</v>
      </c>
      <c r="Q909" s="64">
        <f>M909-S909</f>
        <v>138</v>
      </c>
      <c r="R909" s="87">
        <f>PV(O909/12,Q909,-P909,0,0)</f>
        <v>0.9524209750788204</v>
      </c>
      <c r="S909" s="64">
        <f>12+6</f>
        <v>18</v>
      </c>
    </row>
    <row r="910" spans="1:19" x14ac:dyDescent="0.25">
      <c r="B910" s="62">
        <v>2</v>
      </c>
      <c r="C910" s="64" t="s">
        <v>13</v>
      </c>
      <c r="D910" s="68"/>
      <c r="E910" s="68">
        <f t="shared" ref="E910:E917" si="762">D899*R910</f>
        <v>0</v>
      </c>
      <c r="F910" s="63">
        <f t="shared" ref="F910:F917" si="763">$E$4-$D$4</f>
        <v>1.1234008039333332E-2</v>
      </c>
      <c r="G910" s="65">
        <f>IFERROR(VLOOKUP(B910,EFA!$C$2:$D$7,2,0),EFA!$D$7)</f>
        <v>0.97341921930465047</v>
      </c>
      <c r="H910" s="69">
        <f>LGD!$D$4</f>
        <v>0.55000000000000004</v>
      </c>
      <c r="I910" s="68">
        <f t="shared" ref="I910:I917" si="764">E910*F910*G910*H910</f>
        <v>0</v>
      </c>
      <c r="J910" s="70">
        <f t="shared" ref="J910:J917" si="765">1/((1+($O$16/12))^(M910-Q910))</f>
        <v>0.81894554163582844</v>
      </c>
      <c r="K910" s="119">
        <f t="shared" ref="K910:K917" si="766">I910*J910</f>
        <v>0</v>
      </c>
      <c r="M910" s="64">
        <v>156</v>
      </c>
      <c r="N910" s="64">
        <v>1</v>
      </c>
      <c r="O910" s="63">
        <f t="shared" ref="O910:O917" si="767">$O$16</f>
        <v>0.13390000000000002</v>
      </c>
      <c r="P910" s="87">
        <f t="shared" si="761"/>
        <v>1.3559712108601529E-2</v>
      </c>
      <c r="Q910" s="64">
        <f t="shared" ref="Q910:Q917" si="768">M910-S910</f>
        <v>138</v>
      </c>
      <c r="R910" s="87">
        <f t="shared" ref="R910:R917" si="769">PV(O910/12,Q910,-P910,0,0)</f>
        <v>0.9524209750788204</v>
      </c>
      <c r="S910" s="64">
        <f t="shared" ref="S910:S917" si="770">12+6</f>
        <v>18</v>
      </c>
    </row>
    <row r="911" spans="1:19" x14ac:dyDescent="0.25">
      <c r="B911" s="62">
        <v>2</v>
      </c>
      <c r="C911" s="64" t="s">
        <v>14</v>
      </c>
      <c r="D911" s="68"/>
      <c r="E911" s="68">
        <f t="shared" si="762"/>
        <v>0</v>
      </c>
      <c r="F911" s="63">
        <f t="shared" si="763"/>
        <v>1.1234008039333332E-2</v>
      </c>
      <c r="G911" s="65">
        <f>IFERROR(VLOOKUP(B911,EFA!$C$2:$D$7,2,0),EFA!$D$7)</f>
        <v>0.97341921930465047</v>
      </c>
      <c r="H911" s="69">
        <f>LGD!$D$5</f>
        <v>0.14000000000000001</v>
      </c>
      <c r="I911" s="68">
        <f t="shared" si="764"/>
        <v>0</v>
      </c>
      <c r="J911" s="70">
        <f t="shared" si="765"/>
        <v>0.81894554163582844</v>
      </c>
      <c r="K911" s="119">
        <f t="shared" si="766"/>
        <v>0</v>
      </c>
      <c r="M911" s="64">
        <v>156</v>
      </c>
      <c r="N911" s="64">
        <v>1</v>
      </c>
      <c r="O911" s="63">
        <f t="shared" si="767"/>
        <v>0.13390000000000002</v>
      </c>
      <c r="P911" s="87">
        <f t="shared" si="761"/>
        <v>1.3559712108601529E-2</v>
      </c>
      <c r="Q911" s="64">
        <f t="shared" si="768"/>
        <v>138</v>
      </c>
      <c r="R911" s="87">
        <f t="shared" si="769"/>
        <v>0.9524209750788204</v>
      </c>
      <c r="S911" s="64">
        <f t="shared" si="770"/>
        <v>18</v>
      </c>
    </row>
    <row r="912" spans="1:19" x14ac:dyDescent="0.25">
      <c r="B912" s="62">
        <v>2</v>
      </c>
      <c r="C912" s="64" t="s">
        <v>15</v>
      </c>
      <c r="D912" s="68"/>
      <c r="E912" s="68">
        <f t="shared" si="762"/>
        <v>0</v>
      </c>
      <c r="F912" s="63">
        <f t="shared" si="763"/>
        <v>1.1234008039333332E-2</v>
      </c>
      <c r="G912" s="65">
        <f>IFERROR(VLOOKUP(B912,EFA!$C$2:$D$7,2,0),EFA!$D$7)</f>
        <v>0.97341921930465047</v>
      </c>
      <c r="H912" s="69">
        <f>LGD!$D$6</f>
        <v>0.3</v>
      </c>
      <c r="I912" s="68">
        <f t="shared" si="764"/>
        <v>0</v>
      </c>
      <c r="J912" s="70">
        <f t="shared" si="765"/>
        <v>0.81894554163582844</v>
      </c>
      <c r="K912" s="119">
        <f t="shared" si="766"/>
        <v>0</v>
      </c>
      <c r="M912" s="64">
        <v>156</v>
      </c>
      <c r="N912" s="64">
        <v>1</v>
      </c>
      <c r="O912" s="63">
        <f t="shared" si="767"/>
        <v>0.13390000000000002</v>
      </c>
      <c r="P912" s="87">
        <f t="shared" si="761"/>
        <v>1.3559712108601529E-2</v>
      </c>
      <c r="Q912" s="64">
        <f t="shared" si="768"/>
        <v>138</v>
      </c>
      <c r="R912" s="87">
        <f t="shared" si="769"/>
        <v>0.9524209750788204</v>
      </c>
      <c r="S912" s="64">
        <f t="shared" si="770"/>
        <v>18</v>
      </c>
    </row>
    <row r="913" spans="1:19" x14ac:dyDescent="0.25">
      <c r="B913" s="62">
        <v>2</v>
      </c>
      <c r="C913" s="64" t="s">
        <v>16</v>
      </c>
      <c r="D913" s="68"/>
      <c r="E913" s="68">
        <f t="shared" si="762"/>
        <v>0</v>
      </c>
      <c r="F913" s="63">
        <f t="shared" si="763"/>
        <v>1.1234008039333332E-2</v>
      </c>
      <c r="G913" s="65">
        <f>IFERROR(VLOOKUP(B913,EFA!$C$2:$D$7,2,0),EFA!$D$7)</f>
        <v>0.97341921930465047</v>
      </c>
      <c r="H913" s="69">
        <f>LGD!$D$7</f>
        <v>0.3</v>
      </c>
      <c r="I913" s="68">
        <f t="shared" si="764"/>
        <v>0</v>
      </c>
      <c r="J913" s="70">
        <f t="shared" si="765"/>
        <v>0.81894554163582844</v>
      </c>
      <c r="K913" s="119">
        <f t="shared" si="766"/>
        <v>0</v>
      </c>
      <c r="M913" s="64">
        <v>156</v>
      </c>
      <c r="N913" s="64">
        <v>1</v>
      </c>
      <c r="O913" s="63">
        <f t="shared" si="767"/>
        <v>0.13390000000000002</v>
      </c>
      <c r="P913" s="87">
        <f t="shared" si="761"/>
        <v>1.3559712108601529E-2</v>
      </c>
      <c r="Q913" s="64">
        <f t="shared" si="768"/>
        <v>138</v>
      </c>
      <c r="R913" s="87">
        <f t="shared" si="769"/>
        <v>0.9524209750788204</v>
      </c>
      <c r="S913" s="64">
        <f t="shared" si="770"/>
        <v>18</v>
      </c>
    </row>
    <row r="914" spans="1:19" x14ac:dyDescent="0.25">
      <c r="B914" s="62">
        <v>2</v>
      </c>
      <c r="C914" s="64" t="s">
        <v>17</v>
      </c>
      <c r="D914" s="68"/>
      <c r="E914" s="68">
        <f t="shared" si="762"/>
        <v>0</v>
      </c>
      <c r="F914" s="63">
        <f t="shared" si="763"/>
        <v>1.1234008039333332E-2</v>
      </c>
      <c r="G914" s="65">
        <f>IFERROR(VLOOKUP(B914,EFA!$C$2:$D$7,2,0),EFA!$D$7)</f>
        <v>0.97341921930465047</v>
      </c>
      <c r="H914" s="69">
        <f>LGD!$D$8</f>
        <v>4.6364209605119888E-2</v>
      </c>
      <c r="I914" s="68">
        <f t="shared" si="764"/>
        <v>0</v>
      </c>
      <c r="J914" s="70">
        <f t="shared" si="765"/>
        <v>0.81894554163582844</v>
      </c>
      <c r="K914" s="119">
        <f t="shared" si="766"/>
        <v>0</v>
      </c>
      <c r="M914" s="64">
        <v>156</v>
      </c>
      <c r="N914" s="64">
        <v>1</v>
      </c>
      <c r="O914" s="63">
        <f t="shared" si="767"/>
        <v>0.13390000000000002</v>
      </c>
      <c r="P914" s="87">
        <f t="shared" si="761"/>
        <v>1.3559712108601529E-2</v>
      </c>
      <c r="Q914" s="64">
        <f t="shared" si="768"/>
        <v>138</v>
      </c>
      <c r="R914" s="87">
        <f t="shared" si="769"/>
        <v>0.9524209750788204</v>
      </c>
      <c r="S914" s="64">
        <f t="shared" si="770"/>
        <v>18</v>
      </c>
    </row>
    <row r="915" spans="1:19" x14ac:dyDescent="0.25">
      <c r="B915" s="62">
        <v>2</v>
      </c>
      <c r="C915" s="64" t="s">
        <v>18</v>
      </c>
      <c r="D915" s="68"/>
      <c r="E915" s="68">
        <f t="shared" si="762"/>
        <v>0</v>
      </c>
      <c r="F915" s="63">
        <f t="shared" si="763"/>
        <v>1.1234008039333332E-2</v>
      </c>
      <c r="G915" s="65">
        <f>IFERROR(VLOOKUP(B915,EFA!$C$2:$D$7,2,0),EFA!$D$7)</f>
        <v>0.97341921930465047</v>
      </c>
      <c r="H915" s="69">
        <f>LGD!$D$9</f>
        <v>0.25</v>
      </c>
      <c r="I915" s="68">
        <f t="shared" si="764"/>
        <v>0</v>
      </c>
      <c r="J915" s="70">
        <f t="shared" si="765"/>
        <v>0.81894554163582844</v>
      </c>
      <c r="K915" s="119">
        <f t="shared" si="766"/>
        <v>0</v>
      </c>
      <c r="M915" s="64">
        <v>156</v>
      </c>
      <c r="N915" s="64">
        <v>1</v>
      </c>
      <c r="O915" s="63">
        <f t="shared" si="767"/>
        <v>0.13390000000000002</v>
      </c>
      <c r="P915" s="87">
        <f t="shared" si="761"/>
        <v>1.3559712108601529E-2</v>
      </c>
      <c r="Q915" s="64">
        <f t="shared" si="768"/>
        <v>138</v>
      </c>
      <c r="R915" s="87">
        <f t="shared" si="769"/>
        <v>0.9524209750788204</v>
      </c>
      <c r="S915" s="64">
        <f t="shared" si="770"/>
        <v>18</v>
      </c>
    </row>
    <row r="916" spans="1:19" x14ac:dyDescent="0.25">
      <c r="B916" s="62">
        <v>2</v>
      </c>
      <c r="C916" s="64" t="s">
        <v>19</v>
      </c>
      <c r="D916" s="68"/>
      <c r="E916" s="68">
        <f t="shared" si="762"/>
        <v>0</v>
      </c>
      <c r="F916" s="63">
        <f t="shared" si="763"/>
        <v>1.1234008039333332E-2</v>
      </c>
      <c r="G916" s="65">
        <f>IFERROR(VLOOKUP(B916,EFA!$C$2:$D$7,2,0),EFA!$D$7)</f>
        <v>0.97341921930465047</v>
      </c>
      <c r="H916" s="69">
        <f>LGD!$D$10</f>
        <v>0.35</v>
      </c>
      <c r="I916" s="68">
        <f t="shared" si="764"/>
        <v>0</v>
      </c>
      <c r="J916" s="70">
        <f t="shared" si="765"/>
        <v>0.81894554163582844</v>
      </c>
      <c r="K916" s="119">
        <f t="shared" si="766"/>
        <v>0</v>
      </c>
      <c r="M916" s="64">
        <v>156</v>
      </c>
      <c r="N916" s="64">
        <v>1</v>
      </c>
      <c r="O916" s="63">
        <f t="shared" si="767"/>
        <v>0.13390000000000002</v>
      </c>
      <c r="P916" s="87">
        <f t="shared" si="761"/>
        <v>1.3559712108601529E-2</v>
      </c>
      <c r="Q916" s="64">
        <f t="shared" si="768"/>
        <v>138</v>
      </c>
      <c r="R916" s="87">
        <f t="shared" si="769"/>
        <v>0.9524209750788204</v>
      </c>
      <c r="S916" s="64">
        <f t="shared" si="770"/>
        <v>18</v>
      </c>
    </row>
    <row r="917" spans="1:19" x14ac:dyDescent="0.25">
      <c r="B917" s="62">
        <v>2</v>
      </c>
      <c r="C917" s="64" t="s">
        <v>20</v>
      </c>
      <c r="D917" s="68"/>
      <c r="E917" s="68">
        <f t="shared" si="762"/>
        <v>0</v>
      </c>
      <c r="F917" s="63">
        <f t="shared" si="763"/>
        <v>1.1234008039333332E-2</v>
      </c>
      <c r="G917" s="65">
        <f>IFERROR(VLOOKUP(B917,EFA!$C$2:$D$7,2,0),EFA!$D$7)</f>
        <v>0.97341921930465047</v>
      </c>
      <c r="H917" s="69">
        <f>LGD!$D$11</f>
        <v>0.55000000000000004</v>
      </c>
      <c r="I917" s="68">
        <f t="shared" si="764"/>
        <v>0</v>
      </c>
      <c r="J917" s="70">
        <f t="shared" si="765"/>
        <v>0.81894554163582844</v>
      </c>
      <c r="K917" s="119">
        <f t="shared" si="766"/>
        <v>0</v>
      </c>
      <c r="M917" s="64">
        <v>156</v>
      </c>
      <c r="N917" s="64">
        <v>1</v>
      </c>
      <c r="O917" s="63">
        <f t="shared" si="767"/>
        <v>0.13390000000000002</v>
      </c>
      <c r="P917" s="87">
        <f t="shared" si="761"/>
        <v>1.3559712108601529E-2</v>
      </c>
      <c r="Q917" s="64">
        <f t="shared" si="768"/>
        <v>138</v>
      </c>
      <c r="R917" s="87">
        <f t="shared" si="769"/>
        <v>0.9524209750788204</v>
      </c>
      <c r="S917" s="64">
        <f t="shared" si="770"/>
        <v>18</v>
      </c>
    </row>
    <row r="918" spans="1:19" x14ac:dyDescent="0.25">
      <c r="C918" s="64"/>
      <c r="D918" s="68"/>
      <c r="E918" s="68"/>
      <c r="F918" s="63"/>
      <c r="G918" s="65"/>
      <c r="H918" s="69"/>
      <c r="I918" s="68"/>
      <c r="J918" s="70"/>
      <c r="K918" s="119"/>
      <c r="M918" s="64"/>
      <c r="N918" s="64"/>
      <c r="O918" s="63"/>
      <c r="P918" s="87"/>
      <c r="Q918" s="64"/>
      <c r="R918" s="87"/>
      <c r="S918" s="64"/>
    </row>
    <row r="919" spans="1:19" x14ac:dyDescent="0.25">
      <c r="A919" s="62">
        <v>13</v>
      </c>
      <c r="B919" s="62" t="s">
        <v>52</v>
      </c>
      <c r="C919" s="64" t="s">
        <v>9</v>
      </c>
      <c r="D919" s="64"/>
      <c r="E919" s="84" t="s">
        <v>26</v>
      </c>
      <c r="F919" s="84" t="s">
        <v>39</v>
      </c>
      <c r="G919" s="84" t="s">
        <v>27</v>
      </c>
      <c r="H919" s="84" t="s">
        <v>28</v>
      </c>
      <c r="I919" s="84" t="s">
        <v>29</v>
      </c>
      <c r="J919" s="84" t="s">
        <v>30</v>
      </c>
      <c r="K919" s="118" t="s">
        <v>31</v>
      </c>
      <c r="M919" s="85" t="s">
        <v>32</v>
      </c>
      <c r="N919" s="85" t="s">
        <v>33</v>
      </c>
      <c r="O919" s="85" t="s">
        <v>34</v>
      </c>
      <c r="P919" s="85" t="s">
        <v>35</v>
      </c>
      <c r="Q919" s="85" t="s">
        <v>36</v>
      </c>
      <c r="R919" s="85" t="s">
        <v>37</v>
      </c>
      <c r="S919" s="85" t="s">
        <v>38</v>
      </c>
    </row>
    <row r="920" spans="1:19" x14ac:dyDescent="0.25">
      <c r="B920" s="62">
        <v>3</v>
      </c>
      <c r="C920" s="64" t="s">
        <v>12</v>
      </c>
      <c r="D920" s="68"/>
      <c r="E920" s="68">
        <f>D898*R920</f>
        <v>0</v>
      </c>
      <c r="F920" s="63">
        <f>$F$4-$E$4</f>
        <v>1.4695080658937348E-2</v>
      </c>
      <c r="G920" s="65">
        <f>IFERROR(VLOOKUP(B920,EFA!$C$2:$D$7,2,0),EFA!$D$7)</f>
        <v>0.97750576770633035</v>
      </c>
      <c r="H920" s="69">
        <f>LGD!$D$3</f>
        <v>0</v>
      </c>
      <c r="I920" s="68">
        <f>E920*F920*G920*H920</f>
        <v>0</v>
      </c>
      <c r="J920" s="70">
        <f>1/((1+($O$16/12))^(M920-Q920))</f>
        <v>0.7168446333284122</v>
      </c>
      <c r="K920" s="119">
        <f>I920*J920</f>
        <v>0</v>
      </c>
      <c r="M920" s="64">
        <v>156</v>
      </c>
      <c r="N920" s="64">
        <v>1</v>
      </c>
      <c r="O920" s="63">
        <f>$O$16</f>
        <v>0.13390000000000002</v>
      </c>
      <c r="P920" s="87">
        <f t="shared" ref="P920:P928" si="771">PMT(O920/12,M920,-N920,0,0)</f>
        <v>1.3559712108601529E-2</v>
      </c>
      <c r="Q920" s="64">
        <f>M920-S920</f>
        <v>126</v>
      </c>
      <c r="R920" s="87">
        <f>PV(O920/12,Q920,-P920,0,0)</f>
        <v>0.91499174607265654</v>
      </c>
      <c r="S920" s="64">
        <f>12+12+6</f>
        <v>30</v>
      </c>
    </row>
    <row r="921" spans="1:19" x14ac:dyDescent="0.25">
      <c r="B921" s="62">
        <v>3</v>
      </c>
      <c r="C921" s="64" t="s">
        <v>13</v>
      </c>
      <c r="D921" s="68"/>
      <c r="E921" s="68">
        <f t="shared" ref="E921:E928" si="772">D899*R921</f>
        <v>0</v>
      </c>
      <c r="F921" s="63">
        <f t="shared" ref="F921:F928" si="773">$F$4-$E$4</f>
        <v>1.4695080658937348E-2</v>
      </c>
      <c r="G921" s="65">
        <f>IFERROR(VLOOKUP(B921,EFA!$C$2:$D$7,2,0),EFA!$D$7)</f>
        <v>0.97750576770633035</v>
      </c>
      <c r="H921" s="69">
        <f>LGD!$D$4</f>
        <v>0.55000000000000004</v>
      </c>
      <c r="I921" s="68">
        <f t="shared" ref="I921:I928" si="774">E921*F921*G921*H921</f>
        <v>0</v>
      </c>
      <c r="J921" s="70">
        <f t="shared" ref="J921:J928" si="775">1/((1+($O$16/12))^(M921-Q921))</f>
        <v>0.7168446333284122</v>
      </c>
      <c r="K921" s="119">
        <f t="shared" ref="K921:K928" si="776">I921*J921</f>
        <v>0</v>
      </c>
      <c r="M921" s="64">
        <v>156</v>
      </c>
      <c r="N921" s="64">
        <v>1</v>
      </c>
      <c r="O921" s="63">
        <f t="shared" ref="O921:O928" si="777">$O$16</f>
        <v>0.13390000000000002</v>
      </c>
      <c r="P921" s="87">
        <f t="shared" si="771"/>
        <v>1.3559712108601529E-2</v>
      </c>
      <c r="Q921" s="64">
        <f t="shared" ref="Q921:Q928" si="778">M921-S921</f>
        <v>126</v>
      </c>
      <c r="R921" s="87">
        <f t="shared" ref="R921:R928" si="779">PV(O921/12,Q921,-P921,0,0)</f>
        <v>0.91499174607265654</v>
      </c>
      <c r="S921" s="64">
        <f t="shared" ref="S921:S928" si="780">12+12+6</f>
        <v>30</v>
      </c>
    </row>
    <row r="922" spans="1:19" x14ac:dyDescent="0.25">
      <c r="B922" s="62">
        <v>3</v>
      </c>
      <c r="C922" s="64" t="s">
        <v>14</v>
      </c>
      <c r="D922" s="68"/>
      <c r="E922" s="68">
        <f t="shared" si="772"/>
        <v>0</v>
      </c>
      <c r="F922" s="63">
        <f t="shared" si="773"/>
        <v>1.4695080658937348E-2</v>
      </c>
      <c r="G922" s="65">
        <f>IFERROR(VLOOKUP(B922,EFA!$C$2:$D$7,2,0),EFA!$D$7)</f>
        <v>0.97750576770633035</v>
      </c>
      <c r="H922" s="69">
        <f>LGD!$D$5</f>
        <v>0.14000000000000001</v>
      </c>
      <c r="I922" s="68">
        <f t="shared" si="774"/>
        <v>0</v>
      </c>
      <c r="J922" s="70">
        <f t="shared" si="775"/>
        <v>0.7168446333284122</v>
      </c>
      <c r="K922" s="119">
        <f t="shared" si="776"/>
        <v>0</v>
      </c>
      <c r="M922" s="64">
        <v>156</v>
      </c>
      <c r="N922" s="64">
        <v>1</v>
      </c>
      <c r="O922" s="63">
        <f t="shared" si="777"/>
        <v>0.13390000000000002</v>
      </c>
      <c r="P922" s="87">
        <f t="shared" si="771"/>
        <v>1.3559712108601529E-2</v>
      </c>
      <c r="Q922" s="64">
        <f t="shared" si="778"/>
        <v>126</v>
      </c>
      <c r="R922" s="87">
        <f t="shared" si="779"/>
        <v>0.91499174607265654</v>
      </c>
      <c r="S922" s="64">
        <f t="shared" si="780"/>
        <v>30</v>
      </c>
    </row>
    <row r="923" spans="1:19" x14ac:dyDescent="0.25">
      <c r="B923" s="62">
        <v>3</v>
      </c>
      <c r="C923" s="64" t="s">
        <v>15</v>
      </c>
      <c r="D923" s="68"/>
      <c r="E923" s="68">
        <f t="shared" si="772"/>
        <v>0</v>
      </c>
      <c r="F923" s="63">
        <f t="shared" si="773"/>
        <v>1.4695080658937348E-2</v>
      </c>
      <c r="G923" s="65">
        <f>IFERROR(VLOOKUP(B923,EFA!$C$2:$D$7,2,0),EFA!$D$7)</f>
        <v>0.97750576770633035</v>
      </c>
      <c r="H923" s="69">
        <f>LGD!$D$6</f>
        <v>0.3</v>
      </c>
      <c r="I923" s="68">
        <f t="shared" si="774"/>
        <v>0</v>
      </c>
      <c r="J923" s="70">
        <f t="shared" si="775"/>
        <v>0.7168446333284122</v>
      </c>
      <c r="K923" s="119">
        <f t="shared" si="776"/>
        <v>0</v>
      </c>
      <c r="M923" s="64">
        <v>156</v>
      </c>
      <c r="N923" s="64">
        <v>1</v>
      </c>
      <c r="O923" s="63">
        <f t="shared" si="777"/>
        <v>0.13390000000000002</v>
      </c>
      <c r="P923" s="87">
        <f t="shared" si="771"/>
        <v>1.3559712108601529E-2</v>
      </c>
      <c r="Q923" s="64">
        <f t="shared" si="778"/>
        <v>126</v>
      </c>
      <c r="R923" s="87">
        <f t="shared" si="779"/>
        <v>0.91499174607265654</v>
      </c>
      <c r="S923" s="64">
        <f t="shared" si="780"/>
        <v>30</v>
      </c>
    </row>
    <row r="924" spans="1:19" x14ac:dyDescent="0.25">
      <c r="B924" s="62">
        <v>3</v>
      </c>
      <c r="C924" s="64" t="s">
        <v>16</v>
      </c>
      <c r="D924" s="68"/>
      <c r="E924" s="68">
        <f t="shared" si="772"/>
        <v>0</v>
      </c>
      <c r="F924" s="63">
        <f t="shared" si="773"/>
        <v>1.4695080658937348E-2</v>
      </c>
      <c r="G924" s="65">
        <f>IFERROR(VLOOKUP(B924,EFA!$C$2:$D$7,2,0),EFA!$D$7)</f>
        <v>0.97750576770633035</v>
      </c>
      <c r="H924" s="69">
        <f>LGD!$D$7</f>
        <v>0.3</v>
      </c>
      <c r="I924" s="68">
        <f t="shared" si="774"/>
        <v>0</v>
      </c>
      <c r="J924" s="70">
        <f t="shared" si="775"/>
        <v>0.7168446333284122</v>
      </c>
      <c r="K924" s="119">
        <f t="shared" si="776"/>
        <v>0</v>
      </c>
      <c r="M924" s="64">
        <v>156</v>
      </c>
      <c r="N924" s="64">
        <v>1</v>
      </c>
      <c r="O924" s="63">
        <f t="shared" si="777"/>
        <v>0.13390000000000002</v>
      </c>
      <c r="P924" s="87">
        <f t="shared" si="771"/>
        <v>1.3559712108601529E-2</v>
      </c>
      <c r="Q924" s="64">
        <f t="shared" si="778"/>
        <v>126</v>
      </c>
      <c r="R924" s="87">
        <f t="shared" si="779"/>
        <v>0.91499174607265654</v>
      </c>
      <c r="S924" s="64">
        <f t="shared" si="780"/>
        <v>30</v>
      </c>
    </row>
    <row r="925" spans="1:19" x14ac:dyDescent="0.25">
      <c r="B925" s="62">
        <v>3</v>
      </c>
      <c r="C925" s="64" t="s">
        <v>17</v>
      </c>
      <c r="D925" s="68"/>
      <c r="E925" s="68">
        <f t="shared" si="772"/>
        <v>0</v>
      </c>
      <c r="F925" s="63">
        <f t="shared" si="773"/>
        <v>1.4695080658937348E-2</v>
      </c>
      <c r="G925" s="65">
        <f>IFERROR(VLOOKUP(B925,EFA!$C$2:$D$7,2,0),EFA!$D$7)</f>
        <v>0.97750576770633035</v>
      </c>
      <c r="H925" s="69">
        <f>LGD!$D$8</f>
        <v>4.6364209605119888E-2</v>
      </c>
      <c r="I925" s="68">
        <f t="shared" si="774"/>
        <v>0</v>
      </c>
      <c r="J925" s="70">
        <f t="shared" si="775"/>
        <v>0.7168446333284122</v>
      </c>
      <c r="K925" s="119">
        <f t="shared" si="776"/>
        <v>0</v>
      </c>
      <c r="M925" s="64">
        <v>156</v>
      </c>
      <c r="N925" s="64">
        <v>1</v>
      </c>
      <c r="O925" s="63">
        <f t="shared" si="777"/>
        <v>0.13390000000000002</v>
      </c>
      <c r="P925" s="87">
        <f t="shared" si="771"/>
        <v>1.3559712108601529E-2</v>
      </c>
      <c r="Q925" s="64">
        <f t="shared" si="778"/>
        <v>126</v>
      </c>
      <c r="R925" s="87">
        <f t="shared" si="779"/>
        <v>0.91499174607265654</v>
      </c>
      <c r="S925" s="64">
        <f t="shared" si="780"/>
        <v>30</v>
      </c>
    </row>
    <row r="926" spans="1:19" x14ac:dyDescent="0.25">
      <c r="B926" s="62">
        <v>3</v>
      </c>
      <c r="C926" s="64" t="s">
        <v>18</v>
      </c>
      <c r="D926" s="68"/>
      <c r="E926" s="68">
        <f t="shared" si="772"/>
        <v>0</v>
      </c>
      <c r="F926" s="63">
        <f t="shared" si="773"/>
        <v>1.4695080658937348E-2</v>
      </c>
      <c r="G926" s="65">
        <f>IFERROR(VLOOKUP(B926,EFA!$C$2:$D$7,2,0),EFA!$D$7)</f>
        <v>0.97750576770633035</v>
      </c>
      <c r="H926" s="69">
        <f>LGD!$D$9</f>
        <v>0.25</v>
      </c>
      <c r="I926" s="68">
        <f t="shared" si="774"/>
        <v>0</v>
      </c>
      <c r="J926" s="70">
        <f t="shared" si="775"/>
        <v>0.7168446333284122</v>
      </c>
      <c r="K926" s="119">
        <f t="shared" si="776"/>
        <v>0</v>
      </c>
      <c r="M926" s="64">
        <v>156</v>
      </c>
      <c r="N926" s="64">
        <v>1</v>
      </c>
      <c r="O926" s="63">
        <f t="shared" si="777"/>
        <v>0.13390000000000002</v>
      </c>
      <c r="P926" s="87">
        <f t="shared" si="771"/>
        <v>1.3559712108601529E-2</v>
      </c>
      <c r="Q926" s="64">
        <f t="shared" si="778"/>
        <v>126</v>
      </c>
      <c r="R926" s="87">
        <f t="shared" si="779"/>
        <v>0.91499174607265654</v>
      </c>
      <c r="S926" s="64">
        <f t="shared" si="780"/>
        <v>30</v>
      </c>
    </row>
    <row r="927" spans="1:19" x14ac:dyDescent="0.25">
      <c r="B927" s="62">
        <v>3</v>
      </c>
      <c r="C927" s="64" t="s">
        <v>19</v>
      </c>
      <c r="D927" s="68"/>
      <c r="E927" s="68">
        <f t="shared" si="772"/>
        <v>0</v>
      </c>
      <c r="F927" s="63">
        <f t="shared" si="773"/>
        <v>1.4695080658937348E-2</v>
      </c>
      <c r="G927" s="65">
        <f>IFERROR(VLOOKUP(B927,EFA!$C$2:$D$7,2,0),EFA!$D$7)</f>
        <v>0.97750576770633035</v>
      </c>
      <c r="H927" s="69">
        <f>LGD!$D$10</f>
        <v>0.35</v>
      </c>
      <c r="I927" s="68">
        <f t="shared" si="774"/>
        <v>0</v>
      </c>
      <c r="J927" s="70">
        <f t="shared" si="775"/>
        <v>0.7168446333284122</v>
      </c>
      <c r="K927" s="119">
        <f t="shared" si="776"/>
        <v>0</v>
      </c>
      <c r="M927" s="64">
        <v>156</v>
      </c>
      <c r="N927" s="64">
        <v>1</v>
      </c>
      <c r="O927" s="63">
        <f t="shared" si="777"/>
        <v>0.13390000000000002</v>
      </c>
      <c r="P927" s="87">
        <f t="shared" si="771"/>
        <v>1.3559712108601529E-2</v>
      </c>
      <c r="Q927" s="64">
        <f t="shared" si="778"/>
        <v>126</v>
      </c>
      <c r="R927" s="87">
        <f t="shared" si="779"/>
        <v>0.91499174607265654</v>
      </c>
      <c r="S927" s="64">
        <f t="shared" si="780"/>
        <v>30</v>
      </c>
    </row>
    <row r="928" spans="1:19" x14ac:dyDescent="0.25">
      <c r="B928" s="62">
        <v>3</v>
      </c>
      <c r="C928" s="64" t="s">
        <v>20</v>
      </c>
      <c r="D928" s="68"/>
      <c r="E928" s="68">
        <f t="shared" si="772"/>
        <v>0</v>
      </c>
      <c r="F928" s="63">
        <f t="shared" si="773"/>
        <v>1.4695080658937348E-2</v>
      </c>
      <c r="G928" s="65">
        <f>IFERROR(VLOOKUP(B928,EFA!$C$2:$D$7,2,0),EFA!$D$7)</f>
        <v>0.97750576770633035</v>
      </c>
      <c r="H928" s="69">
        <f>LGD!$D$11</f>
        <v>0.55000000000000004</v>
      </c>
      <c r="I928" s="68">
        <f t="shared" si="774"/>
        <v>0</v>
      </c>
      <c r="J928" s="70">
        <f t="shared" si="775"/>
        <v>0.7168446333284122</v>
      </c>
      <c r="K928" s="119">
        <f t="shared" si="776"/>
        <v>0</v>
      </c>
      <c r="M928" s="64">
        <v>156</v>
      </c>
      <c r="N928" s="64">
        <v>1</v>
      </c>
      <c r="O928" s="63">
        <f t="shared" si="777"/>
        <v>0.13390000000000002</v>
      </c>
      <c r="P928" s="87">
        <f t="shared" si="771"/>
        <v>1.3559712108601529E-2</v>
      </c>
      <c r="Q928" s="64">
        <f t="shared" si="778"/>
        <v>126</v>
      </c>
      <c r="R928" s="87">
        <f t="shared" si="779"/>
        <v>0.91499174607265654</v>
      </c>
      <c r="S928" s="64">
        <f t="shared" si="780"/>
        <v>30</v>
      </c>
    </row>
    <row r="929" spans="1:19" x14ac:dyDescent="0.25">
      <c r="C929" s="88"/>
      <c r="D929" s="89"/>
      <c r="E929" s="89"/>
      <c r="F929" s="90"/>
      <c r="G929" s="91"/>
      <c r="H929" s="92"/>
      <c r="I929" s="89"/>
      <c r="J929" s="93"/>
      <c r="K929" s="117"/>
      <c r="M929" s="94"/>
      <c r="N929" s="94"/>
      <c r="O929" s="95"/>
      <c r="P929" s="96"/>
      <c r="Q929" s="94"/>
      <c r="R929" s="96"/>
      <c r="S929" s="94"/>
    </row>
    <row r="930" spans="1:19" x14ac:dyDescent="0.25">
      <c r="A930" s="62">
        <v>13</v>
      </c>
      <c r="B930" s="62" t="s">
        <v>52</v>
      </c>
      <c r="C930" s="64" t="s">
        <v>9</v>
      </c>
      <c r="D930" s="64"/>
      <c r="E930" s="84" t="s">
        <v>26</v>
      </c>
      <c r="F930" s="84" t="s">
        <v>39</v>
      </c>
      <c r="G930" s="84" t="s">
        <v>27</v>
      </c>
      <c r="H930" s="84" t="s">
        <v>28</v>
      </c>
      <c r="I930" s="84" t="s">
        <v>29</v>
      </c>
      <c r="J930" s="84" t="s">
        <v>30</v>
      </c>
      <c r="K930" s="118" t="s">
        <v>31</v>
      </c>
      <c r="M930" s="85" t="s">
        <v>32</v>
      </c>
      <c r="N930" s="85" t="s">
        <v>33</v>
      </c>
      <c r="O930" s="85" t="s">
        <v>34</v>
      </c>
      <c r="P930" s="85" t="s">
        <v>35</v>
      </c>
      <c r="Q930" s="85" t="s">
        <v>36</v>
      </c>
      <c r="R930" s="85" t="s">
        <v>37</v>
      </c>
      <c r="S930" s="85" t="s">
        <v>38</v>
      </c>
    </row>
    <row r="931" spans="1:19" x14ac:dyDescent="0.25">
      <c r="B931" s="62">
        <v>4</v>
      </c>
      <c r="C931" s="64" t="s">
        <v>12</v>
      </c>
      <c r="D931" s="68"/>
      <c r="E931" s="68">
        <f>D898*R931</f>
        <v>0</v>
      </c>
      <c r="F931" s="63">
        <f>$G$4-$F$4</f>
        <v>6.7767815941499332E-3</v>
      </c>
      <c r="G931" s="65">
        <f>IFERROR(VLOOKUP(B931,EFA!$C$2:$D$7,2,0),EFA!$D$7)</f>
        <v>0.98975941333993145</v>
      </c>
      <c r="H931" s="69">
        <f>LGD!$D$3</f>
        <v>0</v>
      </c>
      <c r="I931" s="68">
        <f>E931*F931*G931*H931</f>
        <v>0</v>
      </c>
      <c r="J931" s="70">
        <f>1/((1+($O$16/12))^(M931-Q931))</f>
        <v>0.62747301524507682</v>
      </c>
      <c r="K931" s="119">
        <f>I931*J931</f>
        <v>0</v>
      </c>
      <c r="M931" s="64">
        <v>156</v>
      </c>
      <c r="N931" s="64">
        <v>1</v>
      </c>
      <c r="O931" s="63">
        <f>$O$16</f>
        <v>0.13390000000000002</v>
      </c>
      <c r="P931" s="87">
        <f t="shared" ref="P931:P939" si="781">PMT(O931/12,M931,-N931,0,0)</f>
        <v>1.3559712108601529E-2</v>
      </c>
      <c r="Q931" s="64">
        <f>M931-S931</f>
        <v>114</v>
      </c>
      <c r="R931" s="87">
        <f>PV(O931/12,Q931,-P931,0,0)</f>
        <v>0.87223143401013836</v>
      </c>
      <c r="S931" s="64">
        <f>12+12+12+6</f>
        <v>42</v>
      </c>
    </row>
    <row r="932" spans="1:19" x14ac:dyDescent="0.25">
      <c r="B932" s="62">
        <v>4</v>
      </c>
      <c r="C932" s="64" t="s">
        <v>13</v>
      </c>
      <c r="D932" s="68"/>
      <c r="E932" s="68">
        <f t="shared" ref="E932:E939" si="782">D899*R932</f>
        <v>0</v>
      </c>
      <c r="F932" s="63">
        <f t="shared" ref="F932:F939" si="783">$G$4-$F$4</f>
        <v>6.7767815941499332E-3</v>
      </c>
      <c r="G932" s="65">
        <f>IFERROR(VLOOKUP(B932,EFA!$C$2:$D$7,2,0),EFA!$D$7)</f>
        <v>0.98975941333993145</v>
      </c>
      <c r="H932" s="69">
        <f>LGD!$D$4</f>
        <v>0.55000000000000004</v>
      </c>
      <c r="I932" s="68">
        <f t="shared" ref="I932:I939" si="784">E932*F932*G932*H932</f>
        <v>0</v>
      </c>
      <c r="J932" s="70">
        <f t="shared" ref="J932:J939" si="785">1/((1+($O$16/12))^(M932-Q932))</f>
        <v>0.62747301524507682</v>
      </c>
      <c r="K932" s="119">
        <f t="shared" ref="K932:K939" si="786">I932*J932</f>
        <v>0</v>
      </c>
      <c r="M932" s="64">
        <v>156</v>
      </c>
      <c r="N932" s="64">
        <v>1</v>
      </c>
      <c r="O932" s="63">
        <f t="shared" ref="O932:O939" si="787">$O$16</f>
        <v>0.13390000000000002</v>
      </c>
      <c r="P932" s="87">
        <f t="shared" si="781"/>
        <v>1.3559712108601529E-2</v>
      </c>
      <c r="Q932" s="64">
        <f t="shared" ref="Q932:Q939" si="788">M932-S932</f>
        <v>114</v>
      </c>
      <c r="R932" s="87">
        <f t="shared" ref="R932:R939" si="789">PV(O932/12,Q932,-P932,0,0)</f>
        <v>0.87223143401013836</v>
      </c>
      <c r="S932" s="64">
        <f t="shared" ref="S932:S939" si="790">12+12+12+6</f>
        <v>42</v>
      </c>
    </row>
    <row r="933" spans="1:19" x14ac:dyDescent="0.25">
      <c r="B933" s="62">
        <v>4</v>
      </c>
      <c r="C933" s="64" t="s">
        <v>14</v>
      </c>
      <c r="D933" s="68"/>
      <c r="E933" s="68">
        <f t="shared" si="782"/>
        <v>0</v>
      </c>
      <c r="F933" s="63">
        <f t="shared" si="783"/>
        <v>6.7767815941499332E-3</v>
      </c>
      <c r="G933" s="65">
        <f>IFERROR(VLOOKUP(B933,EFA!$C$2:$D$7,2,0),EFA!$D$7)</f>
        <v>0.98975941333993145</v>
      </c>
      <c r="H933" s="69">
        <f>LGD!$D$5</f>
        <v>0.14000000000000001</v>
      </c>
      <c r="I933" s="68">
        <f t="shared" si="784"/>
        <v>0</v>
      </c>
      <c r="J933" s="70">
        <f t="shared" si="785"/>
        <v>0.62747301524507682</v>
      </c>
      <c r="K933" s="119">
        <f t="shared" si="786"/>
        <v>0</v>
      </c>
      <c r="M933" s="64">
        <v>156</v>
      </c>
      <c r="N933" s="64">
        <v>1</v>
      </c>
      <c r="O933" s="63">
        <f t="shared" si="787"/>
        <v>0.13390000000000002</v>
      </c>
      <c r="P933" s="87">
        <f t="shared" si="781"/>
        <v>1.3559712108601529E-2</v>
      </c>
      <c r="Q933" s="64">
        <f t="shared" si="788"/>
        <v>114</v>
      </c>
      <c r="R933" s="87">
        <f t="shared" si="789"/>
        <v>0.87223143401013836</v>
      </c>
      <c r="S933" s="64">
        <f t="shared" si="790"/>
        <v>42</v>
      </c>
    </row>
    <row r="934" spans="1:19" x14ac:dyDescent="0.25">
      <c r="B934" s="62">
        <v>4</v>
      </c>
      <c r="C934" s="64" t="s">
        <v>15</v>
      </c>
      <c r="D934" s="68"/>
      <c r="E934" s="68">
        <f t="shared" si="782"/>
        <v>0</v>
      </c>
      <c r="F934" s="63">
        <f t="shared" si="783"/>
        <v>6.7767815941499332E-3</v>
      </c>
      <c r="G934" s="65">
        <f>IFERROR(VLOOKUP(B934,EFA!$C$2:$D$7,2,0),EFA!$D$7)</f>
        <v>0.98975941333993145</v>
      </c>
      <c r="H934" s="69">
        <f>LGD!$D$6</f>
        <v>0.3</v>
      </c>
      <c r="I934" s="68">
        <f t="shared" si="784"/>
        <v>0</v>
      </c>
      <c r="J934" s="70">
        <f t="shared" si="785"/>
        <v>0.62747301524507682</v>
      </c>
      <c r="K934" s="119">
        <f t="shared" si="786"/>
        <v>0</v>
      </c>
      <c r="M934" s="64">
        <v>156</v>
      </c>
      <c r="N934" s="64">
        <v>1</v>
      </c>
      <c r="O934" s="63">
        <f t="shared" si="787"/>
        <v>0.13390000000000002</v>
      </c>
      <c r="P934" s="87">
        <f t="shared" si="781"/>
        <v>1.3559712108601529E-2</v>
      </c>
      <c r="Q934" s="64">
        <f t="shared" si="788"/>
        <v>114</v>
      </c>
      <c r="R934" s="87">
        <f t="shared" si="789"/>
        <v>0.87223143401013836</v>
      </c>
      <c r="S934" s="64">
        <f t="shared" si="790"/>
        <v>42</v>
      </c>
    </row>
    <row r="935" spans="1:19" x14ac:dyDescent="0.25">
      <c r="B935" s="62">
        <v>4</v>
      </c>
      <c r="C935" s="64" t="s">
        <v>16</v>
      </c>
      <c r="D935" s="68"/>
      <c r="E935" s="68">
        <f t="shared" si="782"/>
        <v>0</v>
      </c>
      <c r="F935" s="63">
        <f t="shared" si="783"/>
        <v>6.7767815941499332E-3</v>
      </c>
      <c r="G935" s="65">
        <f>IFERROR(VLOOKUP(B935,EFA!$C$2:$D$7,2,0),EFA!$D$7)</f>
        <v>0.98975941333993145</v>
      </c>
      <c r="H935" s="69">
        <f>LGD!$D$7</f>
        <v>0.3</v>
      </c>
      <c r="I935" s="68">
        <f t="shared" si="784"/>
        <v>0</v>
      </c>
      <c r="J935" s="70">
        <f t="shared" si="785"/>
        <v>0.62747301524507682</v>
      </c>
      <c r="K935" s="119">
        <f t="shared" si="786"/>
        <v>0</v>
      </c>
      <c r="M935" s="64">
        <v>156</v>
      </c>
      <c r="N935" s="64">
        <v>1</v>
      </c>
      <c r="O935" s="63">
        <f t="shared" si="787"/>
        <v>0.13390000000000002</v>
      </c>
      <c r="P935" s="87">
        <f t="shared" si="781"/>
        <v>1.3559712108601529E-2</v>
      </c>
      <c r="Q935" s="64">
        <f t="shared" si="788"/>
        <v>114</v>
      </c>
      <c r="R935" s="87">
        <f t="shared" si="789"/>
        <v>0.87223143401013836</v>
      </c>
      <c r="S935" s="64">
        <f t="shared" si="790"/>
        <v>42</v>
      </c>
    </row>
    <row r="936" spans="1:19" x14ac:dyDescent="0.25">
      <c r="B936" s="62">
        <v>4</v>
      </c>
      <c r="C936" s="64" t="s">
        <v>17</v>
      </c>
      <c r="D936" s="68"/>
      <c r="E936" s="68">
        <f t="shared" si="782"/>
        <v>0</v>
      </c>
      <c r="F936" s="63">
        <f t="shared" si="783"/>
        <v>6.7767815941499332E-3</v>
      </c>
      <c r="G936" s="65">
        <f>IFERROR(VLOOKUP(B936,EFA!$C$2:$D$7,2,0),EFA!$D$7)</f>
        <v>0.98975941333993145</v>
      </c>
      <c r="H936" s="69">
        <f>LGD!$D$8</f>
        <v>4.6364209605119888E-2</v>
      </c>
      <c r="I936" s="68">
        <f t="shared" si="784"/>
        <v>0</v>
      </c>
      <c r="J936" s="70">
        <f t="shared" si="785"/>
        <v>0.62747301524507682</v>
      </c>
      <c r="K936" s="119">
        <f t="shared" si="786"/>
        <v>0</v>
      </c>
      <c r="M936" s="64">
        <v>156</v>
      </c>
      <c r="N936" s="64">
        <v>1</v>
      </c>
      <c r="O936" s="63">
        <f t="shared" si="787"/>
        <v>0.13390000000000002</v>
      </c>
      <c r="P936" s="87">
        <f t="shared" si="781"/>
        <v>1.3559712108601529E-2</v>
      </c>
      <c r="Q936" s="64">
        <f t="shared" si="788"/>
        <v>114</v>
      </c>
      <c r="R936" s="87">
        <f t="shared" si="789"/>
        <v>0.87223143401013836</v>
      </c>
      <c r="S936" s="64">
        <f t="shared" si="790"/>
        <v>42</v>
      </c>
    </row>
    <row r="937" spans="1:19" x14ac:dyDescent="0.25">
      <c r="B937" s="62">
        <v>4</v>
      </c>
      <c r="C937" s="64" t="s">
        <v>18</v>
      </c>
      <c r="D937" s="68"/>
      <c r="E937" s="68">
        <f t="shared" si="782"/>
        <v>0</v>
      </c>
      <c r="F937" s="63">
        <f t="shared" si="783"/>
        <v>6.7767815941499332E-3</v>
      </c>
      <c r="G937" s="65">
        <f>IFERROR(VLOOKUP(B937,EFA!$C$2:$D$7,2,0),EFA!$D$7)</f>
        <v>0.98975941333993145</v>
      </c>
      <c r="H937" s="69">
        <f>LGD!$D$9</f>
        <v>0.25</v>
      </c>
      <c r="I937" s="68">
        <f t="shared" si="784"/>
        <v>0</v>
      </c>
      <c r="J937" s="70">
        <f t="shared" si="785"/>
        <v>0.62747301524507682</v>
      </c>
      <c r="K937" s="119">
        <f t="shared" si="786"/>
        <v>0</v>
      </c>
      <c r="M937" s="64">
        <v>156</v>
      </c>
      <c r="N937" s="64">
        <v>1</v>
      </c>
      <c r="O937" s="63">
        <f t="shared" si="787"/>
        <v>0.13390000000000002</v>
      </c>
      <c r="P937" s="87">
        <f t="shared" si="781"/>
        <v>1.3559712108601529E-2</v>
      </c>
      <c r="Q937" s="64">
        <f t="shared" si="788"/>
        <v>114</v>
      </c>
      <c r="R937" s="87">
        <f t="shared" si="789"/>
        <v>0.87223143401013836</v>
      </c>
      <c r="S937" s="64">
        <f t="shared" si="790"/>
        <v>42</v>
      </c>
    </row>
    <row r="938" spans="1:19" x14ac:dyDescent="0.25">
      <c r="B938" s="62">
        <v>4</v>
      </c>
      <c r="C938" s="64" t="s">
        <v>19</v>
      </c>
      <c r="D938" s="68"/>
      <c r="E938" s="68">
        <f t="shared" si="782"/>
        <v>0</v>
      </c>
      <c r="F938" s="63">
        <f t="shared" si="783"/>
        <v>6.7767815941499332E-3</v>
      </c>
      <c r="G938" s="65">
        <f>IFERROR(VLOOKUP(B938,EFA!$C$2:$D$7,2,0),EFA!$D$7)</f>
        <v>0.98975941333993145</v>
      </c>
      <c r="H938" s="69">
        <f>LGD!$D$10</f>
        <v>0.35</v>
      </c>
      <c r="I938" s="68">
        <f t="shared" si="784"/>
        <v>0</v>
      </c>
      <c r="J938" s="70">
        <f t="shared" si="785"/>
        <v>0.62747301524507682</v>
      </c>
      <c r="K938" s="119">
        <f t="shared" si="786"/>
        <v>0</v>
      </c>
      <c r="M938" s="64">
        <v>156</v>
      </c>
      <c r="N938" s="64">
        <v>1</v>
      </c>
      <c r="O938" s="63">
        <f t="shared" si="787"/>
        <v>0.13390000000000002</v>
      </c>
      <c r="P938" s="87">
        <f t="shared" si="781"/>
        <v>1.3559712108601529E-2</v>
      </c>
      <c r="Q938" s="64">
        <f t="shared" si="788"/>
        <v>114</v>
      </c>
      <c r="R938" s="87">
        <f t="shared" si="789"/>
        <v>0.87223143401013836</v>
      </c>
      <c r="S938" s="64">
        <f t="shared" si="790"/>
        <v>42</v>
      </c>
    </row>
    <row r="939" spans="1:19" x14ac:dyDescent="0.25">
      <c r="B939" s="62">
        <v>4</v>
      </c>
      <c r="C939" s="64" t="s">
        <v>20</v>
      </c>
      <c r="D939" s="68"/>
      <c r="E939" s="68">
        <f t="shared" si="782"/>
        <v>0</v>
      </c>
      <c r="F939" s="63">
        <f t="shared" si="783"/>
        <v>6.7767815941499332E-3</v>
      </c>
      <c r="G939" s="65">
        <f>IFERROR(VLOOKUP(B939,EFA!$C$2:$D$7,2,0),EFA!$D$7)</f>
        <v>0.98975941333993145</v>
      </c>
      <c r="H939" s="69">
        <f>LGD!$D$11</f>
        <v>0.55000000000000004</v>
      </c>
      <c r="I939" s="68">
        <f t="shared" si="784"/>
        <v>0</v>
      </c>
      <c r="J939" s="70">
        <f t="shared" si="785"/>
        <v>0.62747301524507682</v>
      </c>
      <c r="K939" s="119">
        <f t="shared" si="786"/>
        <v>0</v>
      </c>
      <c r="M939" s="64">
        <v>156</v>
      </c>
      <c r="N939" s="64">
        <v>1</v>
      </c>
      <c r="O939" s="63">
        <f t="shared" si="787"/>
        <v>0.13390000000000002</v>
      </c>
      <c r="P939" s="87">
        <f t="shared" si="781"/>
        <v>1.3559712108601529E-2</v>
      </c>
      <c r="Q939" s="64">
        <f t="shared" si="788"/>
        <v>114</v>
      </c>
      <c r="R939" s="87">
        <f t="shared" si="789"/>
        <v>0.87223143401013836</v>
      </c>
      <c r="S939" s="64">
        <f t="shared" si="790"/>
        <v>42</v>
      </c>
    </row>
    <row r="940" spans="1:19" x14ac:dyDescent="0.25">
      <c r="C940" s="88"/>
      <c r="D940" s="89"/>
      <c r="E940" s="89"/>
      <c r="F940" s="90"/>
      <c r="G940" s="91"/>
      <c r="H940" s="92"/>
      <c r="I940" s="89"/>
      <c r="J940" s="93"/>
      <c r="K940" s="117"/>
      <c r="M940" s="94"/>
      <c r="N940" s="94"/>
      <c r="O940" s="95"/>
      <c r="P940" s="96"/>
      <c r="Q940" s="94"/>
      <c r="R940" s="96"/>
      <c r="S940" s="94"/>
    </row>
    <row r="941" spans="1:19" x14ac:dyDescent="0.25">
      <c r="A941" s="62">
        <v>13</v>
      </c>
      <c r="B941" s="62" t="s">
        <v>52</v>
      </c>
      <c r="C941" s="64" t="s">
        <v>9</v>
      </c>
      <c r="D941" s="64"/>
      <c r="E941" s="84" t="s">
        <v>26</v>
      </c>
      <c r="F941" s="84" t="s">
        <v>39</v>
      </c>
      <c r="G941" s="84" t="s">
        <v>27</v>
      </c>
      <c r="H941" s="84" t="s">
        <v>28</v>
      </c>
      <c r="I941" s="84" t="s">
        <v>29</v>
      </c>
      <c r="J941" s="84" t="s">
        <v>30</v>
      </c>
      <c r="K941" s="118" t="s">
        <v>31</v>
      </c>
      <c r="M941" s="85" t="s">
        <v>32</v>
      </c>
      <c r="N941" s="85" t="s">
        <v>33</v>
      </c>
      <c r="O941" s="85" t="s">
        <v>34</v>
      </c>
      <c r="P941" s="85" t="s">
        <v>35</v>
      </c>
      <c r="Q941" s="85" t="s">
        <v>36</v>
      </c>
      <c r="R941" s="85" t="s">
        <v>37</v>
      </c>
      <c r="S941" s="85" t="s">
        <v>38</v>
      </c>
    </row>
    <row r="942" spans="1:19" x14ac:dyDescent="0.25">
      <c r="B942" s="62">
        <v>5</v>
      </c>
      <c r="C942" s="64" t="s">
        <v>12</v>
      </c>
      <c r="D942" s="68"/>
      <c r="E942" s="68">
        <f>D898*R942</f>
        <v>0</v>
      </c>
      <c r="F942" s="63">
        <f>$H$4-$G$4</f>
        <v>2.7833144704882407E-3</v>
      </c>
      <c r="G942" s="65">
        <f>IFERROR(VLOOKUP(B942,EFA!$C$2:$D$7,2,0),EFA!$D$7)</f>
        <v>1.0058360487805551</v>
      </c>
      <c r="H942" s="69">
        <f>LGD!$D$3</f>
        <v>0</v>
      </c>
      <c r="I942" s="68">
        <f>E942*F942*G942*H942</f>
        <v>0</v>
      </c>
      <c r="J942" s="70">
        <f>1/((1+($O$16/12))^(M942-Q942))</f>
        <v>0.54924368064616602</v>
      </c>
      <c r="K942" s="119">
        <f>I942*J942</f>
        <v>0</v>
      </c>
      <c r="M942" s="64">
        <v>156</v>
      </c>
      <c r="N942" s="64">
        <v>1</v>
      </c>
      <c r="O942" s="63">
        <f>$O$16</f>
        <v>0.13390000000000002</v>
      </c>
      <c r="P942" s="87">
        <f t="shared" ref="P942:P950" si="791">PMT(O942/12,M942,-N942,0,0)</f>
        <v>1.3559712108601529E-2</v>
      </c>
      <c r="Q942" s="64">
        <f>M942-S942</f>
        <v>102</v>
      </c>
      <c r="R942" s="87">
        <f>PV(O942/12,Q942,-P942,0,0)</f>
        <v>0.82338072732358525</v>
      </c>
      <c r="S942" s="64">
        <f>12+12+12+12+6</f>
        <v>54</v>
      </c>
    </row>
    <row r="943" spans="1:19" x14ac:dyDescent="0.25">
      <c r="B943" s="62">
        <v>5</v>
      </c>
      <c r="C943" s="64" t="s">
        <v>13</v>
      </c>
      <c r="D943" s="68"/>
      <c r="E943" s="68">
        <f t="shared" ref="E943:E950" si="792">D899*R943</f>
        <v>0</v>
      </c>
      <c r="F943" s="63">
        <f t="shared" ref="F943:F950" si="793">$H$4-$G$4</f>
        <v>2.7833144704882407E-3</v>
      </c>
      <c r="G943" s="65">
        <f>IFERROR(VLOOKUP(B943,EFA!$C$2:$D$7,2,0),EFA!$D$7)</f>
        <v>1.0058360487805551</v>
      </c>
      <c r="H943" s="69">
        <f>LGD!$D$4</f>
        <v>0.55000000000000004</v>
      </c>
      <c r="I943" s="68">
        <f t="shared" ref="I943:I950" si="794">E943*F943*G943*H943</f>
        <v>0</v>
      </c>
      <c r="J943" s="70">
        <f t="shared" ref="J943:J950" si="795">1/((1+($O$16/12))^(M943-Q943))</f>
        <v>0.54924368064616602</v>
      </c>
      <c r="K943" s="119">
        <f t="shared" ref="K943:K950" si="796">I943*J943</f>
        <v>0</v>
      </c>
      <c r="M943" s="64">
        <v>156</v>
      </c>
      <c r="N943" s="64">
        <v>1</v>
      </c>
      <c r="O943" s="63">
        <f t="shared" ref="O943:O950" si="797">$O$16</f>
        <v>0.13390000000000002</v>
      </c>
      <c r="P943" s="87">
        <f t="shared" si="791"/>
        <v>1.3559712108601529E-2</v>
      </c>
      <c r="Q943" s="64">
        <f t="shared" ref="Q943:Q950" si="798">M943-S943</f>
        <v>102</v>
      </c>
      <c r="R943" s="87">
        <f t="shared" ref="R943:R950" si="799">PV(O943/12,Q943,-P943,0,0)</f>
        <v>0.82338072732358525</v>
      </c>
      <c r="S943" s="64">
        <f t="shared" ref="S943:S950" si="800">12+12+12+12+6</f>
        <v>54</v>
      </c>
    </row>
    <row r="944" spans="1:19" x14ac:dyDescent="0.25">
      <c r="B944" s="62">
        <v>5</v>
      </c>
      <c r="C944" s="64" t="s">
        <v>14</v>
      </c>
      <c r="D944" s="68"/>
      <c r="E944" s="68">
        <f t="shared" si="792"/>
        <v>0</v>
      </c>
      <c r="F944" s="63">
        <f t="shared" si="793"/>
        <v>2.7833144704882407E-3</v>
      </c>
      <c r="G944" s="65">
        <f>IFERROR(VLOOKUP(B944,EFA!$C$2:$D$7,2,0),EFA!$D$7)</f>
        <v>1.0058360487805551</v>
      </c>
      <c r="H944" s="69">
        <f>LGD!$D$5</f>
        <v>0.14000000000000001</v>
      </c>
      <c r="I944" s="68">
        <f t="shared" si="794"/>
        <v>0</v>
      </c>
      <c r="J944" s="70">
        <f t="shared" si="795"/>
        <v>0.54924368064616602</v>
      </c>
      <c r="K944" s="119">
        <f t="shared" si="796"/>
        <v>0</v>
      </c>
      <c r="M944" s="64">
        <v>156</v>
      </c>
      <c r="N944" s="64">
        <v>1</v>
      </c>
      <c r="O944" s="63">
        <f t="shared" si="797"/>
        <v>0.13390000000000002</v>
      </c>
      <c r="P944" s="87">
        <f t="shared" si="791"/>
        <v>1.3559712108601529E-2</v>
      </c>
      <c r="Q944" s="64">
        <f t="shared" si="798"/>
        <v>102</v>
      </c>
      <c r="R944" s="87">
        <f t="shared" si="799"/>
        <v>0.82338072732358525</v>
      </c>
      <c r="S944" s="64">
        <f t="shared" si="800"/>
        <v>54</v>
      </c>
    </row>
    <row r="945" spans="1:19" x14ac:dyDescent="0.25">
      <c r="B945" s="62">
        <v>5</v>
      </c>
      <c r="C945" s="64" t="s">
        <v>15</v>
      </c>
      <c r="D945" s="68"/>
      <c r="E945" s="68">
        <f t="shared" si="792"/>
        <v>0</v>
      </c>
      <c r="F945" s="63">
        <f t="shared" si="793"/>
        <v>2.7833144704882407E-3</v>
      </c>
      <c r="G945" s="65">
        <f>IFERROR(VLOOKUP(B945,EFA!$C$2:$D$7,2,0),EFA!$D$7)</f>
        <v>1.0058360487805551</v>
      </c>
      <c r="H945" s="69">
        <f>LGD!$D$6</f>
        <v>0.3</v>
      </c>
      <c r="I945" s="68">
        <f t="shared" si="794"/>
        <v>0</v>
      </c>
      <c r="J945" s="70">
        <f t="shared" si="795"/>
        <v>0.54924368064616602</v>
      </c>
      <c r="K945" s="119">
        <f t="shared" si="796"/>
        <v>0</v>
      </c>
      <c r="M945" s="64">
        <v>156</v>
      </c>
      <c r="N945" s="64">
        <v>1</v>
      </c>
      <c r="O945" s="63">
        <f t="shared" si="797"/>
        <v>0.13390000000000002</v>
      </c>
      <c r="P945" s="87">
        <f t="shared" si="791"/>
        <v>1.3559712108601529E-2</v>
      </c>
      <c r="Q945" s="64">
        <f t="shared" si="798"/>
        <v>102</v>
      </c>
      <c r="R945" s="87">
        <f t="shared" si="799"/>
        <v>0.82338072732358525</v>
      </c>
      <c r="S945" s="64">
        <f t="shared" si="800"/>
        <v>54</v>
      </c>
    </row>
    <row r="946" spans="1:19" x14ac:dyDescent="0.25">
      <c r="B946" s="62">
        <v>5</v>
      </c>
      <c r="C946" s="64" t="s">
        <v>16</v>
      </c>
      <c r="D946" s="68"/>
      <c r="E946" s="68">
        <f t="shared" si="792"/>
        <v>0</v>
      </c>
      <c r="F946" s="63">
        <f t="shared" si="793"/>
        <v>2.7833144704882407E-3</v>
      </c>
      <c r="G946" s="65">
        <f>IFERROR(VLOOKUP(B946,EFA!$C$2:$D$7,2,0),EFA!$D$7)</f>
        <v>1.0058360487805551</v>
      </c>
      <c r="H946" s="69">
        <f>LGD!$D$7</f>
        <v>0.3</v>
      </c>
      <c r="I946" s="68">
        <f t="shared" si="794"/>
        <v>0</v>
      </c>
      <c r="J946" s="70">
        <f t="shared" si="795"/>
        <v>0.54924368064616602</v>
      </c>
      <c r="K946" s="119">
        <f t="shared" si="796"/>
        <v>0</v>
      </c>
      <c r="M946" s="64">
        <v>156</v>
      </c>
      <c r="N946" s="64">
        <v>1</v>
      </c>
      <c r="O946" s="63">
        <f t="shared" si="797"/>
        <v>0.13390000000000002</v>
      </c>
      <c r="P946" s="87">
        <f t="shared" si="791"/>
        <v>1.3559712108601529E-2</v>
      </c>
      <c r="Q946" s="64">
        <f t="shared" si="798"/>
        <v>102</v>
      </c>
      <c r="R946" s="87">
        <f t="shared" si="799"/>
        <v>0.82338072732358525</v>
      </c>
      <c r="S946" s="64">
        <f t="shared" si="800"/>
        <v>54</v>
      </c>
    </row>
    <row r="947" spans="1:19" x14ac:dyDescent="0.25">
      <c r="B947" s="62">
        <v>5</v>
      </c>
      <c r="C947" s="64" t="s">
        <v>17</v>
      </c>
      <c r="D947" s="68"/>
      <c r="E947" s="68">
        <f t="shared" si="792"/>
        <v>0</v>
      </c>
      <c r="F947" s="63">
        <f t="shared" si="793"/>
        <v>2.7833144704882407E-3</v>
      </c>
      <c r="G947" s="65">
        <f>IFERROR(VLOOKUP(B947,EFA!$C$2:$D$7,2,0),EFA!$D$7)</f>
        <v>1.0058360487805551</v>
      </c>
      <c r="H947" s="69">
        <f>LGD!$D$8</f>
        <v>4.6364209605119888E-2</v>
      </c>
      <c r="I947" s="68">
        <f t="shared" si="794"/>
        <v>0</v>
      </c>
      <c r="J947" s="70">
        <f t="shared" si="795"/>
        <v>0.54924368064616602</v>
      </c>
      <c r="K947" s="119">
        <f t="shared" si="796"/>
        <v>0</v>
      </c>
      <c r="M947" s="64">
        <v>156</v>
      </c>
      <c r="N947" s="64">
        <v>1</v>
      </c>
      <c r="O947" s="63">
        <f t="shared" si="797"/>
        <v>0.13390000000000002</v>
      </c>
      <c r="P947" s="87">
        <f t="shared" si="791"/>
        <v>1.3559712108601529E-2</v>
      </c>
      <c r="Q947" s="64">
        <f t="shared" si="798"/>
        <v>102</v>
      </c>
      <c r="R947" s="87">
        <f t="shared" si="799"/>
        <v>0.82338072732358525</v>
      </c>
      <c r="S947" s="64">
        <f t="shared" si="800"/>
        <v>54</v>
      </c>
    </row>
    <row r="948" spans="1:19" x14ac:dyDescent="0.25">
      <c r="B948" s="62">
        <v>5</v>
      </c>
      <c r="C948" s="64" t="s">
        <v>18</v>
      </c>
      <c r="D948" s="68"/>
      <c r="E948" s="68">
        <f t="shared" si="792"/>
        <v>0</v>
      </c>
      <c r="F948" s="63">
        <f t="shared" si="793"/>
        <v>2.7833144704882407E-3</v>
      </c>
      <c r="G948" s="65">
        <f>IFERROR(VLOOKUP(B948,EFA!$C$2:$D$7,2,0),EFA!$D$7)</f>
        <v>1.0058360487805551</v>
      </c>
      <c r="H948" s="69">
        <f>LGD!$D$9</f>
        <v>0.25</v>
      </c>
      <c r="I948" s="68">
        <f t="shared" si="794"/>
        <v>0</v>
      </c>
      <c r="J948" s="70">
        <f t="shared" si="795"/>
        <v>0.54924368064616602</v>
      </c>
      <c r="K948" s="119">
        <f t="shared" si="796"/>
        <v>0</v>
      </c>
      <c r="M948" s="64">
        <v>156</v>
      </c>
      <c r="N948" s="64">
        <v>1</v>
      </c>
      <c r="O948" s="63">
        <f t="shared" si="797"/>
        <v>0.13390000000000002</v>
      </c>
      <c r="P948" s="87">
        <f t="shared" si="791"/>
        <v>1.3559712108601529E-2</v>
      </c>
      <c r="Q948" s="64">
        <f t="shared" si="798"/>
        <v>102</v>
      </c>
      <c r="R948" s="87">
        <f t="shared" si="799"/>
        <v>0.82338072732358525</v>
      </c>
      <c r="S948" s="64">
        <f t="shared" si="800"/>
        <v>54</v>
      </c>
    </row>
    <row r="949" spans="1:19" x14ac:dyDescent="0.25">
      <c r="B949" s="62">
        <v>5</v>
      </c>
      <c r="C949" s="64" t="s">
        <v>19</v>
      </c>
      <c r="D949" s="68"/>
      <c r="E949" s="68">
        <f t="shared" si="792"/>
        <v>0</v>
      </c>
      <c r="F949" s="63">
        <f t="shared" si="793"/>
        <v>2.7833144704882407E-3</v>
      </c>
      <c r="G949" s="65">
        <f>IFERROR(VLOOKUP(B949,EFA!$C$2:$D$7,2,0),EFA!$D$7)</f>
        <v>1.0058360487805551</v>
      </c>
      <c r="H949" s="69">
        <f>LGD!$D$10</f>
        <v>0.35</v>
      </c>
      <c r="I949" s="68">
        <f t="shared" si="794"/>
        <v>0</v>
      </c>
      <c r="J949" s="70">
        <f t="shared" si="795"/>
        <v>0.54924368064616602</v>
      </c>
      <c r="K949" s="119">
        <f t="shared" si="796"/>
        <v>0</v>
      </c>
      <c r="M949" s="64">
        <v>156</v>
      </c>
      <c r="N949" s="64">
        <v>1</v>
      </c>
      <c r="O949" s="63">
        <f t="shared" si="797"/>
        <v>0.13390000000000002</v>
      </c>
      <c r="P949" s="87">
        <f t="shared" si="791"/>
        <v>1.3559712108601529E-2</v>
      </c>
      <c r="Q949" s="64">
        <f t="shared" si="798"/>
        <v>102</v>
      </c>
      <c r="R949" s="87">
        <f t="shared" si="799"/>
        <v>0.82338072732358525</v>
      </c>
      <c r="S949" s="64">
        <f t="shared" si="800"/>
        <v>54</v>
      </c>
    </row>
    <row r="950" spans="1:19" x14ac:dyDescent="0.25">
      <c r="B950" s="62">
        <v>5</v>
      </c>
      <c r="C950" s="64" t="s">
        <v>20</v>
      </c>
      <c r="D950" s="68"/>
      <c r="E950" s="68">
        <f t="shared" si="792"/>
        <v>0</v>
      </c>
      <c r="F950" s="63">
        <f t="shared" si="793"/>
        <v>2.7833144704882407E-3</v>
      </c>
      <c r="G950" s="65">
        <f>IFERROR(VLOOKUP(B950,EFA!$C$2:$D$7,2,0),EFA!$D$7)</f>
        <v>1.0058360487805551</v>
      </c>
      <c r="H950" s="69">
        <f>LGD!$D$11</f>
        <v>0.55000000000000004</v>
      </c>
      <c r="I950" s="68">
        <f t="shared" si="794"/>
        <v>0</v>
      </c>
      <c r="J950" s="70">
        <f t="shared" si="795"/>
        <v>0.54924368064616602</v>
      </c>
      <c r="K950" s="119">
        <f t="shared" si="796"/>
        <v>0</v>
      </c>
      <c r="M950" s="64">
        <v>156</v>
      </c>
      <c r="N950" s="64">
        <v>1</v>
      </c>
      <c r="O950" s="63">
        <f t="shared" si="797"/>
        <v>0.13390000000000002</v>
      </c>
      <c r="P950" s="87">
        <f t="shared" si="791"/>
        <v>1.3559712108601529E-2</v>
      </c>
      <c r="Q950" s="64">
        <f t="shared" si="798"/>
        <v>102</v>
      </c>
      <c r="R950" s="87">
        <f t="shared" si="799"/>
        <v>0.82338072732358525</v>
      </c>
      <c r="S950" s="64">
        <f t="shared" si="800"/>
        <v>54</v>
      </c>
    </row>
    <row r="951" spans="1:19" x14ac:dyDescent="0.25">
      <c r="C951" s="88"/>
      <c r="D951" s="89"/>
      <c r="E951" s="89"/>
      <c r="F951" s="90"/>
      <c r="G951" s="91"/>
      <c r="H951" s="92"/>
      <c r="I951" s="89"/>
      <c r="J951" s="93"/>
      <c r="K951" s="117"/>
      <c r="M951" s="94"/>
      <c r="N951" s="94"/>
      <c r="O951" s="95"/>
      <c r="P951" s="96"/>
      <c r="Q951" s="94"/>
      <c r="R951" s="96"/>
      <c r="S951" s="94"/>
    </row>
    <row r="952" spans="1:19" x14ac:dyDescent="0.25">
      <c r="A952" s="62">
        <v>13</v>
      </c>
      <c r="B952" s="62" t="s">
        <v>52</v>
      </c>
      <c r="C952" s="64" t="s">
        <v>9</v>
      </c>
      <c r="D952" s="64"/>
      <c r="E952" s="84" t="s">
        <v>26</v>
      </c>
      <c r="F952" s="84" t="s">
        <v>39</v>
      </c>
      <c r="G952" s="84" t="s">
        <v>27</v>
      </c>
      <c r="H952" s="84" t="s">
        <v>28</v>
      </c>
      <c r="I952" s="84" t="s">
        <v>29</v>
      </c>
      <c r="J952" s="84" t="s">
        <v>30</v>
      </c>
      <c r="K952" s="118" t="s">
        <v>31</v>
      </c>
      <c r="M952" s="85" t="s">
        <v>32</v>
      </c>
      <c r="N952" s="85" t="s">
        <v>33</v>
      </c>
      <c r="O952" s="85" t="s">
        <v>34</v>
      </c>
      <c r="P952" s="85" t="s">
        <v>35</v>
      </c>
      <c r="Q952" s="85" t="s">
        <v>36</v>
      </c>
      <c r="R952" s="85" t="s">
        <v>37</v>
      </c>
      <c r="S952" s="85" t="s">
        <v>38</v>
      </c>
    </row>
    <row r="953" spans="1:19" x14ac:dyDescent="0.25">
      <c r="B953" s="62">
        <v>6</v>
      </c>
      <c r="C953" s="64" t="s">
        <v>12</v>
      </c>
      <c r="D953" s="68"/>
      <c r="E953" s="68">
        <f>D898*R953</f>
        <v>0</v>
      </c>
      <c r="F953" s="63">
        <f>$I$4-$H$4</f>
        <v>3.4321948130550117E-4</v>
      </c>
      <c r="G953" s="65">
        <f>IFERROR(VLOOKUP(B953,EFA!$C$2:$D$7,2,0),EFA!$D$7)</f>
        <v>1.0058360487805551</v>
      </c>
      <c r="H953" s="69">
        <f>LGD!$D$3</f>
        <v>0</v>
      </c>
      <c r="I953" s="68">
        <f>E953*F953*G953*H953</f>
        <v>0</v>
      </c>
      <c r="J953" s="70">
        <f>1/((1+($O$16/12))^(M953-Q953))</f>
        <v>0.48076748067312913</v>
      </c>
      <c r="K953" s="119">
        <f>I953*J953</f>
        <v>0</v>
      </c>
      <c r="M953" s="64">
        <v>156</v>
      </c>
      <c r="N953" s="64">
        <v>1</v>
      </c>
      <c r="O953" s="63">
        <f>$O$16</f>
        <v>0.13390000000000002</v>
      </c>
      <c r="P953" s="87">
        <f t="shared" ref="P953:P961" si="801">PMT(O953/12,M953,-N953,0,0)</f>
        <v>1.3559712108601529E-2</v>
      </c>
      <c r="Q953" s="64">
        <f>M953-S953</f>
        <v>90</v>
      </c>
      <c r="R953" s="87">
        <f>PV(O953/12,Q953,-P953,0,0)</f>
        <v>0.7675721649284698</v>
      </c>
      <c r="S953" s="64">
        <f>12+12+12+12+12+6</f>
        <v>66</v>
      </c>
    </row>
    <row r="954" spans="1:19" x14ac:dyDescent="0.25">
      <c r="B954" s="62">
        <v>6</v>
      </c>
      <c r="C954" s="64" t="s">
        <v>13</v>
      </c>
      <c r="D954" s="68"/>
      <c r="E954" s="68">
        <f t="shared" ref="E954:E961" si="802">D899*R954</f>
        <v>0</v>
      </c>
      <c r="F954" s="63">
        <f t="shared" ref="F954:F961" si="803">$I$4-$H$4</f>
        <v>3.4321948130550117E-4</v>
      </c>
      <c r="G954" s="65">
        <f>IFERROR(VLOOKUP(B954,EFA!$C$2:$D$7,2,0),EFA!$D$7)</f>
        <v>1.0058360487805551</v>
      </c>
      <c r="H954" s="69">
        <f>LGD!$D$4</f>
        <v>0.55000000000000004</v>
      </c>
      <c r="I954" s="68">
        <f t="shared" ref="I954:I961" si="804">E954*F954*G954*H954</f>
        <v>0</v>
      </c>
      <c r="J954" s="70">
        <f t="shared" ref="J954:J961" si="805">1/((1+($O$16/12))^(M954-Q954))</f>
        <v>0.48076748067312913</v>
      </c>
      <c r="K954" s="119">
        <f t="shared" ref="K954:K961" si="806">I954*J954</f>
        <v>0</v>
      </c>
      <c r="M954" s="64">
        <v>156</v>
      </c>
      <c r="N954" s="64">
        <v>1</v>
      </c>
      <c r="O954" s="63">
        <f t="shared" ref="O954:O961" si="807">$O$16</f>
        <v>0.13390000000000002</v>
      </c>
      <c r="P954" s="87">
        <f t="shared" si="801"/>
        <v>1.3559712108601529E-2</v>
      </c>
      <c r="Q954" s="64">
        <f t="shared" ref="Q954:Q961" si="808">M954-S954</f>
        <v>90</v>
      </c>
      <c r="R954" s="87">
        <f t="shared" ref="R954:R961" si="809">PV(O954/12,Q954,-P954,0,0)</f>
        <v>0.7675721649284698</v>
      </c>
      <c r="S954" s="64">
        <f t="shared" ref="S954:S961" si="810">12+12+12+12+12+6</f>
        <v>66</v>
      </c>
    </row>
    <row r="955" spans="1:19" x14ac:dyDescent="0.25">
      <c r="B955" s="62">
        <v>6</v>
      </c>
      <c r="C955" s="64" t="s">
        <v>14</v>
      </c>
      <c r="D955" s="68"/>
      <c r="E955" s="68">
        <f t="shared" si="802"/>
        <v>0</v>
      </c>
      <c r="F955" s="63">
        <f t="shared" si="803"/>
        <v>3.4321948130550117E-4</v>
      </c>
      <c r="G955" s="65">
        <f>IFERROR(VLOOKUP(B955,EFA!$C$2:$D$7,2,0),EFA!$D$7)</f>
        <v>1.0058360487805551</v>
      </c>
      <c r="H955" s="69">
        <f>LGD!$D$5</f>
        <v>0.14000000000000001</v>
      </c>
      <c r="I955" s="68">
        <f t="shared" si="804"/>
        <v>0</v>
      </c>
      <c r="J955" s="70">
        <f t="shared" si="805"/>
        <v>0.48076748067312913</v>
      </c>
      <c r="K955" s="119">
        <f t="shared" si="806"/>
        <v>0</v>
      </c>
      <c r="M955" s="64">
        <v>156</v>
      </c>
      <c r="N955" s="64">
        <v>1</v>
      </c>
      <c r="O955" s="63">
        <f t="shared" si="807"/>
        <v>0.13390000000000002</v>
      </c>
      <c r="P955" s="87">
        <f t="shared" si="801"/>
        <v>1.3559712108601529E-2</v>
      </c>
      <c r="Q955" s="64">
        <f t="shared" si="808"/>
        <v>90</v>
      </c>
      <c r="R955" s="87">
        <f t="shared" si="809"/>
        <v>0.7675721649284698</v>
      </c>
      <c r="S955" s="64">
        <f t="shared" si="810"/>
        <v>66</v>
      </c>
    </row>
    <row r="956" spans="1:19" x14ac:dyDescent="0.25">
      <c r="B956" s="62">
        <v>6</v>
      </c>
      <c r="C956" s="64" t="s">
        <v>15</v>
      </c>
      <c r="D956" s="68"/>
      <c r="E956" s="68">
        <f t="shared" si="802"/>
        <v>0</v>
      </c>
      <c r="F956" s="63">
        <f t="shared" si="803"/>
        <v>3.4321948130550117E-4</v>
      </c>
      <c r="G956" s="65">
        <f>IFERROR(VLOOKUP(B956,EFA!$C$2:$D$7,2,0),EFA!$D$7)</f>
        <v>1.0058360487805551</v>
      </c>
      <c r="H956" s="69">
        <f>LGD!$D$6</f>
        <v>0.3</v>
      </c>
      <c r="I956" s="68">
        <f t="shared" si="804"/>
        <v>0</v>
      </c>
      <c r="J956" s="70">
        <f t="shared" si="805"/>
        <v>0.48076748067312913</v>
      </c>
      <c r="K956" s="119">
        <f t="shared" si="806"/>
        <v>0</v>
      </c>
      <c r="M956" s="64">
        <v>156</v>
      </c>
      <c r="N956" s="64">
        <v>1</v>
      </c>
      <c r="O956" s="63">
        <f t="shared" si="807"/>
        <v>0.13390000000000002</v>
      </c>
      <c r="P956" s="87">
        <f t="shared" si="801"/>
        <v>1.3559712108601529E-2</v>
      </c>
      <c r="Q956" s="64">
        <f t="shared" si="808"/>
        <v>90</v>
      </c>
      <c r="R956" s="87">
        <f t="shared" si="809"/>
        <v>0.7675721649284698</v>
      </c>
      <c r="S956" s="64">
        <f t="shared" si="810"/>
        <v>66</v>
      </c>
    </row>
    <row r="957" spans="1:19" x14ac:dyDescent="0.25">
      <c r="B957" s="62">
        <v>6</v>
      </c>
      <c r="C957" s="64" t="s">
        <v>16</v>
      </c>
      <c r="D957" s="68"/>
      <c r="E957" s="68">
        <f t="shared" si="802"/>
        <v>0</v>
      </c>
      <c r="F957" s="63">
        <f t="shared" si="803"/>
        <v>3.4321948130550117E-4</v>
      </c>
      <c r="G957" s="65">
        <f>IFERROR(VLOOKUP(B957,EFA!$C$2:$D$7,2,0),EFA!$D$7)</f>
        <v>1.0058360487805551</v>
      </c>
      <c r="H957" s="69">
        <f>LGD!$D$7</f>
        <v>0.3</v>
      </c>
      <c r="I957" s="68">
        <f t="shared" si="804"/>
        <v>0</v>
      </c>
      <c r="J957" s="70">
        <f t="shared" si="805"/>
        <v>0.48076748067312913</v>
      </c>
      <c r="K957" s="119">
        <f t="shared" si="806"/>
        <v>0</v>
      </c>
      <c r="M957" s="64">
        <v>156</v>
      </c>
      <c r="N957" s="64">
        <v>1</v>
      </c>
      <c r="O957" s="63">
        <f t="shared" si="807"/>
        <v>0.13390000000000002</v>
      </c>
      <c r="P957" s="87">
        <f t="shared" si="801"/>
        <v>1.3559712108601529E-2</v>
      </c>
      <c r="Q957" s="64">
        <f t="shared" si="808"/>
        <v>90</v>
      </c>
      <c r="R957" s="87">
        <f t="shared" si="809"/>
        <v>0.7675721649284698</v>
      </c>
      <c r="S957" s="64">
        <f t="shared" si="810"/>
        <v>66</v>
      </c>
    </row>
    <row r="958" spans="1:19" x14ac:dyDescent="0.25">
      <c r="B958" s="62">
        <v>6</v>
      </c>
      <c r="C958" s="64" t="s">
        <v>17</v>
      </c>
      <c r="D958" s="68"/>
      <c r="E958" s="68">
        <f t="shared" si="802"/>
        <v>0</v>
      </c>
      <c r="F958" s="63">
        <f t="shared" si="803"/>
        <v>3.4321948130550117E-4</v>
      </c>
      <c r="G958" s="65">
        <f>IFERROR(VLOOKUP(B958,EFA!$C$2:$D$7,2,0),EFA!$D$7)</f>
        <v>1.0058360487805551</v>
      </c>
      <c r="H958" s="69">
        <f>LGD!$D$8</f>
        <v>4.6364209605119888E-2</v>
      </c>
      <c r="I958" s="68">
        <f t="shared" si="804"/>
        <v>0</v>
      </c>
      <c r="J958" s="70">
        <f t="shared" si="805"/>
        <v>0.48076748067312913</v>
      </c>
      <c r="K958" s="119">
        <f t="shared" si="806"/>
        <v>0</v>
      </c>
      <c r="M958" s="64">
        <v>156</v>
      </c>
      <c r="N958" s="64">
        <v>1</v>
      </c>
      <c r="O958" s="63">
        <f t="shared" si="807"/>
        <v>0.13390000000000002</v>
      </c>
      <c r="P958" s="87">
        <f t="shared" si="801"/>
        <v>1.3559712108601529E-2</v>
      </c>
      <c r="Q958" s="64">
        <f t="shared" si="808"/>
        <v>90</v>
      </c>
      <c r="R958" s="87">
        <f t="shared" si="809"/>
        <v>0.7675721649284698</v>
      </c>
      <c r="S958" s="64">
        <f t="shared" si="810"/>
        <v>66</v>
      </c>
    </row>
    <row r="959" spans="1:19" x14ac:dyDescent="0.25">
      <c r="B959" s="62">
        <v>6</v>
      </c>
      <c r="C959" s="64" t="s">
        <v>18</v>
      </c>
      <c r="D959" s="68"/>
      <c r="E959" s="68">
        <f t="shared" si="802"/>
        <v>0</v>
      </c>
      <c r="F959" s="63">
        <f t="shared" si="803"/>
        <v>3.4321948130550117E-4</v>
      </c>
      <c r="G959" s="65">
        <f>IFERROR(VLOOKUP(B959,EFA!$C$2:$D$7,2,0),EFA!$D$7)</f>
        <v>1.0058360487805551</v>
      </c>
      <c r="H959" s="69">
        <f>LGD!$D$9</f>
        <v>0.25</v>
      </c>
      <c r="I959" s="68">
        <f t="shared" si="804"/>
        <v>0</v>
      </c>
      <c r="J959" s="70">
        <f t="shared" si="805"/>
        <v>0.48076748067312913</v>
      </c>
      <c r="K959" s="119">
        <f t="shared" si="806"/>
        <v>0</v>
      </c>
      <c r="M959" s="64">
        <v>156</v>
      </c>
      <c r="N959" s="64">
        <v>1</v>
      </c>
      <c r="O959" s="63">
        <f t="shared" si="807"/>
        <v>0.13390000000000002</v>
      </c>
      <c r="P959" s="87">
        <f t="shared" si="801"/>
        <v>1.3559712108601529E-2</v>
      </c>
      <c r="Q959" s="64">
        <f t="shared" si="808"/>
        <v>90</v>
      </c>
      <c r="R959" s="87">
        <f t="shared" si="809"/>
        <v>0.7675721649284698</v>
      </c>
      <c r="S959" s="64">
        <f t="shared" si="810"/>
        <v>66</v>
      </c>
    </row>
    <row r="960" spans="1:19" x14ac:dyDescent="0.25">
      <c r="B960" s="62">
        <v>6</v>
      </c>
      <c r="C960" s="64" t="s">
        <v>19</v>
      </c>
      <c r="D960" s="68"/>
      <c r="E960" s="68">
        <f t="shared" si="802"/>
        <v>0</v>
      </c>
      <c r="F960" s="63">
        <f t="shared" si="803"/>
        <v>3.4321948130550117E-4</v>
      </c>
      <c r="G960" s="65">
        <f>IFERROR(VLOOKUP(B960,EFA!$C$2:$D$7,2,0),EFA!$D$7)</f>
        <v>1.0058360487805551</v>
      </c>
      <c r="H960" s="69">
        <f>LGD!$D$10</f>
        <v>0.35</v>
      </c>
      <c r="I960" s="68">
        <f t="shared" si="804"/>
        <v>0</v>
      </c>
      <c r="J960" s="70">
        <f t="shared" si="805"/>
        <v>0.48076748067312913</v>
      </c>
      <c r="K960" s="119">
        <f t="shared" si="806"/>
        <v>0</v>
      </c>
      <c r="M960" s="64">
        <v>156</v>
      </c>
      <c r="N960" s="64">
        <v>1</v>
      </c>
      <c r="O960" s="63">
        <f t="shared" si="807"/>
        <v>0.13390000000000002</v>
      </c>
      <c r="P960" s="87">
        <f t="shared" si="801"/>
        <v>1.3559712108601529E-2</v>
      </c>
      <c r="Q960" s="64">
        <f t="shared" si="808"/>
        <v>90</v>
      </c>
      <c r="R960" s="87">
        <f t="shared" si="809"/>
        <v>0.7675721649284698</v>
      </c>
      <c r="S960" s="64">
        <f t="shared" si="810"/>
        <v>66</v>
      </c>
    </row>
    <row r="961" spans="1:19" x14ac:dyDescent="0.25">
      <c r="B961" s="62">
        <v>6</v>
      </c>
      <c r="C961" s="64" t="s">
        <v>20</v>
      </c>
      <c r="D961" s="68"/>
      <c r="E961" s="68">
        <f t="shared" si="802"/>
        <v>0</v>
      </c>
      <c r="F961" s="63">
        <f t="shared" si="803"/>
        <v>3.4321948130550117E-4</v>
      </c>
      <c r="G961" s="65">
        <f>IFERROR(VLOOKUP(B961,EFA!$C$2:$D$7,2,0),EFA!$D$7)</f>
        <v>1.0058360487805551</v>
      </c>
      <c r="H961" s="69">
        <f>LGD!$D$11</f>
        <v>0.55000000000000004</v>
      </c>
      <c r="I961" s="68">
        <f t="shared" si="804"/>
        <v>0</v>
      </c>
      <c r="J961" s="70">
        <f t="shared" si="805"/>
        <v>0.48076748067312913</v>
      </c>
      <c r="K961" s="119">
        <f t="shared" si="806"/>
        <v>0</v>
      </c>
      <c r="M961" s="64">
        <v>156</v>
      </c>
      <c r="N961" s="64">
        <v>1</v>
      </c>
      <c r="O961" s="63">
        <f t="shared" si="807"/>
        <v>0.13390000000000002</v>
      </c>
      <c r="P961" s="87">
        <f t="shared" si="801"/>
        <v>1.3559712108601529E-2</v>
      </c>
      <c r="Q961" s="64">
        <f t="shared" si="808"/>
        <v>90</v>
      </c>
      <c r="R961" s="87">
        <f t="shared" si="809"/>
        <v>0.7675721649284698</v>
      </c>
      <c r="S961" s="64">
        <f t="shared" si="810"/>
        <v>66</v>
      </c>
    </row>
    <row r="962" spans="1:19" x14ac:dyDescent="0.25">
      <c r="C962" s="94"/>
      <c r="D962" s="97"/>
      <c r="E962" s="97"/>
      <c r="F962" s="95"/>
      <c r="G962" s="98"/>
      <c r="H962" s="99"/>
      <c r="I962" s="97"/>
      <c r="J962" s="100"/>
      <c r="K962" s="120"/>
    </row>
    <row r="963" spans="1:19" x14ac:dyDescent="0.25">
      <c r="A963" s="62">
        <v>13</v>
      </c>
      <c r="B963" s="62" t="s">
        <v>52</v>
      </c>
      <c r="C963" s="64" t="s">
        <v>9</v>
      </c>
      <c r="D963" s="64"/>
      <c r="E963" s="84" t="s">
        <v>26</v>
      </c>
      <c r="F963" s="84" t="s">
        <v>39</v>
      </c>
      <c r="G963" s="84" t="s">
        <v>27</v>
      </c>
      <c r="H963" s="84" t="s">
        <v>28</v>
      </c>
      <c r="I963" s="84" t="s">
        <v>29</v>
      </c>
      <c r="J963" s="84" t="s">
        <v>30</v>
      </c>
      <c r="K963" s="118" t="s">
        <v>31</v>
      </c>
      <c r="M963" s="85" t="s">
        <v>32</v>
      </c>
      <c r="N963" s="85" t="s">
        <v>33</v>
      </c>
      <c r="O963" s="85" t="s">
        <v>34</v>
      </c>
      <c r="P963" s="85" t="s">
        <v>35</v>
      </c>
      <c r="Q963" s="85" t="s">
        <v>36</v>
      </c>
      <c r="R963" s="85" t="s">
        <v>37</v>
      </c>
      <c r="S963" s="85" t="s">
        <v>38</v>
      </c>
    </row>
    <row r="964" spans="1:19" x14ac:dyDescent="0.25">
      <c r="B964" s="62">
        <v>7</v>
      </c>
      <c r="C964" s="64" t="s">
        <v>12</v>
      </c>
      <c r="D964" s="68"/>
      <c r="E964" s="68">
        <f t="shared" ref="E964:E972" si="811">D898*R964</f>
        <v>0</v>
      </c>
      <c r="F964" s="63">
        <f>$J$4-$I$4</f>
        <v>6.29054120339749E-3</v>
      </c>
      <c r="G964" s="65">
        <f>IFERROR(VLOOKUP(B964,EFA!$C$2:$D$7,2,0),EFA!$D$7)</f>
        <v>1.0058360487805551</v>
      </c>
      <c r="H964" s="69">
        <f>LGD!$D$3</f>
        <v>0</v>
      </c>
      <c r="I964" s="68">
        <f>E964*F964*G964*H964</f>
        <v>0</v>
      </c>
      <c r="J964" s="70">
        <f>1/((1+($O$16/12))^(M964-Q964))</f>
        <v>0.42082845668950175</v>
      </c>
      <c r="K964" s="119">
        <f>I964*J964</f>
        <v>0</v>
      </c>
      <c r="M964" s="64">
        <v>156</v>
      </c>
      <c r="N964" s="64">
        <v>1</v>
      </c>
      <c r="O964" s="63">
        <f>$O$16</f>
        <v>0.13390000000000002</v>
      </c>
      <c r="P964" s="87">
        <f t="shared" ref="P964:P972" si="812">PMT(O964/12,M964,-N964,0,0)</f>
        <v>1.3559712108601529E-2</v>
      </c>
      <c r="Q964" s="64">
        <f>M964-S964</f>
        <v>78</v>
      </c>
      <c r="R964" s="87">
        <f>PV(O964/12,Q964,-P964,0,0)</f>
        <v>0.70381473237802517</v>
      </c>
      <c r="S964" s="64">
        <v>78</v>
      </c>
    </row>
    <row r="965" spans="1:19" x14ac:dyDescent="0.25">
      <c r="B965" s="62">
        <v>7</v>
      </c>
      <c r="C965" s="64" t="s">
        <v>13</v>
      </c>
      <c r="D965" s="68"/>
      <c r="E965" s="68">
        <f t="shared" si="811"/>
        <v>0</v>
      </c>
      <c r="F965" s="63">
        <f t="shared" ref="F965:F972" si="813">$J$4-$I$4</f>
        <v>6.29054120339749E-3</v>
      </c>
      <c r="G965" s="65">
        <f>IFERROR(VLOOKUP(B965,EFA!$C$2:$D$7,2,0),EFA!$D$7)</f>
        <v>1.0058360487805551</v>
      </c>
      <c r="H965" s="69">
        <f>LGD!$D$4</f>
        <v>0.55000000000000004</v>
      </c>
      <c r="I965" s="68">
        <f t="shared" ref="I965:I972" si="814">E965*F965*G965*H965</f>
        <v>0</v>
      </c>
      <c r="J965" s="70">
        <f t="shared" ref="J965:J972" si="815">1/((1+($O$16/12))^(M965-Q965))</f>
        <v>0.42082845668950175</v>
      </c>
      <c r="K965" s="119">
        <f t="shared" ref="K965:K972" si="816">I965*J965</f>
        <v>0</v>
      </c>
      <c r="M965" s="64">
        <v>156</v>
      </c>
      <c r="N965" s="64">
        <v>1</v>
      </c>
      <c r="O965" s="63">
        <f t="shared" ref="O965:O972" si="817">$O$16</f>
        <v>0.13390000000000002</v>
      </c>
      <c r="P965" s="87">
        <f t="shared" si="812"/>
        <v>1.3559712108601529E-2</v>
      </c>
      <c r="Q965" s="64">
        <f t="shared" ref="Q965:Q972" si="818">M965-S965</f>
        <v>78</v>
      </c>
      <c r="R965" s="87">
        <f t="shared" ref="R965:R972" si="819">PV(O965/12,Q965,-P965,0,0)</f>
        <v>0.70381473237802517</v>
      </c>
      <c r="S965" s="64">
        <v>78</v>
      </c>
    </row>
    <row r="966" spans="1:19" x14ac:dyDescent="0.25">
      <c r="B966" s="62">
        <v>7</v>
      </c>
      <c r="C966" s="64" t="s">
        <v>14</v>
      </c>
      <c r="D966" s="68"/>
      <c r="E966" s="68">
        <f t="shared" si="811"/>
        <v>0</v>
      </c>
      <c r="F966" s="63">
        <f t="shared" si="813"/>
        <v>6.29054120339749E-3</v>
      </c>
      <c r="G966" s="65">
        <f>IFERROR(VLOOKUP(B966,EFA!$C$2:$D$7,2,0),EFA!$D$7)</f>
        <v>1.0058360487805551</v>
      </c>
      <c r="H966" s="69">
        <f>LGD!$D$5</f>
        <v>0.14000000000000001</v>
      </c>
      <c r="I966" s="68">
        <f t="shared" si="814"/>
        <v>0</v>
      </c>
      <c r="J966" s="70">
        <f t="shared" si="815"/>
        <v>0.42082845668950175</v>
      </c>
      <c r="K966" s="119">
        <f t="shared" si="816"/>
        <v>0</v>
      </c>
      <c r="M966" s="64">
        <v>156</v>
      </c>
      <c r="N966" s="64">
        <v>1</v>
      </c>
      <c r="O966" s="63">
        <f t="shared" si="817"/>
        <v>0.13390000000000002</v>
      </c>
      <c r="P966" s="87">
        <f t="shared" si="812"/>
        <v>1.3559712108601529E-2</v>
      </c>
      <c r="Q966" s="64">
        <f t="shared" si="818"/>
        <v>78</v>
      </c>
      <c r="R966" s="87">
        <f t="shared" si="819"/>
        <v>0.70381473237802517</v>
      </c>
      <c r="S966" s="64">
        <v>78</v>
      </c>
    </row>
    <row r="967" spans="1:19" x14ac:dyDescent="0.25">
      <c r="B967" s="62">
        <v>7</v>
      </c>
      <c r="C967" s="64" t="s">
        <v>15</v>
      </c>
      <c r="D967" s="68"/>
      <c r="E967" s="68">
        <f t="shared" si="811"/>
        <v>0</v>
      </c>
      <c r="F967" s="63">
        <f t="shared" si="813"/>
        <v>6.29054120339749E-3</v>
      </c>
      <c r="G967" s="65">
        <f>IFERROR(VLOOKUP(B967,EFA!$C$2:$D$7,2,0),EFA!$D$7)</f>
        <v>1.0058360487805551</v>
      </c>
      <c r="H967" s="69">
        <f>LGD!$D$6</f>
        <v>0.3</v>
      </c>
      <c r="I967" s="68">
        <f t="shared" si="814"/>
        <v>0</v>
      </c>
      <c r="J967" s="70">
        <f t="shared" si="815"/>
        <v>0.42082845668950175</v>
      </c>
      <c r="K967" s="119">
        <f t="shared" si="816"/>
        <v>0</v>
      </c>
      <c r="M967" s="64">
        <v>156</v>
      </c>
      <c r="N967" s="64">
        <v>1</v>
      </c>
      <c r="O967" s="63">
        <f t="shared" si="817"/>
        <v>0.13390000000000002</v>
      </c>
      <c r="P967" s="87">
        <f t="shared" si="812"/>
        <v>1.3559712108601529E-2</v>
      </c>
      <c r="Q967" s="64">
        <f t="shared" si="818"/>
        <v>78</v>
      </c>
      <c r="R967" s="87">
        <f t="shared" si="819"/>
        <v>0.70381473237802517</v>
      </c>
      <c r="S967" s="64">
        <v>78</v>
      </c>
    </row>
    <row r="968" spans="1:19" x14ac:dyDescent="0.25">
      <c r="B968" s="62">
        <v>7</v>
      </c>
      <c r="C968" s="64" t="s">
        <v>16</v>
      </c>
      <c r="D968" s="68"/>
      <c r="E968" s="68">
        <f t="shared" si="811"/>
        <v>0</v>
      </c>
      <c r="F968" s="63">
        <f t="shared" si="813"/>
        <v>6.29054120339749E-3</v>
      </c>
      <c r="G968" s="65">
        <f>IFERROR(VLOOKUP(B968,EFA!$C$2:$D$7,2,0),EFA!$D$7)</f>
        <v>1.0058360487805551</v>
      </c>
      <c r="H968" s="69">
        <f>LGD!$D$7</f>
        <v>0.3</v>
      </c>
      <c r="I968" s="68">
        <f t="shared" si="814"/>
        <v>0</v>
      </c>
      <c r="J968" s="70">
        <f t="shared" si="815"/>
        <v>0.42082845668950175</v>
      </c>
      <c r="K968" s="119">
        <f t="shared" si="816"/>
        <v>0</v>
      </c>
      <c r="M968" s="64">
        <v>156</v>
      </c>
      <c r="N968" s="64">
        <v>1</v>
      </c>
      <c r="O968" s="63">
        <f t="shared" si="817"/>
        <v>0.13390000000000002</v>
      </c>
      <c r="P968" s="87">
        <f t="shared" si="812"/>
        <v>1.3559712108601529E-2</v>
      </c>
      <c r="Q968" s="64">
        <f t="shared" si="818"/>
        <v>78</v>
      </c>
      <c r="R968" s="87">
        <f t="shared" si="819"/>
        <v>0.70381473237802517</v>
      </c>
      <c r="S968" s="64">
        <v>78</v>
      </c>
    </row>
    <row r="969" spans="1:19" x14ac:dyDescent="0.25">
      <c r="B969" s="62">
        <v>7</v>
      </c>
      <c r="C969" s="64" t="s">
        <v>17</v>
      </c>
      <c r="D969" s="68"/>
      <c r="E969" s="68">
        <f t="shared" si="811"/>
        <v>0</v>
      </c>
      <c r="F969" s="63">
        <f t="shared" si="813"/>
        <v>6.29054120339749E-3</v>
      </c>
      <c r="G969" s="65">
        <f>IFERROR(VLOOKUP(B969,EFA!$C$2:$D$7,2,0),EFA!$D$7)</f>
        <v>1.0058360487805551</v>
      </c>
      <c r="H969" s="69">
        <f>LGD!$D$8</f>
        <v>4.6364209605119888E-2</v>
      </c>
      <c r="I969" s="68">
        <f t="shared" si="814"/>
        <v>0</v>
      </c>
      <c r="J969" s="70">
        <f t="shared" si="815"/>
        <v>0.42082845668950175</v>
      </c>
      <c r="K969" s="119">
        <f t="shared" si="816"/>
        <v>0</v>
      </c>
      <c r="M969" s="64">
        <v>156</v>
      </c>
      <c r="N969" s="64">
        <v>1</v>
      </c>
      <c r="O969" s="63">
        <f t="shared" si="817"/>
        <v>0.13390000000000002</v>
      </c>
      <c r="P969" s="87">
        <f t="shared" si="812"/>
        <v>1.3559712108601529E-2</v>
      </c>
      <c r="Q969" s="64">
        <f t="shared" si="818"/>
        <v>78</v>
      </c>
      <c r="R969" s="87">
        <f t="shared" si="819"/>
        <v>0.70381473237802517</v>
      </c>
      <c r="S969" s="64">
        <v>78</v>
      </c>
    </row>
    <row r="970" spans="1:19" x14ac:dyDescent="0.25">
      <c r="B970" s="62">
        <v>7</v>
      </c>
      <c r="C970" s="64" t="s">
        <v>18</v>
      </c>
      <c r="D970" s="68"/>
      <c r="E970" s="68">
        <f t="shared" si="811"/>
        <v>0</v>
      </c>
      <c r="F970" s="63">
        <f t="shared" si="813"/>
        <v>6.29054120339749E-3</v>
      </c>
      <c r="G970" s="65">
        <f>IFERROR(VLOOKUP(B970,EFA!$C$2:$D$7,2,0),EFA!$D$7)</f>
        <v>1.0058360487805551</v>
      </c>
      <c r="H970" s="69">
        <f>LGD!$D$9</f>
        <v>0.25</v>
      </c>
      <c r="I970" s="68">
        <f t="shared" si="814"/>
        <v>0</v>
      </c>
      <c r="J970" s="70">
        <f t="shared" si="815"/>
        <v>0.42082845668950175</v>
      </c>
      <c r="K970" s="119">
        <f t="shared" si="816"/>
        <v>0</v>
      </c>
      <c r="M970" s="64">
        <v>156</v>
      </c>
      <c r="N970" s="64">
        <v>1</v>
      </c>
      <c r="O970" s="63">
        <f t="shared" si="817"/>
        <v>0.13390000000000002</v>
      </c>
      <c r="P970" s="87">
        <f t="shared" si="812"/>
        <v>1.3559712108601529E-2</v>
      </c>
      <c r="Q970" s="64">
        <f t="shared" si="818"/>
        <v>78</v>
      </c>
      <c r="R970" s="87">
        <f t="shared" si="819"/>
        <v>0.70381473237802517</v>
      </c>
      <c r="S970" s="64">
        <v>78</v>
      </c>
    </row>
    <row r="971" spans="1:19" x14ac:dyDescent="0.25">
      <c r="B971" s="62">
        <v>7</v>
      </c>
      <c r="C971" s="64" t="s">
        <v>19</v>
      </c>
      <c r="D971" s="68"/>
      <c r="E971" s="68">
        <f t="shared" si="811"/>
        <v>0</v>
      </c>
      <c r="F971" s="63">
        <f t="shared" si="813"/>
        <v>6.29054120339749E-3</v>
      </c>
      <c r="G971" s="65">
        <f>IFERROR(VLOOKUP(B971,EFA!$C$2:$D$7,2,0),EFA!$D$7)</f>
        <v>1.0058360487805551</v>
      </c>
      <c r="H971" s="69">
        <f>LGD!$D$10</f>
        <v>0.35</v>
      </c>
      <c r="I971" s="68">
        <f t="shared" si="814"/>
        <v>0</v>
      </c>
      <c r="J971" s="70">
        <f t="shared" si="815"/>
        <v>0.42082845668950175</v>
      </c>
      <c r="K971" s="119">
        <f t="shared" si="816"/>
        <v>0</v>
      </c>
      <c r="M971" s="64">
        <v>156</v>
      </c>
      <c r="N971" s="64">
        <v>1</v>
      </c>
      <c r="O971" s="63">
        <f t="shared" si="817"/>
        <v>0.13390000000000002</v>
      </c>
      <c r="P971" s="87">
        <f t="shared" si="812"/>
        <v>1.3559712108601529E-2</v>
      </c>
      <c r="Q971" s="64">
        <f t="shared" si="818"/>
        <v>78</v>
      </c>
      <c r="R971" s="87">
        <f t="shared" si="819"/>
        <v>0.70381473237802517</v>
      </c>
      <c r="S971" s="64">
        <v>78</v>
      </c>
    </row>
    <row r="972" spans="1:19" x14ac:dyDescent="0.25">
      <c r="B972" s="62">
        <v>7</v>
      </c>
      <c r="C972" s="64" t="s">
        <v>20</v>
      </c>
      <c r="D972" s="68"/>
      <c r="E972" s="68">
        <f t="shared" si="811"/>
        <v>0</v>
      </c>
      <c r="F972" s="63">
        <f t="shared" si="813"/>
        <v>6.29054120339749E-3</v>
      </c>
      <c r="G972" s="65">
        <f>IFERROR(VLOOKUP(B972,EFA!$C$2:$D$7,2,0),EFA!$D$7)</f>
        <v>1.0058360487805551</v>
      </c>
      <c r="H972" s="69">
        <f>LGD!$D$11</f>
        <v>0.55000000000000004</v>
      </c>
      <c r="I972" s="68">
        <f t="shared" si="814"/>
        <v>0</v>
      </c>
      <c r="J972" s="70">
        <f t="shared" si="815"/>
        <v>0.42082845668950175</v>
      </c>
      <c r="K972" s="119">
        <f t="shared" si="816"/>
        <v>0</v>
      </c>
      <c r="M972" s="64">
        <v>156</v>
      </c>
      <c r="N972" s="64">
        <v>1</v>
      </c>
      <c r="O972" s="63">
        <f t="shared" si="817"/>
        <v>0.13390000000000002</v>
      </c>
      <c r="P972" s="87">
        <f t="shared" si="812"/>
        <v>1.3559712108601529E-2</v>
      </c>
      <c r="Q972" s="64">
        <f t="shared" si="818"/>
        <v>78</v>
      </c>
      <c r="R972" s="87">
        <f t="shared" si="819"/>
        <v>0.70381473237802517</v>
      </c>
      <c r="S972" s="64">
        <v>78</v>
      </c>
    </row>
    <row r="973" spans="1:19" ht="17.25" customHeight="1" x14ac:dyDescent="0.25">
      <c r="C973" s="94"/>
      <c r="D973" s="97"/>
      <c r="E973" s="97"/>
      <c r="F973" s="95"/>
      <c r="G973" s="98"/>
      <c r="H973" s="99"/>
      <c r="I973" s="97"/>
      <c r="J973" s="100"/>
      <c r="K973" s="120"/>
    </row>
    <row r="974" spans="1:19" x14ac:dyDescent="0.25">
      <c r="A974" s="62">
        <v>13</v>
      </c>
      <c r="B974" s="62" t="s">
        <v>52</v>
      </c>
      <c r="C974" s="64" t="s">
        <v>9</v>
      </c>
      <c r="D974" s="64"/>
      <c r="E974" s="84" t="s">
        <v>26</v>
      </c>
      <c r="F974" s="84" t="s">
        <v>39</v>
      </c>
      <c r="G974" s="84" t="s">
        <v>27</v>
      </c>
      <c r="H974" s="84" t="s">
        <v>28</v>
      </c>
      <c r="I974" s="84" t="s">
        <v>29</v>
      </c>
      <c r="J974" s="84" t="s">
        <v>30</v>
      </c>
      <c r="K974" s="118" t="s">
        <v>31</v>
      </c>
      <c r="M974" s="85" t="s">
        <v>32</v>
      </c>
      <c r="N974" s="85" t="s">
        <v>33</v>
      </c>
      <c r="O974" s="85" t="s">
        <v>34</v>
      </c>
      <c r="P974" s="85" t="s">
        <v>35</v>
      </c>
      <c r="Q974" s="85" t="s">
        <v>36</v>
      </c>
      <c r="R974" s="85" t="s">
        <v>37</v>
      </c>
      <c r="S974" s="85" t="s">
        <v>38</v>
      </c>
    </row>
    <row r="975" spans="1:19" x14ac:dyDescent="0.25">
      <c r="B975" s="62">
        <v>8</v>
      </c>
      <c r="C975" s="64" t="s">
        <v>12</v>
      </c>
      <c r="D975" s="68"/>
      <c r="E975" s="68">
        <f t="shared" ref="E975:E983" si="820">D898*R975</f>
        <v>0</v>
      </c>
      <c r="F975" s="63">
        <f>$K$4-$J$4</f>
        <v>2.9243374984770504E-3</v>
      </c>
      <c r="G975" s="65">
        <f>IFERROR(VLOOKUP(B975,EFA!$C$2:$D$7,2,0),EFA!$D$7)</f>
        <v>1.0058360487805551</v>
      </c>
      <c r="H975" s="69">
        <f>LGD!$D$3</f>
        <v>0</v>
      </c>
      <c r="I975" s="68">
        <f>E975*F975*G975*H975</f>
        <v>0</v>
      </c>
      <c r="J975" s="70">
        <f>1/((1+($O$16/12))^(M975-Q975))</f>
        <v>0.36836224802832446</v>
      </c>
      <c r="K975" s="119">
        <f>I975*J975</f>
        <v>0</v>
      </c>
      <c r="M975" s="64">
        <v>156</v>
      </c>
      <c r="N975" s="64">
        <v>1</v>
      </c>
      <c r="O975" s="63">
        <f>$O$16</f>
        <v>0.13390000000000002</v>
      </c>
      <c r="P975" s="87">
        <f t="shared" ref="P975:P983" si="821">PMT(O975/12,M975,-N975,0,0)</f>
        <v>1.3559712108601529E-2</v>
      </c>
      <c r="Q975" s="64">
        <f>M975-S975</f>
        <v>66</v>
      </c>
      <c r="R975" s="87">
        <f>PV(O975/12,Q975,-P975,0,0)</f>
        <v>0.63097626403252405</v>
      </c>
      <c r="S975" s="64">
        <v>90</v>
      </c>
    </row>
    <row r="976" spans="1:19" x14ac:dyDescent="0.25">
      <c r="B976" s="62">
        <v>8</v>
      </c>
      <c r="C976" s="64" t="s">
        <v>13</v>
      </c>
      <c r="D976" s="68"/>
      <c r="E976" s="68">
        <f t="shared" si="820"/>
        <v>0</v>
      </c>
      <c r="F976" s="63">
        <f t="shared" ref="F976:F983" si="822">$K$4-$J$4</f>
        <v>2.9243374984770504E-3</v>
      </c>
      <c r="G976" s="65">
        <f>IFERROR(VLOOKUP(B976,EFA!$C$2:$D$7,2,0),EFA!$D$7)</f>
        <v>1.0058360487805551</v>
      </c>
      <c r="H976" s="69">
        <f>LGD!$D$4</f>
        <v>0.55000000000000004</v>
      </c>
      <c r="I976" s="68">
        <f t="shared" ref="I976:I983" si="823">E976*F976*G976*H976</f>
        <v>0</v>
      </c>
      <c r="J976" s="70">
        <f t="shared" ref="J976:J983" si="824">1/((1+($O$16/12))^(M976-Q976))</f>
        <v>0.36836224802832446</v>
      </c>
      <c r="K976" s="119">
        <f t="shared" ref="K976:K983" si="825">I976*J976</f>
        <v>0</v>
      </c>
      <c r="M976" s="64">
        <v>156</v>
      </c>
      <c r="N976" s="64">
        <v>1</v>
      </c>
      <c r="O976" s="63">
        <f t="shared" ref="O976:O983" si="826">$O$16</f>
        <v>0.13390000000000002</v>
      </c>
      <c r="P976" s="87">
        <f t="shared" si="821"/>
        <v>1.3559712108601529E-2</v>
      </c>
      <c r="Q976" s="64">
        <f t="shared" ref="Q976:Q983" si="827">M976-S976</f>
        <v>66</v>
      </c>
      <c r="R976" s="87">
        <f t="shared" ref="R976:R983" si="828">PV(O976/12,Q976,-P976,0,0)</f>
        <v>0.63097626403252405</v>
      </c>
      <c r="S976" s="64">
        <v>90</v>
      </c>
    </row>
    <row r="977" spans="1:19" x14ac:dyDescent="0.25">
      <c r="B977" s="62">
        <v>8</v>
      </c>
      <c r="C977" s="64" t="s">
        <v>14</v>
      </c>
      <c r="D977" s="68"/>
      <c r="E977" s="68">
        <f t="shared" si="820"/>
        <v>0</v>
      </c>
      <c r="F977" s="63">
        <f t="shared" si="822"/>
        <v>2.9243374984770504E-3</v>
      </c>
      <c r="G977" s="65">
        <f>IFERROR(VLOOKUP(B977,EFA!$C$2:$D$7,2,0),EFA!$D$7)</f>
        <v>1.0058360487805551</v>
      </c>
      <c r="H977" s="69">
        <f>LGD!$D$5</f>
        <v>0.14000000000000001</v>
      </c>
      <c r="I977" s="68">
        <f t="shared" si="823"/>
        <v>0</v>
      </c>
      <c r="J977" s="70">
        <f t="shared" si="824"/>
        <v>0.36836224802832446</v>
      </c>
      <c r="K977" s="119">
        <f t="shared" si="825"/>
        <v>0</v>
      </c>
      <c r="M977" s="64">
        <v>156</v>
      </c>
      <c r="N977" s="64">
        <v>1</v>
      </c>
      <c r="O977" s="63">
        <f t="shared" si="826"/>
        <v>0.13390000000000002</v>
      </c>
      <c r="P977" s="87">
        <f t="shared" si="821"/>
        <v>1.3559712108601529E-2</v>
      </c>
      <c r="Q977" s="64">
        <f t="shared" si="827"/>
        <v>66</v>
      </c>
      <c r="R977" s="87">
        <f t="shared" si="828"/>
        <v>0.63097626403252405</v>
      </c>
      <c r="S977" s="64">
        <v>90</v>
      </c>
    </row>
    <row r="978" spans="1:19" x14ac:dyDescent="0.25">
      <c r="B978" s="62">
        <v>8</v>
      </c>
      <c r="C978" s="64" t="s">
        <v>15</v>
      </c>
      <c r="D978" s="68"/>
      <c r="E978" s="68">
        <f t="shared" si="820"/>
        <v>0</v>
      </c>
      <c r="F978" s="63">
        <f t="shared" si="822"/>
        <v>2.9243374984770504E-3</v>
      </c>
      <c r="G978" s="65">
        <f>IFERROR(VLOOKUP(B978,EFA!$C$2:$D$7,2,0),EFA!$D$7)</f>
        <v>1.0058360487805551</v>
      </c>
      <c r="H978" s="69">
        <f>LGD!$D$6</f>
        <v>0.3</v>
      </c>
      <c r="I978" s="68">
        <f t="shared" si="823"/>
        <v>0</v>
      </c>
      <c r="J978" s="70">
        <f t="shared" si="824"/>
        <v>0.36836224802832446</v>
      </c>
      <c r="K978" s="119">
        <f t="shared" si="825"/>
        <v>0</v>
      </c>
      <c r="M978" s="64">
        <v>156</v>
      </c>
      <c r="N978" s="64">
        <v>1</v>
      </c>
      <c r="O978" s="63">
        <f t="shared" si="826"/>
        <v>0.13390000000000002</v>
      </c>
      <c r="P978" s="87">
        <f t="shared" si="821"/>
        <v>1.3559712108601529E-2</v>
      </c>
      <c r="Q978" s="64">
        <f t="shared" si="827"/>
        <v>66</v>
      </c>
      <c r="R978" s="87">
        <f t="shared" si="828"/>
        <v>0.63097626403252405</v>
      </c>
      <c r="S978" s="64">
        <v>90</v>
      </c>
    </row>
    <row r="979" spans="1:19" x14ac:dyDescent="0.25">
      <c r="B979" s="62">
        <v>8</v>
      </c>
      <c r="C979" s="64" t="s">
        <v>16</v>
      </c>
      <c r="D979" s="68"/>
      <c r="E979" s="68">
        <f t="shared" si="820"/>
        <v>0</v>
      </c>
      <c r="F979" s="63">
        <f t="shared" si="822"/>
        <v>2.9243374984770504E-3</v>
      </c>
      <c r="G979" s="65">
        <f>IFERROR(VLOOKUP(B979,EFA!$C$2:$D$7,2,0),EFA!$D$7)</f>
        <v>1.0058360487805551</v>
      </c>
      <c r="H979" s="69">
        <f>LGD!$D$7</f>
        <v>0.3</v>
      </c>
      <c r="I979" s="68">
        <f t="shared" si="823"/>
        <v>0</v>
      </c>
      <c r="J979" s="70">
        <f t="shared" si="824"/>
        <v>0.36836224802832446</v>
      </c>
      <c r="K979" s="119">
        <f t="shared" si="825"/>
        <v>0</v>
      </c>
      <c r="M979" s="64">
        <v>156</v>
      </c>
      <c r="N979" s="64">
        <v>1</v>
      </c>
      <c r="O979" s="63">
        <f t="shared" si="826"/>
        <v>0.13390000000000002</v>
      </c>
      <c r="P979" s="87">
        <f t="shared" si="821"/>
        <v>1.3559712108601529E-2</v>
      </c>
      <c r="Q979" s="64">
        <f t="shared" si="827"/>
        <v>66</v>
      </c>
      <c r="R979" s="87">
        <f t="shared" si="828"/>
        <v>0.63097626403252405</v>
      </c>
      <c r="S979" s="64">
        <v>90</v>
      </c>
    </row>
    <row r="980" spans="1:19" x14ac:dyDescent="0.25">
      <c r="B980" s="62">
        <v>8</v>
      </c>
      <c r="C980" s="64" t="s">
        <v>17</v>
      </c>
      <c r="D980" s="68"/>
      <c r="E980" s="68">
        <f t="shared" si="820"/>
        <v>0</v>
      </c>
      <c r="F980" s="63">
        <f t="shared" si="822"/>
        <v>2.9243374984770504E-3</v>
      </c>
      <c r="G980" s="65">
        <f>IFERROR(VLOOKUP(B980,EFA!$C$2:$D$7,2,0),EFA!$D$7)</f>
        <v>1.0058360487805551</v>
      </c>
      <c r="H980" s="69">
        <f>LGD!$D$8</f>
        <v>4.6364209605119888E-2</v>
      </c>
      <c r="I980" s="68">
        <f t="shared" si="823"/>
        <v>0</v>
      </c>
      <c r="J980" s="70">
        <f t="shared" si="824"/>
        <v>0.36836224802832446</v>
      </c>
      <c r="K980" s="119">
        <f t="shared" si="825"/>
        <v>0</v>
      </c>
      <c r="M980" s="64">
        <v>156</v>
      </c>
      <c r="N980" s="64">
        <v>1</v>
      </c>
      <c r="O980" s="63">
        <f t="shared" si="826"/>
        <v>0.13390000000000002</v>
      </c>
      <c r="P980" s="87">
        <f t="shared" si="821"/>
        <v>1.3559712108601529E-2</v>
      </c>
      <c r="Q980" s="64">
        <f t="shared" si="827"/>
        <v>66</v>
      </c>
      <c r="R980" s="87">
        <f t="shared" si="828"/>
        <v>0.63097626403252405</v>
      </c>
      <c r="S980" s="64">
        <v>90</v>
      </c>
    </row>
    <row r="981" spans="1:19" x14ac:dyDescent="0.25">
      <c r="B981" s="62">
        <v>8</v>
      </c>
      <c r="C981" s="64" t="s">
        <v>18</v>
      </c>
      <c r="D981" s="68"/>
      <c r="E981" s="68">
        <f t="shared" si="820"/>
        <v>0</v>
      </c>
      <c r="F981" s="63">
        <f t="shared" si="822"/>
        <v>2.9243374984770504E-3</v>
      </c>
      <c r="G981" s="65">
        <f>IFERROR(VLOOKUP(B981,EFA!$C$2:$D$7,2,0),EFA!$D$7)</f>
        <v>1.0058360487805551</v>
      </c>
      <c r="H981" s="69">
        <f>LGD!$D$9</f>
        <v>0.25</v>
      </c>
      <c r="I981" s="68">
        <f t="shared" si="823"/>
        <v>0</v>
      </c>
      <c r="J981" s="70">
        <f t="shared" si="824"/>
        <v>0.36836224802832446</v>
      </c>
      <c r="K981" s="119">
        <f t="shared" si="825"/>
        <v>0</v>
      </c>
      <c r="M981" s="64">
        <v>156</v>
      </c>
      <c r="N981" s="64">
        <v>1</v>
      </c>
      <c r="O981" s="63">
        <f t="shared" si="826"/>
        <v>0.13390000000000002</v>
      </c>
      <c r="P981" s="87">
        <f t="shared" si="821"/>
        <v>1.3559712108601529E-2</v>
      </c>
      <c r="Q981" s="64">
        <f t="shared" si="827"/>
        <v>66</v>
      </c>
      <c r="R981" s="87">
        <f t="shared" si="828"/>
        <v>0.63097626403252405</v>
      </c>
      <c r="S981" s="64">
        <v>90</v>
      </c>
    </row>
    <row r="982" spans="1:19" x14ac:dyDescent="0.25">
      <c r="B982" s="62">
        <v>8</v>
      </c>
      <c r="C982" s="64" t="s">
        <v>19</v>
      </c>
      <c r="D982" s="68"/>
      <c r="E982" s="68">
        <f t="shared" si="820"/>
        <v>0</v>
      </c>
      <c r="F982" s="63">
        <f t="shared" si="822"/>
        <v>2.9243374984770504E-3</v>
      </c>
      <c r="G982" s="65">
        <f>IFERROR(VLOOKUP(B982,EFA!$C$2:$D$7,2,0),EFA!$D$7)</f>
        <v>1.0058360487805551</v>
      </c>
      <c r="H982" s="69">
        <f>LGD!$D$10</f>
        <v>0.35</v>
      </c>
      <c r="I982" s="68">
        <f t="shared" si="823"/>
        <v>0</v>
      </c>
      <c r="J982" s="70">
        <f t="shared" si="824"/>
        <v>0.36836224802832446</v>
      </c>
      <c r="K982" s="119">
        <f t="shared" si="825"/>
        <v>0</v>
      </c>
      <c r="M982" s="64">
        <v>156</v>
      </c>
      <c r="N982" s="64">
        <v>1</v>
      </c>
      <c r="O982" s="63">
        <f t="shared" si="826"/>
        <v>0.13390000000000002</v>
      </c>
      <c r="P982" s="87">
        <f t="shared" si="821"/>
        <v>1.3559712108601529E-2</v>
      </c>
      <c r="Q982" s="64">
        <f t="shared" si="827"/>
        <v>66</v>
      </c>
      <c r="R982" s="87">
        <f t="shared" si="828"/>
        <v>0.63097626403252405</v>
      </c>
      <c r="S982" s="64">
        <v>90</v>
      </c>
    </row>
    <row r="983" spans="1:19" x14ac:dyDescent="0.25">
      <c r="B983" s="62">
        <v>8</v>
      </c>
      <c r="C983" s="64" t="s">
        <v>20</v>
      </c>
      <c r="D983" s="68"/>
      <c r="E983" s="68">
        <f t="shared" si="820"/>
        <v>0</v>
      </c>
      <c r="F983" s="63">
        <f t="shared" si="822"/>
        <v>2.9243374984770504E-3</v>
      </c>
      <c r="G983" s="65">
        <f>IFERROR(VLOOKUP(B983,EFA!$C$2:$D$7,2,0),EFA!$D$7)</f>
        <v>1.0058360487805551</v>
      </c>
      <c r="H983" s="69">
        <f>LGD!$D$11</f>
        <v>0.55000000000000004</v>
      </c>
      <c r="I983" s="68">
        <f t="shared" si="823"/>
        <v>0</v>
      </c>
      <c r="J983" s="70">
        <f t="shared" si="824"/>
        <v>0.36836224802832446</v>
      </c>
      <c r="K983" s="119">
        <f t="shared" si="825"/>
        <v>0</v>
      </c>
      <c r="M983" s="64">
        <v>156</v>
      </c>
      <c r="N983" s="64">
        <v>1</v>
      </c>
      <c r="O983" s="63">
        <f t="shared" si="826"/>
        <v>0.13390000000000002</v>
      </c>
      <c r="P983" s="87">
        <f t="shared" si="821"/>
        <v>1.3559712108601529E-2</v>
      </c>
      <c r="Q983" s="64">
        <f t="shared" si="827"/>
        <v>66</v>
      </c>
      <c r="R983" s="87">
        <f t="shared" si="828"/>
        <v>0.63097626403252405</v>
      </c>
      <c r="S983" s="64">
        <v>90</v>
      </c>
    </row>
    <row r="984" spans="1:19" x14ac:dyDescent="0.25">
      <c r="C984" s="94"/>
      <c r="D984" s="97"/>
      <c r="E984" s="97"/>
      <c r="F984" s="95"/>
      <c r="G984" s="98"/>
      <c r="H984" s="99"/>
      <c r="I984" s="97"/>
      <c r="J984" s="100"/>
      <c r="K984" s="120"/>
    </row>
    <row r="985" spans="1:19" x14ac:dyDescent="0.25">
      <c r="A985" s="62">
        <v>13</v>
      </c>
      <c r="B985" s="62" t="s">
        <v>52</v>
      </c>
      <c r="C985" s="64" t="s">
        <v>9</v>
      </c>
      <c r="D985" s="64"/>
      <c r="E985" s="84" t="s">
        <v>26</v>
      </c>
      <c r="F985" s="84" t="s">
        <v>39</v>
      </c>
      <c r="G985" s="84" t="s">
        <v>27</v>
      </c>
      <c r="H985" s="84" t="s">
        <v>28</v>
      </c>
      <c r="I985" s="84" t="s">
        <v>29</v>
      </c>
      <c r="J985" s="84" t="s">
        <v>30</v>
      </c>
      <c r="K985" s="118" t="s">
        <v>31</v>
      </c>
      <c r="M985" s="85" t="s">
        <v>32</v>
      </c>
      <c r="N985" s="85" t="s">
        <v>33</v>
      </c>
      <c r="O985" s="85" t="s">
        <v>34</v>
      </c>
      <c r="P985" s="85" t="s">
        <v>35</v>
      </c>
      <c r="Q985" s="85" t="s">
        <v>36</v>
      </c>
      <c r="R985" s="85" t="s">
        <v>37</v>
      </c>
      <c r="S985" s="85" t="s">
        <v>38</v>
      </c>
    </row>
    <row r="986" spans="1:19" x14ac:dyDescent="0.25">
      <c r="B986" s="62">
        <v>9</v>
      </c>
      <c r="C986" s="64" t="s">
        <v>12</v>
      </c>
      <c r="D986" s="68"/>
      <c r="E986" s="68">
        <f t="shared" ref="E986:E994" si="829">D898*R986</f>
        <v>0</v>
      </c>
      <c r="F986" s="63">
        <f>$L$4-$K$4</f>
        <v>2.5794484808747964E-3</v>
      </c>
      <c r="G986" s="65">
        <f>IFERROR(VLOOKUP(B986,EFA!$C$2:$D$7,2,0),EFA!$D$7)</f>
        <v>1.0058360487805551</v>
      </c>
      <c r="H986" s="69">
        <f>LGD!$D$3</f>
        <v>0</v>
      </c>
      <c r="I986" s="68">
        <f>E986*F986*G986*H986</f>
        <v>0</v>
      </c>
      <c r="J986" s="70">
        <f>1/((1+($O$16/12))^(M986-Q986))</f>
        <v>0.32243719172393559</v>
      </c>
      <c r="K986" s="119">
        <f>I986*J986</f>
        <v>0</v>
      </c>
      <c r="M986" s="64">
        <v>156</v>
      </c>
      <c r="N986" s="64">
        <v>1</v>
      </c>
      <c r="O986" s="63">
        <f>$O$16</f>
        <v>0.13390000000000002</v>
      </c>
      <c r="P986" s="87">
        <f t="shared" ref="P986:P994" si="830">PMT(O986/12,M986,-N986,0,0)</f>
        <v>1.3559712108601529E-2</v>
      </c>
      <c r="Q986" s="64">
        <f>M986-S986</f>
        <v>54</v>
      </c>
      <c r="R986" s="87">
        <f>PV(O986/12,Q986,-P986,0,0)</f>
        <v>0.54776333875168093</v>
      </c>
      <c r="S986" s="64">
        <v>102</v>
      </c>
    </row>
    <row r="987" spans="1:19" x14ac:dyDescent="0.25">
      <c r="B987" s="62">
        <v>9</v>
      </c>
      <c r="C987" s="64" t="s">
        <v>13</v>
      </c>
      <c r="D987" s="68"/>
      <c r="E987" s="68">
        <f t="shared" si="829"/>
        <v>0</v>
      </c>
      <c r="F987" s="63">
        <f>$L$4-$K$4</f>
        <v>2.5794484808747964E-3</v>
      </c>
      <c r="G987" s="65">
        <f>IFERROR(VLOOKUP(B987,EFA!$C$2:$D$7,2,0),EFA!$D$7)</f>
        <v>1.0058360487805551</v>
      </c>
      <c r="H987" s="69">
        <f>LGD!$D$4</f>
        <v>0.55000000000000004</v>
      </c>
      <c r="I987" s="68">
        <f t="shared" ref="I987:I994" si="831">E987*F987*G987*H987</f>
        <v>0</v>
      </c>
      <c r="J987" s="70">
        <f t="shared" ref="J987:J994" si="832">1/((1+($O$16/12))^(M987-Q987))</f>
        <v>0.32243719172393559</v>
      </c>
      <c r="K987" s="119">
        <f t="shared" ref="K987:K994" si="833">I987*J987</f>
        <v>0</v>
      </c>
      <c r="M987" s="64">
        <v>156</v>
      </c>
      <c r="N987" s="64">
        <v>1</v>
      </c>
      <c r="O987" s="63">
        <f t="shared" ref="O987:O994" si="834">$O$16</f>
        <v>0.13390000000000002</v>
      </c>
      <c r="P987" s="87">
        <f t="shared" si="830"/>
        <v>1.3559712108601529E-2</v>
      </c>
      <c r="Q987" s="64">
        <f t="shared" ref="Q987:Q994" si="835">M987-S987</f>
        <v>54</v>
      </c>
      <c r="R987" s="87">
        <f t="shared" ref="R987:R994" si="836">PV(O987/12,Q987,-P987,0,0)</f>
        <v>0.54776333875168093</v>
      </c>
      <c r="S987" s="64">
        <v>102</v>
      </c>
    </row>
    <row r="988" spans="1:19" x14ac:dyDescent="0.25">
      <c r="B988" s="62">
        <v>9</v>
      </c>
      <c r="C988" s="64" t="s">
        <v>14</v>
      </c>
      <c r="D988" s="68"/>
      <c r="E988" s="68">
        <f t="shared" si="829"/>
        <v>0</v>
      </c>
      <c r="F988" s="63">
        <f t="shared" ref="F988:F994" si="837">$L$4-$K$4</f>
        <v>2.5794484808747964E-3</v>
      </c>
      <c r="G988" s="65">
        <f>IFERROR(VLOOKUP(B988,EFA!$C$2:$D$7,2,0),EFA!$D$7)</f>
        <v>1.0058360487805551</v>
      </c>
      <c r="H988" s="69">
        <f>LGD!$D$5</f>
        <v>0.14000000000000001</v>
      </c>
      <c r="I988" s="68">
        <f t="shared" si="831"/>
        <v>0</v>
      </c>
      <c r="J988" s="70">
        <f t="shared" si="832"/>
        <v>0.32243719172393559</v>
      </c>
      <c r="K988" s="119">
        <f t="shared" si="833"/>
        <v>0</v>
      </c>
      <c r="M988" s="64">
        <v>156</v>
      </c>
      <c r="N988" s="64">
        <v>1</v>
      </c>
      <c r="O988" s="63">
        <f t="shared" si="834"/>
        <v>0.13390000000000002</v>
      </c>
      <c r="P988" s="87">
        <f t="shared" si="830"/>
        <v>1.3559712108601529E-2</v>
      </c>
      <c r="Q988" s="64">
        <f t="shared" si="835"/>
        <v>54</v>
      </c>
      <c r="R988" s="87">
        <f t="shared" si="836"/>
        <v>0.54776333875168093</v>
      </c>
      <c r="S988" s="64">
        <v>102</v>
      </c>
    </row>
    <row r="989" spans="1:19" x14ac:dyDescent="0.25">
      <c r="B989" s="62">
        <v>9</v>
      </c>
      <c r="C989" s="64" t="s">
        <v>15</v>
      </c>
      <c r="D989" s="68"/>
      <c r="E989" s="68">
        <f t="shared" si="829"/>
        <v>0</v>
      </c>
      <c r="F989" s="63">
        <f t="shared" si="837"/>
        <v>2.5794484808747964E-3</v>
      </c>
      <c r="G989" s="65">
        <f>IFERROR(VLOOKUP(B989,EFA!$C$2:$D$7,2,0),EFA!$D$7)</f>
        <v>1.0058360487805551</v>
      </c>
      <c r="H989" s="69">
        <f>LGD!$D$6</f>
        <v>0.3</v>
      </c>
      <c r="I989" s="68">
        <f t="shared" si="831"/>
        <v>0</v>
      </c>
      <c r="J989" s="70">
        <f t="shared" si="832"/>
        <v>0.32243719172393559</v>
      </c>
      <c r="K989" s="119">
        <f t="shared" si="833"/>
        <v>0</v>
      </c>
      <c r="M989" s="64">
        <v>156</v>
      </c>
      <c r="N989" s="64">
        <v>1</v>
      </c>
      <c r="O989" s="63">
        <f t="shared" si="834"/>
        <v>0.13390000000000002</v>
      </c>
      <c r="P989" s="87">
        <f t="shared" si="830"/>
        <v>1.3559712108601529E-2</v>
      </c>
      <c r="Q989" s="64">
        <f t="shared" si="835"/>
        <v>54</v>
      </c>
      <c r="R989" s="87">
        <f t="shared" si="836"/>
        <v>0.54776333875168093</v>
      </c>
      <c r="S989" s="64">
        <v>102</v>
      </c>
    </row>
    <row r="990" spans="1:19" x14ac:dyDescent="0.25">
      <c r="B990" s="62">
        <v>9</v>
      </c>
      <c r="C990" s="64" t="s">
        <v>16</v>
      </c>
      <c r="D990" s="68"/>
      <c r="E990" s="68">
        <f t="shared" si="829"/>
        <v>0</v>
      </c>
      <c r="F990" s="63">
        <f t="shared" si="837"/>
        <v>2.5794484808747964E-3</v>
      </c>
      <c r="G990" s="65">
        <f>IFERROR(VLOOKUP(B990,EFA!$C$2:$D$7,2,0),EFA!$D$7)</f>
        <v>1.0058360487805551</v>
      </c>
      <c r="H990" s="69">
        <f>LGD!$D$7</f>
        <v>0.3</v>
      </c>
      <c r="I990" s="68">
        <f t="shared" si="831"/>
        <v>0</v>
      </c>
      <c r="J990" s="70">
        <f t="shared" si="832"/>
        <v>0.32243719172393559</v>
      </c>
      <c r="K990" s="119">
        <f t="shared" si="833"/>
        <v>0</v>
      </c>
      <c r="M990" s="64">
        <v>156</v>
      </c>
      <c r="N990" s="64">
        <v>1</v>
      </c>
      <c r="O990" s="63">
        <f t="shared" si="834"/>
        <v>0.13390000000000002</v>
      </c>
      <c r="P990" s="87">
        <f t="shared" si="830"/>
        <v>1.3559712108601529E-2</v>
      </c>
      <c r="Q990" s="64">
        <f t="shared" si="835"/>
        <v>54</v>
      </c>
      <c r="R990" s="87">
        <f t="shared" si="836"/>
        <v>0.54776333875168093</v>
      </c>
      <c r="S990" s="64">
        <v>102</v>
      </c>
    </row>
    <row r="991" spans="1:19" x14ac:dyDescent="0.25">
      <c r="B991" s="62">
        <v>9</v>
      </c>
      <c r="C991" s="64" t="s">
        <v>17</v>
      </c>
      <c r="D991" s="68"/>
      <c r="E991" s="68">
        <f t="shared" si="829"/>
        <v>0</v>
      </c>
      <c r="F991" s="63">
        <f t="shared" si="837"/>
        <v>2.5794484808747964E-3</v>
      </c>
      <c r="G991" s="65">
        <f>IFERROR(VLOOKUP(B991,EFA!$C$2:$D$7,2,0),EFA!$D$7)</f>
        <v>1.0058360487805551</v>
      </c>
      <c r="H991" s="69">
        <f>LGD!$D$8</f>
        <v>4.6364209605119888E-2</v>
      </c>
      <c r="I991" s="68">
        <f t="shared" si="831"/>
        <v>0</v>
      </c>
      <c r="J991" s="70">
        <f t="shared" si="832"/>
        <v>0.32243719172393559</v>
      </c>
      <c r="K991" s="119">
        <f t="shared" si="833"/>
        <v>0</v>
      </c>
      <c r="M991" s="64">
        <v>156</v>
      </c>
      <c r="N991" s="64">
        <v>1</v>
      </c>
      <c r="O991" s="63">
        <f t="shared" si="834"/>
        <v>0.13390000000000002</v>
      </c>
      <c r="P991" s="87">
        <f t="shared" si="830"/>
        <v>1.3559712108601529E-2</v>
      </c>
      <c r="Q991" s="64">
        <f t="shared" si="835"/>
        <v>54</v>
      </c>
      <c r="R991" s="87">
        <f t="shared" si="836"/>
        <v>0.54776333875168093</v>
      </c>
      <c r="S991" s="64">
        <v>102</v>
      </c>
    </row>
    <row r="992" spans="1:19" x14ac:dyDescent="0.25">
      <c r="B992" s="62">
        <v>9</v>
      </c>
      <c r="C992" s="64" t="s">
        <v>18</v>
      </c>
      <c r="D992" s="68"/>
      <c r="E992" s="68">
        <f t="shared" si="829"/>
        <v>0</v>
      </c>
      <c r="F992" s="63">
        <f t="shared" si="837"/>
        <v>2.5794484808747964E-3</v>
      </c>
      <c r="G992" s="65">
        <f>IFERROR(VLOOKUP(B992,EFA!$C$2:$D$7,2,0),EFA!$D$7)</f>
        <v>1.0058360487805551</v>
      </c>
      <c r="H992" s="69">
        <f>LGD!$D$9</f>
        <v>0.25</v>
      </c>
      <c r="I992" s="68">
        <f t="shared" si="831"/>
        <v>0</v>
      </c>
      <c r="J992" s="70">
        <f t="shared" si="832"/>
        <v>0.32243719172393559</v>
      </c>
      <c r="K992" s="119">
        <f t="shared" si="833"/>
        <v>0</v>
      </c>
      <c r="M992" s="64">
        <v>156</v>
      </c>
      <c r="N992" s="64">
        <v>1</v>
      </c>
      <c r="O992" s="63">
        <f t="shared" si="834"/>
        <v>0.13390000000000002</v>
      </c>
      <c r="P992" s="87">
        <f t="shared" si="830"/>
        <v>1.3559712108601529E-2</v>
      </c>
      <c r="Q992" s="64">
        <f t="shared" si="835"/>
        <v>54</v>
      </c>
      <c r="R992" s="87">
        <f t="shared" si="836"/>
        <v>0.54776333875168093</v>
      </c>
      <c r="S992" s="64">
        <v>102</v>
      </c>
    </row>
    <row r="993" spans="1:19" x14ac:dyDescent="0.25">
      <c r="B993" s="62">
        <v>9</v>
      </c>
      <c r="C993" s="64" t="s">
        <v>19</v>
      </c>
      <c r="D993" s="68"/>
      <c r="E993" s="68">
        <f t="shared" si="829"/>
        <v>0</v>
      </c>
      <c r="F993" s="63">
        <f t="shared" si="837"/>
        <v>2.5794484808747964E-3</v>
      </c>
      <c r="G993" s="65">
        <f>IFERROR(VLOOKUP(B993,EFA!$C$2:$D$7,2,0),EFA!$D$7)</f>
        <v>1.0058360487805551</v>
      </c>
      <c r="H993" s="69">
        <f>LGD!$D$10</f>
        <v>0.35</v>
      </c>
      <c r="I993" s="68">
        <f t="shared" si="831"/>
        <v>0</v>
      </c>
      <c r="J993" s="70">
        <f t="shared" si="832"/>
        <v>0.32243719172393559</v>
      </c>
      <c r="K993" s="119">
        <f t="shared" si="833"/>
        <v>0</v>
      </c>
      <c r="M993" s="64">
        <v>156</v>
      </c>
      <c r="N993" s="64">
        <v>1</v>
      </c>
      <c r="O993" s="63">
        <f t="shared" si="834"/>
        <v>0.13390000000000002</v>
      </c>
      <c r="P993" s="87">
        <f t="shared" si="830"/>
        <v>1.3559712108601529E-2</v>
      </c>
      <c r="Q993" s="64">
        <f t="shared" si="835"/>
        <v>54</v>
      </c>
      <c r="R993" s="87">
        <f t="shared" si="836"/>
        <v>0.54776333875168093</v>
      </c>
      <c r="S993" s="64">
        <v>102</v>
      </c>
    </row>
    <row r="994" spans="1:19" x14ac:dyDescent="0.25">
      <c r="B994" s="62">
        <v>9</v>
      </c>
      <c r="C994" s="64" t="s">
        <v>20</v>
      </c>
      <c r="D994" s="68"/>
      <c r="E994" s="68">
        <f t="shared" si="829"/>
        <v>0</v>
      </c>
      <c r="F994" s="63">
        <f t="shared" si="837"/>
        <v>2.5794484808747964E-3</v>
      </c>
      <c r="G994" s="65">
        <f>IFERROR(VLOOKUP(B994,EFA!$C$2:$D$7,2,0),EFA!$D$7)</f>
        <v>1.0058360487805551</v>
      </c>
      <c r="H994" s="69">
        <f>LGD!$D$11</f>
        <v>0.55000000000000004</v>
      </c>
      <c r="I994" s="68">
        <f t="shared" si="831"/>
        <v>0</v>
      </c>
      <c r="J994" s="70">
        <f t="shared" si="832"/>
        <v>0.32243719172393559</v>
      </c>
      <c r="K994" s="119">
        <f t="shared" si="833"/>
        <v>0</v>
      </c>
      <c r="M994" s="64">
        <v>156</v>
      </c>
      <c r="N994" s="64">
        <v>1</v>
      </c>
      <c r="O994" s="63">
        <f t="shared" si="834"/>
        <v>0.13390000000000002</v>
      </c>
      <c r="P994" s="87">
        <f t="shared" si="830"/>
        <v>1.3559712108601529E-2</v>
      </c>
      <c r="Q994" s="64">
        <f t="shared" si="835"/>
        <v>54</v>
      </c>
      <c r="R994" s="87">
        <f t="shared" si="836"/>
        <v>0.54776333875168093</v>
      </c>
      <c r="S994" s="64">
        <v>102</v>
      </c>
    </row>
    <row r="995" spans="1:19" ht="16.5" thickBot="1" x14ac:dyDescent="0.3">
      <c r="C995" s="78"/>
      <c r="D995" s="79"/>
      <c r="E995" s="79"/>
      <c r="F995" s="80"/>
      <c r="G995" s="81"/>
      <c r="H995" s="82"/>
      <c r="I995" s="79"/>
      <c r="J995" s="83"/>
      <c r="K995" s="122"/>
    </row>
    <row r="996" spans="1:19" x14ac:dyDescent="0.25">
      <c r="A996" s="62">
        <v>13</v>
      </c>
      <c r="B996" s="62" t="s">
        <v>52</v>
      </c>
      <c r="C996" s="64" t="s">
        <v>9</v>
      </c>
      <c r="D996" s="64"/>
      <c r="E996" s="84" t="s">
        <v>26</v>
      </c>
      <c r="F996" s="84" t="s">
        <v>39</v>
      </c>
      <c r="G996" s="84" t="s">
        <v>27</v>
      </c>
      <c r="H996" s="84" t="s">
        <v>28</v>
      </c>
      <c r="I996" s="84" t="s">
        <v>29</v>
      </c>
      <c r="J996" s="84" t="s">
        <v>30</v>
      </c>
      <c r="K996" s="118" t="s">
        <v>31</v>
      </c>
      <c r="M996" s="85" t="s">
        <v>32</v>
      </c>
      <c r="N996" s="85" t="s">
        <v>33</v>
      </c>
      <c r="O996" s="85" t="s">
        <v>34</v>
      </c>
      <c r="P996" s="85" t="s">
        <v>35</v>
      </c>
      <c r="Q996" s="85" t="s">
        <v>36</v>
      </c>
      <c r="R996" s="85" t="s">
        <v>37</v>
      </c>
      <c r="S996" s="85" t="s">
        <v>38</v>
      </c>
    </row>
    <row r="997" spans="1:19" x14ac:dyDescent="0.25">
      <c r="B997" s="62">
        <v>10</v>
      </c>
      <c r="C997" s="64" t="s">
        <v>12</v>
      </c>
      <c r="D997" s="68"/>
      <c r="E997" s="68">
        <f t="shared" ref="E997:E1005" si="838">D898*R997</f>
        <v>0</v>
      </c>
      <c r="F997" s="63">
        <f>$M$4-$L$4</f>
        <v>2.3073952929063973E-3</v>
      </c>
      <c r="G997" s="65">
        <f>IFERROR(VLOOKUP(B997,EFA!$C$2:$D$7,2,0),EFA!$D$7)</f>
        <v>1.0058360487805551</v>
      </c>
      <c r="H997" s="69">
        <f>LGD!$D$3</f>
        <v>0</v>
      </c>
      <c r="I997" s="68">
        <f>E997*F997*G997*H997</f>
        <v>0</v>
      </c>
      <c r="J997" s="70">
        <f>1/((1+($O$16/12))^(M997-Q997))</f>
        <v>0.28223777860869115</v>
      </c>
      <c r="K997" s="119">
        <f>I997*J997</f>
        <v>0</v>
      </c>
      <c r="M997" s="64">
        <v>156</v>
      </c>
      <c r="N997" s="64">
        <v>1</v>
      </c>
      <c r="O997" s="63">
        <f>$O$16</f>
        <v>0.13390000000000002</v>
      </c>
      <c r="P997" s="87">
        <f t="shared" ref="P997:P1005" si="839">PMT(O997/12,M997,-N997,0,0)</f>
        <v>1.3559712108601529E-2</v>
      </c>
      <c r="Q997" s="64">
        <f>M997-S997</f>
        <v>42</v>
      </c>
      <c r="R997" s="87">
        <f>PV(O997/12,Q997,-P997,0,0)</f>
        <v>0.45269831211012534</v>
      </c>
      <c r="S997" s="64">
        <v>114</v>
      </c>
    </row>
    <row r="998" spans="1:19" x14ac:dyDescent="0.25">
      <c r="B998" s="62">
        <v>10</v>
      </c>
      <c r="C998" s="64" t="s">
        <v>13</v>
      </c>
      <c r="D998" s="68"/>
      <c r="E998" s="68">
        <f t="shared" si="838"/>
        <v>0</v>
      </c>
      <c r="F998" s="63">
        <f t="shared" ref="F998:F1005" si="840">$M$4-$L$4</f>
        <v>2.3073952929063973E-3</v>
      </c>
      <c r="G998" s="65">
        <f>IFERROR(VLOOKUP(B998,EFA!$C$2:$D$7,2,0),EFA!$D$7)</f>
        <v>1.0058360487805551</v>
      </c>
      <c r="H998" s="69">
        <f>LGD!$D$4</f>
        <v>0.55000000000000004</v>
      </c>
      <c r="I998" s="68">
        <f t="shared" ref="I998:I1005" si="841">E998*F998*G998*H998</f>
        <v>0</v>
      </c>
      <c r="J998" s="70">
        <f t="shared" ref="J998:J1005" si="842">1/((1+($O$16/12))^(M998-Q998))</f>
        <v>0.28223777860869115</v>
      </c>
      <c r="K998" s="119">
        <f t="shared" ref="K998:K1005" si="843">I998*J998</f>
        <v>0</v>
      </c>
      <c r="M998" s="64">
        <v>156</v>
      </c>
      <c r="N998" s="64">
        <v>1</v>
      </c>
      <c r="O998" s="63">
        <f t="shared" ref="O998:O1005" si="844">$O$16</f>
        <v>0.13390000000000002</v>
      </c>
      <c r="P998" s="87">
        <f t="shared" si="839"/>
        <v>1.3559712108601529E-2</v>
      </c>
      <c r="Q998" s="64">
        <f t="shared" ref="Q998:Q1005" si="845">M998-S998</f>
        <v>42</v>
      </c>
      <c r="R998" s="87">
        <f t="shared" ref="R998:R1005" si="846">PV(O998/12,Q998,-P998,0,0)</f>
        <v>0.45269831211012534</v>
      </c>
      <c r="S998" s="64">
        <v>114</v>
      </c>
    </row>
    <row r="999" spans="1:19" x14ac:dyDescent="0.25">
      <c r="B999" s="62">
        <v>10</v>
      </c>
      <c r="C999" s="64" t="s">
        <v>14</v>
      </c>
      <c r="D999" s="68"/>
      <c r="E999" s="68">
        <f t="shared" si="838"/>
        <v>0</v>
      </c>
      <c r="F999" s="63">
        <f t="shared" si="840"/>
        <v>2.3073952929063973E-3</v>
      </c>
      <c r="G999" s="65">
        <f>IFERROR(VLOOKUP(B999,EFA!$C$2:$D$7,2,0),EFA!$D$7)</f>
        <v>1.0058360487805551</v>
      </c>
      <c r="H999" s="69">
        <f>LGD!$D$5</f>
        <v>0.14000000000000001</v>
      </c>
      <c r="I999" s="68">
        <f t="shared" si="841"/>
        <v>0</v>
      </c>
      <c r="J999" s="70">
        <f t="shared" si="842"/>
        <v>0.28223777860869115</v>
      </c>
      <c r="K999" s="119">
        <f t="shared" si="843"/>
        <v>0</v>
      </c>
      <c r="M999" s="64">
        <v>156</v>
      </c>
      <c r="N999" s="64">
        <v>1</v>
      </c>
      <c r="O999" s="63">
        <f t="shared" si="844"/>
        <v>0.13390000000000002</v>
      </c>
      <c r="P999" s="87">
        <f t="shared" si="839"/>
        <v>1.3559712108601529E-2</v>
      </c>
      <c r="Q999" s="64">
        <f t="shared" si="845"/>
        <v>42</v>
      </c>
      <c r="R999" s="87">
        <f t="shared" si="846"/>
        <v>0.45269831211012534</v>
      </c>
      <c r="S999" s="64">
        <v>114</v>
      </c>
    </row>
    <row r="1000" spans="1:19" x14ac:dyDescent="0.25">
      <c r="B1000" s="62">
        <v>10</v>
      </c>
      <c r="C1000" s="64" t="s">
        <v>15</v>
      </c>
      <c r="D1000" s="68"/>
      <c r="E1000" s="68">
        <f t="shared" si="838"/>
        <v>0</v>
      </c>
      <c r="F1000" s="63">
        <f t="shared" si="840"/>
        <v>2.3073952929063973E-3</v>
      </c>
      <c r="G1000" s="65">
        <f>IFERROR(VLOOKUP(B1000,EFA!$C$2:$D$7,2,0),EFA!$D$7)</f>
        <v>1.0058360487805551</v>
      </c>
      <c r="H1000" s="69">
        <f>LGD!$D$6</f>
        <v>0.3</v>
      </c>
      <c r="I1000" s="68">
        <f t="shared" si="841"/>
        <v>0</v>
      </c>
      <c r="J1000" s="70">
        <f t="shared" si="842"/>
        <v>0.28223777860869115</v>
      </c>
      <c r="K1000" s="119">
        <f t="shared" si="843"/>
        <v>0</v>
      </c>
      <c r="M1000" s="64">
        <v>156</v>
      </c>
      <c r="N1000" s="64">
        <v>1</v>
      </c>
      <c r="O1000" s="63">
        <f t="shared" si="844"/>
        <v>0.13390000000000002</v>
      </c>
      <c r="P1000" s="87">
        <f t="shared" si="839"/>
        <v>1.3559712108601529E-2</v>
      </c>
      <c r="Q1000" s="64">
        <f t="shared" si="845"/>
        <v>42</v>
      </c>
      <c r="R1000" s="87">
        <f t="shared" si="846"/>
        <v>0.45269831211012534</v>
      </c>
      <c r="S1000" s="64">
        <v>114</v>
      </c>
    </row>
    <row r="1001" spans="1:19" x14ac:dyDescent="0.25">
      <c r="B1001" s="62">
        <v>10</v>
      </c>
      <c r="C1001" s="64" t="s">
        <v>16</v>
      </c>
      <c r="D1001" s="68"/>
      <c r="E1001" s="68">
        <f t="shared" si="838"/>
        <v>0</v>
      </c>
      <c r="F1001" s="63">
        <f t="shared" si="840"/>
        <v>2.3073952929063973E-3</v>
      </c>
      <c r="G1001" s="65">
        <f>IFERROR(VLOOKUP(B1001,EFA!$C$2:$D$7,2,0),EFA!$D$7)</f>
        <v>1.0058360487805551</v>
      </c>
      <c r="H1001" s="69">
        <f>LGD!$D$7</f>
        <v>0.3</v>
      </c>
      <c r="I1001" s="68">
        <f t="shared" si="841"/>
        <v>0</v>
      </c>
      <c r="J1001" s="70">
        <f t="shared" si="842"/>
        <v>0.28223777860869115</v>
      </c>
      <c r="K1001" s="119">
        <f t="shared" si="843"/>
        <v>0</v>
      </c>
      <c r="M1001" s="64">
        <v>156</v>
      </c>
      <c r="N1001" s="64">
        <v>1</v>
      </c>
      <c r="O1001" s="63">
        <f t="shared" si="844"/>
        <v>0.13390000000000002</v>
      </c>
      <c r="P1001" s="87">
        <f t="shared" si="839"/>
        <v>1.3559712108601529E-2</v>
      </c>
      <c r="Q1001" s="64">
        <f t="shared" si="845"/>
        <v>42</v>
      </c>
      <c r="R1001" s="87">
        <f t="shared" si="846"/>
        <v>0.45269831211012534</v>
      </c>
      <c r="S1001" s="64">
        <v>114</v>
      </c>
    </row>
    <row r="1002" spans="1:19" x14ac:dyDescent="0.25">
      <c r="B1002" s="62">
        <v>10</v>
      </c>
      <c r="C1002" s="64" t="s">
        <v>17</v>
      </c>
      <c r="D1002" s="68"/>
      <c r="E1002" s="68">
        <f t="shared" si="838"/>
        <v>0</v>
      </c>
      <c r="F1002" s="63">
        <f t="shared" si="840"/>
        <v>2.3073952929063973E-3</v>
      </c>
      <c r="G1002" s="65">
        <f>IFERROR(VLOOKUP(B1002,EFA!$C$2:$D$7,2,0),EFA!$D$7)</f>
        <v>1.0058360487805551</v>
      </c>
      <c r="H1002" s="69">
        <f>LGD!$D$8</f>
        <v>4.6364209605119888E-2</v>
      </c>
      <c r="I1002" s="68">
        <f t="shared" si="841"/>
        <v>0</v>
      </c>
      <c r="J1002" s="70">
        <f t="shared" si="842"/>
        <v>0.28223777860869115</v>
      </c>
      <c r="K1002" s="119">
        <f t="shared" si="843"/>
        <v>0</v>
      </c>
      <c r="M1002" s="64">
        <v>156</v>
      </c>
      <c r="N1002" s="64">
        <v>1</v>
      </c>
      <c r="O1002" s="63">
        <f t="shared" si="844"/>
        <v>0.13390000000000002</v>
      </c>
      <c r="P1002" s="87">
        <f t="shared" si="839"/>
        <v>1.3559712108601529E-2</v>
      </c>
      <c r="Q1002" s="64">
        <f t="shared" si="845"/>
        <v>42</v>
      </c>
      <c r="R1002" s="87">
        <f t="shared" si="846"/>
        <v>0.45269831211012534</v>
      </c>
      <c r="S1002" s="64">
        <v>114</v>
      </c>
    </row>
    <row r="1003" spans="1:19" x14ac:dyDescent="0.25">
      <c r="B1003" s="62">
        <v>10</v>
      </c>
      <c r="C1003" s="64" t="s">
        <v>18</v>
      </c>
      <c r="D1003" s="68"/>
      <c r="E1003" s="68">
        <f t="shared" si="838"/>
        <v>0</v>
      </c>
      <c r="F1003" s="63">
        <f t="shared" si="840"/>
        <v>2.3073952929063973E-3</v>
      </c>
      <c r="G1003" s="65">
        <f>IFERROR(VLOOKUP(B1003,EFA!$C$2:$D$7,2,0),EFA!$D$7)</f>
        <v>1.0058360487805551</v>
      </c>
      <c r="H1003" s="69">
        <f>LGD!$D$9</f>
        <v>0.25</v>
      </c>
      <c r="I1003" s="68">
        <f t="shared" si="841"/>
        <v>0</v>
      </c>
      <c r="J1003" s="70">
        <f t="shared" si="842"/>
        <v>0.28223777860869115</v>
      </c>
      <c r="K1003" s="119">
        <f t="shared" si="843"/>
        <v>0</v>
      </c>
      <c r="M1003" s="64">
        <v>156</v>
      </c>
      <c r="N1003" s="64">
        <v>1</v>
      </c>
      <c r="O1003" s="63">
        <f t="shared" si="844"/>
        <v>0.13390000000000002</v>
      </c>
      <c r="P1003" s="87">
        <f t="shared" si="839"/>
        <v>1.3559712108601529E-2</v>
      </c>
      <c r="Q1003" s="64">
        <f t="shared" si="845"/>
        <v>42</v>
      </c>
      <c r="R1003" s="87">
        <f t="shared" si="846"/>
        <v>0.45269831211012534</v>
      </c>
      <c r="S1003" s="64">
        <v>114</v>
      </c>
    </row>
    <row r="1004" spans="1:19" x14ac:dyDescent="0.25">
      <c r="B1004" s="62">
        <v>10</v>
      </c>
      <c r="C1004" s="64" t="s">
        <v>19</v>
      </c>
      <c r="D1004" s="68"/>
      <c r="E1004" s="68">
        <f t="shared" si="838"/>
        <v>0</v>
      </c>
      <c r="F1004" s="63">
        <f t="shared" si="840"/>
        <v>2.3073952929063973E-3</v>
      </c>
      <c r="G1004" s="65">
        <f>IFERROR(VLOOKUP(B1004,EFA!$C$2:$D$7,2,0),EFA!$D$7)</f>
        <v>1.0058360487805551</v>
      </c>
      <c r="H1004" s="69">
        <f>LGD!$D$10</f>
        <v>0.35</v>
      </c>
      <c r="I1004" s="68">
        <f t="shared" si="841"/>
        <v>0</v>
      </c>
      <c r="J1004" s="70">
        <f t="shared" si="842"/>
        <v>0.28223777860869115</v>
      </c>
      <c r="K1004" s="119">
        <f t="shared" si="843"/>
        <v>0</v>
      </c>
      <c r="M1004" s="64">
        <v>156</v>
      </c>
      <c r="N1004" s="64">
        <v>1</v>
      </c>
      <c r="O1004" s="63">
        <f t="shared" si="844"/>
        <v>0.13390000000000002</v>
      </c>
      <c r="P1004" s="87">
        <f t="shared" si="839"/>
        <v>1.3559712108601529E-2</v>
      </c>
      <c r="Q1004" s="64">
        <f t="shared" si="845"/>
        <v>42</v>
      </c>
      <c r="R1004" s="87">
        <f t="shared" si="846"/>
        <v>0.45269831211012534</v>
      </c>
      <c r="S1004" s="64">
        <v>114</v>
      </c>
    </row>
    <row r="1005" spans="1:19" x14ac:dyDescent="0.25">
      <c r="B1005" s="62">
        <v>10</v>
      </c>
      <c r="C1005" s="64" t="s">
        <v>20</v>
      </c>
      <c r="D1005" s="68"/>
      <c r="E1005" s="68">
        <f t="shared" si="838"/>
        <v>0</v>
      </c>
      <c r="F1005" s="63">
        <f t="shared" si="840"/>
        <v>2.3073952929063973E-3</v>
      </c>
      <c r="G1005" s="65">
        <f>IFERROR(VLOOKUP(B1005,EFA!$C$2:$D$7,2,0),EFA!$D$7)</f>
        <v>1.0058360487805551</v>
      </c>
      <c r="H1005" s="69">
        <f>LGD!$D$11</f>
        <v>0.55000000000000004</v>
      </c>
      <c r="I1005" s="68">
        <f t="shared" si="841"/>
        <v>0</v>
      </c>
      <c r="J1005" s="70">
        <f t="shared" si="842"/>
        <v>0.28223777860869115</v>
      </c>
      <c r="K1005" s="119">
        <f t="shared" si="843"/>
        <v>0</v>
      </c>
      <c r="M1005" s="64">
        <v>156</v>
      </c>
      <c r="N1005" s="64">
        <v>1</v>
      </c>
      <c r="O1005" s="63">
        <f t="shared" si="844"/>
        <v>0.13390000000000002</v>
      </c>
      <c r="P1005" s="87">
        <f t="shared" si="839"/>
        <v>1.3559712108601529E-2</v>
      </c>
      <c r="Q1005" s="64">
        <f t="shared" si="845"/>
        <v>42</v>
      </c>
      <c r="R1005" s="87">
        <f t="shared" si="846"/>
        <v>0.45269831211012534</v>
      </c>
      <c r="S1005" s="64">
        <v>114</v>
      </c>
    </row>
    <row r="1006" spans="1:19" x14ac:dyDescent="0.25">
      <c r="C1006" s="94"/>
      <c r="D1006" s="102"/>
      <c r="E1006" s="102"/>
      <c r="F1006" s="95"/>
      <c r="G1006" s="98"/>
      <c r="H1006" s="99"/>
      <c r="I1006" s="102"/>
      <c r="J1006" s="100"/>
      <c r="K1006" s="123"/>
      <c r="M1006" s="94"/>
      <c r="N1006" s="94"/>
      <c r="O1006" s="95"/>
      <c r="P1006" s="96"/>
      <c r="Q1006" s="94"/>
      <c r="R1006" s="96"/>
      <c r="S1006" s="94"/>
    </row>
    <row r="1007" spans="1:19" x14ac:dyDescent="0.25">
      <c r="A1007" s="62">
        <v>13</v>
      </c>
      <c r="B1007" s="62" t="s">
        <v>52</v>
      </c>
      <c r="C1007" s="64" t="s">
        <v>9</v>
      </c>
      <c r="D1007" s="64"/>
      <c r="E1007" s="84" t="s">
        <v>26</v>
      </c>
      <c r="F1007" s="84" t="s">
        <v>39</v>
      </c>
      <c r="G1007" s="84" t="s">
        <v>27</v>
      </c>
      <c r="H1007" s="84" t="s">
        <v>28</v>
      </c>
      <c r="I1007" s="84" t="s">
        <v>29</v>
      </c>
      <c r="J1007" s="84" t="s">
        <v>30</v>
      </c>
      <c r="K1007" s="118" t="s">
        <v>31</v>
      </c>
      <c r="M1007" s="85" t="s">
        <v>32</v>
      </c>
      <c r="N1007" s="85" t="s">
        <v>33</v>
      </c>
      <c r="O1007" s="85" t="s">
        <v>34</v>
      </c>
      <c r="P1007" s="85" t="s">
        <v>35</v>
      </c>
      <c r="Q1007" s="85" t="s">
        <v>36</v>
      </c>
      <c r="R1007" s="85" t="s">
        <v>37</v>
      </c>
      <c r="S1007" s="85" t="s">
        <v>38</v>
      </c>
    </row>
    <row r="1008" spans="1:19" x14ac:dyDescent="0.25">
      <c r="B1008" s="62">
        <v>11</v>
      </c>
      <c r="C1008" s="64" t="s">
        <v>12</v>
      </c>
      <c r="D1008" s="68"/>
      <c r="E1008" s="68">
        <f>D898*R1008</f>
        <v>0</v>
      </c>
      <c r="F1008" s="63">
        <f>$N$4-$M$4</f>
        <v>2.0872929377147159E-3</v>
      </c>
      <c r="G1008" s="65">
        <f>IFERROR(VLOOKUP(B1008,EFA!$C$2:$D$7,2,0),EFA!$D$7)</f>
        <v>1.0058360487805551</v>
      </c>
      <c r="H1008" s="69">
        <f>LGD!$D$3</f>
        <v>0</v>
      </c>
      <c r="I1008" s="68">
        <f>E1008*F1008*G1008*H1008</f>
        <v>0</v>
      </c>
      <c r="J1008" s="70">
        <f>1/((1+($O$16/12))^(M1008-Q1008))</f>
        <v>0.24705017199805634</v>
      </c>
      <c r="K1008" s="119">
        <f>I1008*J1008</f>
        <v>0</v>
      </c>
      <c r="M1008" s="64">
        <v>156</v>
      </c>
      <c r="N1008" s="64">
        <v>1</v>
      </c>
      <c r="O1008" s="63">
        <f>$O$16</f>
        <v>0.13390000000000002</v>
      </c>
      <c r="P1008" s="87">
        <f t="shared" ref="P1008:P1016" si="847">PMT(O1008/12,M1008,-N1008,0,0)</f>
        <v>1.3559712108601529E-2</v>
      </c>
      <c r="Q1008" s="64">
        <f>M1008-S1008</f>
        <v>30</v>
      </c>
      <c r="R1008" s="87">
        <f>PV(O1008/12,Q1008,-P1008,0,0)</f>
        <v>0.34409307728802691</v>
      </c>
      <c r="S1008" s="64">
        <v>126</v>
      </c>
    </row>
    <row r="1009" spans="1:19" x14ac:dyDescent="0.25">
      <c r="B1009" s="62">
        <v>11</v>
      </c>
      <c r="C1009" s="64" t="s">
        <v>13</v>
      </c>
      <c r="D1009" s="68"/>
      <c r="E1009" s="68">
        <f t="shared" ref="E1009:E1016" si="848">D899*R1009</f>
        <v>0</v>
      </c>
      <c r="F1009" s="63">
        <f t="shared" ref="F1009:F1016" si="849">$N$4-$M$4</f>
        <v>2.0872929377147159E-3</v>
      </c>
      <c r="G1009" s="65">
        <f>IFERROR(VLOOKUP(B1009,EFA!$C$2:$D$7,2,0),EFA!$D$7)</f>
        <v>1.0058360487805551</v>
      </c>
      <c r="H1009" s="69">
        <f>LGD!$D$4</f>
        <v>0.55000000000000004</v>
      </c>
      <c r="I1009" s="68">
        <f t="shared" ref="I1009:I1016" si="850">E1009*F1009*G1009*H1009</f>
        <v>0</v>
      </c>
      <c r="J1009" s="70">
        <f t="shared" ref="J1009:J1016" si="851">1/((1+($O$16/12))^(M1009-Q1009))</f>
        <v>0.24705017199805634</v>
      </c>
      <c r="K1009" s="119">
        <f t="shared" ref="K1009:K1016" si="852">I1009*J1009</f>
        <v>0</v>
      </c>
      <c r="M1009" s="64">
        <v>156</v>
      </c>
      <c r="N1009" s="64">
        <v>1</v>
      </c>
      <c r="O1009" s="63">
        <f t="shared" ref="O1009:O1016" si="853">$O$16</f>
        <v>0.13390000000000002</v>
      </c>
      <c r="P1009" s="87">
        <f t="shared" si="847"/>
        <v>1.3559712108601529E-2</v>
      </c>
      <c r="Q1009" s="64">
        <f t="shared" ref="Q1009:Q1016" si="854">M1009-S1009</f>
        <v>30</v>
      </c>
      <c r="R1009" s="87">
        <f t="shared" ref="R1009:R1016" si="855">PV(O1009/12,Q1009,-P1009,0,0)</f>
        <v>0.34409307728802691</v>
      </c>
      <c r="S1009" s="64">
        <v>126</v>
      </c>
    </row>
    <row r="1010" spans="1:19" x14ac:dyDescent="0.25">
      <c r="B1010" s="62">
        <v>11</v>
      </c>
      <c r="C1010" s="64" t="s">
        <v>14</v>
      </c>
      <c r="D1010" s="68"/>
      <c r="E1010" s="68">
        <f t="shared" si="848"/>
        <v>0</v>
      </c>
      <c r="F1010" s="63">
        <f t="shared" si="849"/>
        <v>2.0872929377147159E-3</v>
      </c>
      <c r="G1010" s="65">
        <f>IFERROR(VLOOKUP(B1010,EFA!$C$2:$D$7,2,0),EFA!$D$7)</f>
        <v>1.0058360487805551</v>
      </c>
      <c r="H1010" s="69">
        <f>LGD!$D$5</f>
        <v>0.14000000000000001</v>
      </c>
      <c r="I1010" s="68">
        <f t="shared" si="850"/>
        <v>0</v>
      </c>
      <c r="J1010" s="70">
        <f t="shared" si="851"/>
        <v>0.24705017199805634</v>
      </c>
      <c r="K1010" s="119">
        <f t="shared" si="852"/>
        <v>0</v>
      </c>
      <c r="M1010" s="64">
        <v>156</v>
      </c>
      <c r="N1010" s="64">
        <v>1</v>
      </c>
      <c r="O1010" s="63">
        <f t="shared" si="853"/>
        <v>0.13390000000000002</v>
      </c>
      <c r="P1010" s="87">
        <f t="shared" si="847"/>
        <v>1.3559712108601529E-2</v>
      </c>
      <c r="Q1010" s="64">
        <f t="shared" si="854"/>
        <v>30</v>
      </c>
      <c r="R1010" s="87">
        <f t="shared" si="855"/>
        <v>0.34409307728802691</v>
      </c>
      <c r="S1010" s="64">
        <v>126</v>
      </c>
    </row>
    <row r="1011" spans="1:19" x14ac:dyDescent="0.25">
      <c r="B1011" s="62">
        <v>11</v>
      </c>
      <c r="C1011" s="64" t="s">
        <v>15</v>
      </c>
      <c r="D1011" s="68"/>
      <c r="E1011" s="68">
        <f t="shared" si="848"/>
        <v>0</v>
      </c>
      <c r="F1011" s="63">
        <f t="shared" si="849"/>
        <v>2.0872929377147159E-3</v>
      </c>
      <c r="G1011" s="65">
        <f>IFERROR(VLOOKUP(B1011,EFA!$C$2:$D$7,2,0),EFA!$D$7)</f>
        <v>1.0058360487805551</v>
      </c>
      <c r="H1011" s="69">
        <f>LGD!$D$6</f>
        <v>0.3</v>
      </c>
      <c r="I1011" s="68">
        <f t="shared" si="850"/>
        <v>0</v>
      </c>
      <c r="J1011" s="70">
        <f t="shared" si="851"/>
        <v>0.24705017199805634</v>
      </c>
      <c r="K1011" s="119">
        <f t="shared" si="852"/>
        <v>0</v>
      </c>
      <c r="M1011" s="64">
        <v>156</v>
      </c>
      <c r="N1011" s="64">
        <v>1</v>
      </c>
      <c r="O1011" s="63">
        <f t="shared" si="853"/>
        <v>0.13390000000000002</v>
      </c>
      <c r="P1011" s="87">
        <f t="shared" si="847"/>
        <v>1.3559712108601529E-2</v>
      </c>
      <c r="Q1011" s="64">
        <f t="shared" si="854"/>
        <v>30</v>
      </c>
      <c r="R1011" s="87">
        <f t="shared" si="855"/>
        <v>0.34409307728802691</v>
      </c>
      <c r="S1011" s="64">
        <v>126</v>
      </c>
    </row>
    <row r="1012" spans="1:19" x14ac:dyDescent="0.25">
      <c r="B1012" s="62">
        <v>11</v>
      </c>
      <c r="C1012" s="64" t="s">
        <v>16</v>
      </c>
      <c r="D1012" s="68"/>
      <c r="E1012" s="68">
        <f t="shared" si="848"/>
        <v>0</v>
      </c>
      <c r="F1012" s="63">
        <f t="shared" si="849"/>
        <v>2.0872929377147159E-3</v>
      </c>
      <c r="G1012" s="65">
        <f>IFERROR(VLOOKUP(B1012,EFA!$C$2:$D$7,2,0),EFA!$D$7)</f>
        <v>1.0058360487805551</v>
      </c>
      <c r="H1012" s="69">
        <f>LGD!$D$7</f>
        <v>0.3</v>
      </c>
      <c r="I1012" s="68">
        <f t="shared" si="850"/>
        <v>0</v>
      </c>
      <c r="J1012" s="70">
        <f t="shared" si="851"/>
        <v>0.24705017199805634</v>
      </c>
      <c r="K1012" s="119">
        <f t="shared" si="852"/>
        <v>0</v>
      </c>
      <c r="M1012" s="64">
        <v>156</v>
      </c>
      <c r="N1012" s="64">
        <v>1</v>
      </c>
      <c r="O1012" s="63">
        <f t="shared" si="853"/>
        <v>0.13390000000000002</v>
      </c>
      <c r="P1012" s="87">
        <f t="shared" si="847"/>
        <v>1.3559712108601529E-2</v>
      </c>
      <c r="Q1012" s="64">
        <f t="shared" si="854"/>
        <v>30</v>
      </c>
      <c r="R1012" s="87">
        <f t="shared" si="855"/>
        <v>0.34409307728802691</v>
      </c>
      <c r="S1012" s="64">
        <v>126</v>
      </c>
    </row>
    <row r="1013" spans="1:19" x14ac:dyDescent="0.25">
      <c r="B1013" s="62">
        <v>11</v>
      </c>
      <c r="C1013" s="64" t="s">
        <v>17</v>
      </c>
      <c r="D1013" s="68"/>
      <c r="E1013" s="68">
        <f t="shared" si="848"/>
        <v>0</v>
      </c>
      <c r="F1013" s="63">
        <f t="shared" si="849"/>
        <v>2.0872929377147159E-3</v>
      </c>
      <c r="G1013" s="65">
        <f>IFERROR(VLOOKUP(B1013,EFA!$C$2:$D$7,2,0),EFA!$D$7)</f>
        <v>1.0058360487805551</v>
      </c>
      <c r="H1013" s="69">
        <f>LGD!$D$8</f>
        <v>4.6364209605119888E-2</v>
      </c>
      <c r="I1013" s="68">
        <f t="shared" si="850"/>
        <v>0</v>
      </c>
      <c r="J1013" s="70">
        <f t="shared" si="851"/>
        <v>0.24705017199805634</v>
      </c>
      <c r="K1013" s="119">
        <f t="shared" si="852"/>
        <v>0</v>
      </c>
      <c r="M1013" s="64">
        <v>156</v>
      </c>
      <c r="N1013" s="64">
        <v>1</v>
      </c>
      <c r="O1013" s="63">
        <f t="shared" si="853"/>
        <v>0.13390000000000002</v>
      </c>
      <c r="P1013" s="87">
        <f t="shared" si="847"/>
        <v>1.3559712108601529E-2</v>
      </c>
      <c r="Q1013" s="64">
        <f t="shared" si="854"/>
        <v>30</v>
      </c>
      <c r="R1013" s="87">
        <f t="shared" si="855"/>
        <v>0.34409307728802691</v>
      </c>
      <c r="S1013" s="64">
        <v>126</v>
      </c>
    </row>
    <row r="1014" spans="1:19" x14ac:dyDescent="0.25">
      <c r="B1014" s="62">
        <v>11</v>
      </c>
      <c r="C1014" s="64" t="s">
        <v>18</v>
      </c>
      <c r="D1014" s="68"/>
      <c r="E1014" s="68">
        <f t="shared" si="848"/>
        <v>0</v>
      </c>
      <c r="F1014" s="63">
        <f t="shared" si="849"/>
        <v>2.0872929377147159E-3</v>
      </c>
      <c r="G1014" s="65">
        <f>IFERROR(VLOOKUP(B1014,EFA!$C$2:$D$7,2,0),EFA!$D$7)</f>
        <v>1.0058360487805551</v>
      </c>
      <c r="H1014" s="69">
        <f>LGD!$D$9</f>
        <v>0.25</v>
      </c>
      <c r="I1014" s="68">
        <f t="shared" si="850"/>
        <v>0</v>
      </c>
      <c r="J1014" s="70">
        <f t="shared" si="851"/>
        <v>0.24705017199805634</v>
      </c>
      <c r="K1014" s="119">
        <f t="shared" si="852"/>
        <v>0</v>
      </c>
      <c r="M1014" s="64">
        <v>156</v>
      </c>
      <c r="N1014" s="64">
        <v>1</v>
      </c>
      <c r="O1014" s="63">
        <f t="shared" si="853"/>
        <v>0.13390000000000002</v>
      </c>
      <c r="P1014" s="87">
        <f t="shared" si="847"/>
        <v>1.3559712108601529E-2</v>
      </c>
      <c r="Q1014" s="64">
        <f t="shared" si="854"/>
        <v>30</v>
      </c>
      <c r="R1014" s="87">
        <f t="shared" si="855"/>
        <v>0.34409307728802691</v>
      </c>
      <c r="S1014" s="64">
        <v>126</v>
      </c>
    </row>
    <row r="1015" spans="1:19" x14ac:dyDescent="0.25">
      <c r="B1015" s="62">
        <v>11</v>
      </c>
      <c r="C1015" s="64" t="s">
        <v>19</v>
      </c>
      <c r="D1015" s="68"/>
      <c r="E1015" s="68">
        <f t="shared" si="848"/>
        <v>0</v>
      </c>
      <c r="F1015" s="63">
        <f t="shared" si="849"/>
        <v>2.0872929377147159E-3</v>
      </c>
      <c r="G1015" s="65">
        <f>IFERROR(VLOOKUP(B1015,EFA!$C$2:$D$7,2,0),EFA!$D$7)</f>
        <v>1.0058360487805551</v>
      </c>
      <c r="H1015" s="69">
        <f>LGD!$D$10</f>
        <v>0.35</v>
      </c>
      <c r="I1015" s="68">
        <f t="shared" si="850"/>
        <v>0</v>
      </c>
      <c r="J1015" s="70">
        <f t="shared" si="851"/>
        <v>0.24705017199805634</v>
      </c>
      <c r="K1015" s="119">
        <f t="shared" si="852"/>
        <v>0</v>
      </c>
      <c r="M1015" s="64">
        <v>156</v>
      </c>
      <c r="N1015" s="64">
        <v>1</v>
      </c>
      <c r="O1015" s="63">
        <f t="shared" si="853"/>
        <v>0.13390000000000002</v>
      </c>
      <c r="P1015" s="87">
        <f t="shared" si="847"/>
        <v>1.3559712108601529E-2</v>
      </c>
      <c r="Q1015" s="64">
        <f t="shared" si="854"/>
        <v>30</v>
      </c>
      <c r="R1015" s="87">
        <f t="shared" si="855"/>
        <v>0.34409307728802691</v>
      </c>
      <c r="S1015" s="64">
        <v>126</v>
      </c>
    </row>
    <row r="1016" spans="1:19" x14ac:dyDescent="0.25">
      <c r="B1016" s="62">
        <v>11</v>
      </c>
      <c r="C1016" s="64" t="s">
        <v>20</v>
      </c>
      <c r="D1016" s="68"/>
      <c r="E1016" s="68">
        <f t="shared" si="848"/>
        <v>0</v>
      </c>
      <c r="F1016" s="63">
        <f t="shared" si="849"/>
        <v>2.0872929377147159E-3</v>
      </c>
      <c r="G1016" s="65">
        <f>IFERROR(VLOOKUP(B1016,EFA!$C$2:$D$7,2,0),EFA!$D$7)</f>
        <v>1.0058360487805551</v>
      </c>
      <c r="H1016" s="69">
        <f>LGD!$D$11</f>
        <v>0.55000000000000004</v>
      </c>
      <c r="I1016" s="68">
        <f t="shared" si="850"/>
        <v>0</v>
      </c>
      <c r="J1016" s="70">
        <f t="shared" si="851"/>
        <v>0.24705017199805634</v>
      </c>
      <c r="K1016" s="119">
        <f t="shared" si="852"/>
        <v>0</v>
      </c>
      <c r="M1016" s="64">
        <v>156</v>
      </c>
      <c r="N1016" s="64">
        <v>1</v>
      </c>
      <c r="O1016" s="63">
        <f t="shared" si="853"/>
        <v>0.13390000000000002</v>
      </c>
      <c r="P1016" s="87">
        <f t="shared" si="847"/>
        <v>1.3559712108601529E-2</v>
      </c>
      <c r="Q1016" s="64">
        <f t="shared" si="854"/>
        <v>30</v>
      </c>
      <c r="R1016" s="87">
        <f t="shared" si="855"/>
        <v>0.34409307728802691</v>
      </c>
      <c r="S1016" s="64">
        <v>126</v>
      </c>
    </row>
    <row r="1017" spans="1:19" x14ac:dyDescent="0.25">
      <c r="C1017" s="94"/>
      <c r="D1017" s="102"/>
      <c r="E1017" s="102"/>
      <c r="F1017" s="95"/>
      <c r="G1017" s="98"/>
      <c r="H1017" s="99"/>
      <c r="I1017" s="102"/>
      <c r="J1017" s="100"/>
      <c r="K1017" s="123"/>
      <c r="M1017" s="94"/>
      <c r="N1017" s="94"/>
      <c r="O1017" s="95"/>
      <c r="P1017" s="96"/>
      <c r="Q1017" s="94"/>
      <c r="R1017" s="96"/>
      <c r="S1017" s="94"/>
    </row>
    <row r="1018" spans="1:19" x14ac:dyDescent="0.25">
      <c r="A1018" s="62">
        <v>13</v>
      </c>
      <c r="B1018" s="62" t="s">
        <v>52</v>
      </c>
      <c r="C1018" s="64" t="s">
        <v>9</v>
      </c>
      <c r="D1018" s="64"/>
      <c r="E1018" s="84" t="s">
        <v>26</v>
      </c>
      <c r="F1018" s="84" t="s">
        <v>39</v>
      </c>
      <c r="G1018" s="84" t="s">
        <v>27</v>
      </c>
      <c r="H1018" s="84" t="s">
        <v>28</v>
      </c>
      <c r="I1018" s="84" t="s">
        <v>29</v>
      </c>
      <c r="J1018" s="84" t="s">
        <v>30</v>
      </c>
      <c r="K1018" s="118" t="s">
        <v>31</v>
      </c>
      <c r="M1018" s="85" t="s">
        <v>32</v>
      </c>
      <c r="N1018" s="85" t="s">
        <v>33</v>
      </c>
      <c r="O1018" s="85" t="s">
        <v>34</v>
      </c>
      <c r="P1018" s="85" t="s">
        <v>35</v>
      </c>
      <c r="Q1018" s="85" t="s">
        <v>36</v>
      </c>
      <c r="R1018" s="85" t="s">
        <v>37</v>
      </c>
      <c r="S1018" s="85" t="s">
        <v>38</v>
      </c>
    </row>
    <row r="1019" spans="1:19" x14ac:dyDescent="0.25">
      <c r="B1019" s="62">
        <v>12</v>
      </c>
      <c r="C1019" s="64" t="s">
        <v>12</v>
      </c>
      <c r="D1019" s="68"/>
      <c r="E1019" s="68">
        <f>D898*R1019</f>
        <v>0</v>
      </c>
      <c r="F1019" s="63">
        <f>$O$4-$N$4</f>
        <v>1.9055491560728832E-3</v>
      </c>
      <c r="G1019" s="65">
        <f>IFERROR(VLOOKUP(B1019,EFA!$C$2:$D$7,2,0),EFA!$D$7)</f>
        <v>1.0058360487805551</v>
      </c>
      <c r="H1019" s="69">
        <f>LGD!$D$3</f>
        <v>0</v>
      </c>
      <c r="I1019" s="68">
        <f>E1019*F1019*G1019*H1019</f>
        <v>0</v>
      </c>
      <c r="J1019" s="70">
        <f>1/((1+($O$16/12))^(M1019-Q1019))</f>
        <v>0.21624953181370371</v>
      </c>
      <c r="K1019" s="119">
        <f>I1019*J1019</f>
        <v>0</v>
      </c>
      <c r="M1019" s="64">
        <v>156</v>
      </c>
      <c r="N1019" s="64">
        <v>1</v>
      </c>
      <c r="O1019" s="63">
        <f>$O$16</f>
        <v>0.13390000000000002</v>
      </c>
      <c r="P1019" s="87">
        <f t="shared" ref="P1019:P1027" si="856">PMT(O1019/12,M1019,-N1019,0,0)</f>
        <v>1.3559712108601529E-2</v>
      </c>
      <c r="Q1019" s="64">
        <f>M1019-S1019</f>
        <v>18</v>
      </c>
      <c r="R1019" s="87">
        <f>PV(O1019/12,Q1019,-P1019,0,0)</f>
        <v>0.22001908869875564</v>
      </c>
      <c r="S1019" s="64">
        <v>138</v>
      </c>
    </row>
    <row r="1020" spans="1:19" x14ac:dyDescent="0.25">
      <c r="B1020" s="62">
        <v>12</v>
      </c>
      <c r="C1020" s="64" t="s">
        <v>13</v>
      </c>
      <c r="D1020" s="68"/>
      <c r="E1020" s="68">
        <f t="shared" ref="E1020:E1027" si="857">D899*R1020</f>
        <v>0</v>
      </c>
      <c r="F1020" s="63">
        <f t="shared" ref="F1020:F1027" si="858">$O$4-$N$4</f>
        <v>1.9055491560728832E-3</v>
      </c>
      <c r="G1020" s="65">
        <f>IFERROR(VLOOKUP(B1020,EFA!$C$2:$D$7,2,0),EFA!$D$7)</f>
        <v>1.0058360487805551</v>
      </c>
      <c r="H1020" s="69">
        <f>LGD!$D$4</f>
        <v>0.55000000000000004</v>
      </c>
      <c r="I1020" s="68">
        <f t="shared" ref="I1020:I1027" si="859">E1020*F1020*G1020*H1020</f>
        <v>0</v>
      </c>
      <c r="J1020" s="70">
        <f t="shared" ref="J1020:J1027" si="860">1/((1+($O$16/12))^(M1020-Q1020))</f>
        <v>0.21624953181370371</v>
      </c>
      <c r="K1020" s="119">
        <f t="shared" ref="K1020:K1027" si="861">I1020*J1020</f>
        <v>0</v>
      </c>
      <c r="M1020" s="64">
        <v>156</v>
      </c>
      <c r="N1020" s="64">
        <v>1</v>
      </c>
      <c r="O1020" s="63">
        <f t="shared" ref="O1020:O1027" si="862">$O$16</f>
        <v>0.13390000000000002</v>
      </c>
      <c r="P1020" s="87">
        <f t="shared" si="856"/>
        <v>1.3559712108601529E-2</v>
      </c>
      <c r="Q1020" s="64">
        <f t="shared" ref="Q1020:Q1027" si="863">M1020-S1020</f>
        <v>18</v>
      </c>
      <c r="R1020" s="87">
        <f t="shared" ref="R1020:R1027" si="864">PV(O1020/12,Q1020,-P1020,0,0)</f>
        <v>0.22001908869875564</v>
      </c>
      <c r="S1020" s="64">
        <v>138</v>
      </c>
    </row>
    <row r="1021" spans="1:19" x14ac:dyDescent="0.25">
      <c r="B1021" s="62">
        <v>12</v>
      </c>
      <c r="C1021" s="64" t="s">
        <v>14</v>
      </c>
      <c r="D1021" s="68"/>
      <c r="E1021" s="68">
        <f t="shared" si="857"/>
        <v>0</v>
      </c>
      <c r="F1021" s="63">
        <f t="shared" si="858"/>
        <v>1.9055491560728832E-3</v>
      </c>
      <c r="G1021" s="65">
        <f>IFERROR(VLOOKUP(B1021,EFA!$C$2:$D$7,2,0),EFA!$D$7)</f>
        <v>1.0058360487805551</v>
      </c>
      <c r="H1021" s="69">
        <f>LGD!$D$5</f>
        <v>0.14000000000000001</v>
      </c>
      <c r="I1021" s="68">
        <f t="shared" si="859"/>
        <v>0</v>
      </c>
      <c r="J1021" s="70">
        <f t="shared" si="860"/>
        <v>0.21624953181370371</v>
      </c>
      <c r="K1021" s="119">
        <f t="shared" si="861"/>
        <v>0</v>
      </c>
      <c r="M1021" s="64">
        <v>156</v>
      </c>
      <c r="N1021" s="64">
        <v>1</v>
      </c>
      <c r="O1021" s="63">
        <f t="shared" si="862"/>
        <v>0.13390000000000002</v>
      </c>
      <c r="P1021" s="87">
        <f t="shared" si="856"/>
        <v>1.3559712108601529E-2</v>
      </c>
      <c r="Q1021" s="64">
        <f t="shared" si="863"/>
        <v>18</v>
      </c>
      <c r="R1021" s="87">
        <f t="shared" si="864"/>
        <v>0.22001908869875564</v>
      </c>
      <c r="S1021" s="64">
        <v>138</v>
      </c>
    </row>
    <row r="1022" spans="1:19" x14ac:dyDescent="0.25">
      <c r="B1022" s="62">
        <v>12</v>
      </c>
      <c r="C1022" s="64" t="s">
        <v>15</v>
      </c>
      <c r="D1022" s="68"/>
      <c r="E1022" s="68">
        <f t="shared" si="857"/>
        <v>0</v>
      </c>
      <c r="F1022" s="63">
        <f t="shared" si="858"/>
        <v>1.9055491560728832E-3</v>
      </c>
      <c r="G1022" s="65">
        <f>IFERROR(VLOOKUP(B1022,EFA!$C$2:$D$7,2,0),EFA!$D$7)</f>
        <v>1.0058360487805551</v>
      </c>
      <c r="H1022" s="69">
        <f>LGD!$D$6</f>
        <v>0.3</v>
      </c>
      <c r="I1022" s="68">
        <f t="shared" si="859"/>
        <v>0</v>
      </c>
      <c r="J1022" s="70">
        <f t="shared" si="860"/>
        <v>0.21624953181370371</v>
      </c>
      <c r="K1022" s="119">
        <f t="shared" si="861"/>
        <v>0</v>
      </c>
      <c r="M1022" s="64">
        <v>156</v>
      </c>
      <c r="N1022" s="64">
        <v>1</v>
      </c>
      <c r="O1022" s="63">
        <f t="shared" si="862"/>
        <v>0.13390000000000002</v>
      </c>
      <c r="P1022" s="87">
        <f t="shared" si="856"/>
        <v>1.3559712108601529E-2</v>
      </c>
      <c r="Q1022" s="64">
        <f t="shared" si="863"/>
        <v>18</v>
      </c>
      <c r="R1022" s="87">
        <f t="shared" si="864"/>
        <v>0.22001908869875564</v>
      </c>
      <c r="S1022" s="64">
        <v>138</v>
      </c>
    </row>
    <row r="1023" spans="1:19" x14ac:dyDescent="0.25">
      <c r="B1023" s="62">
        <v>12</v>
      </c>
      <c r="C1023" s="64" t="s">
        <v>16</v>
      </c>
      <c r="D1023" s="68"/>
      <c r="E1023" s="68">
        <f t="shared" si="857"/>
        <v>0</v>
      </c>
      <c r="F1023" s="63">
        <f t="shared" si="858"/>
        <v>1.9055491560728832E-3</v>
      </c>
      <c r="G1023" s="65">
        <f>IFERROR(VLOOKUP(B1023,EFA!$C$2:$D$7,2,0),EFA!$D$7)</f>
        <v>1.0058360487805551</v>
      </c>
      <c r="H1023" s="69">
        <f>LGD!$D$7</f>
        <v>0.3</v>
      </c>
      <c r="I1023" s="68">
        <f t="shared" si="859"/>
        <v>0</v>
      </c>
      <c r="J1023" s="70">
        <f t="shared" si="860"/>
        <v>0.21624953181370371</v>
      </c>
      <c r="K1023" s="119">
        <f t="shared" si="861"/>
        <v>0</v>
      </c>
      <c r="M1023" s="64">
        <v>156</v>
      </c>
      <c r="N1023" s="64">
        <v>1</v>
      </c>
      <c r="O1023" s="63">
        <f t="shared" si="862"/>
        <v>0.13390000000000002</v>
      </c>
      <c r="P1023" s="87">
        <f t="shared" si="856"/>
        <v>1.3559712108601529E-2</v>
      </c>
      <c r="Q1023" s="64">
        <f t="shared" si="863"/>
        <v>18</v>
      </c>
      <c r="R1023" s="87">
        <f t="shared" si="864"/>
        <v>0.22001908869875564</v>
      </c>
      <c r="S1023" s="64">
        <v>138</v>
      </c>
    </row>
    <row r="1024" spans="1:19" x14ac:dyDescent="0.25">
      <c r="B1024" s="62">
        <v>12</v>
      </c>
      <c r="C1024" s="64" t="s">
        <v>17</v>
      </c>
      <c r="D1024" s="68"/>
      <c r="E1024" s="68">
        <f t="shared" si="857"/>
        <v>0</v>
      </c>
      <c r="F1024" s="63">
        <f t="shared" si="858"/>
        <v>1.9055491560728832E-3</v>
      </c>
      <c r="G1024" s="65">
        <f>IFERROR(VLOOKUP(B1024,EFA!$C$2:$D$7,2,0),EFA!$D$7)</f>
        <v>1.0058360487805551</v>
      </c>
      <c r="H1024" s="69">
        <f>LGD!$D$8</f>
        <v>4.6364209605119888E-2</v>
      </c>
      <c r="I1024" s="68">
        <f t="shared" si="859"/>
        <v>0</v>
      </c>
      <c r="J1024" s="70">
        <f t="shared" si="860"/>
        <v>0.21624953181370371</v>
      </c>
      <c r="K1024" s="119">
        <f t="shared" si="861"/>
        <v>0</v>
      </c>
      <c r="M1024" s="64">
        <v>156</v>
      </c>
      <c r="N1024" s="64">
        <v>1</v>
      </c>
      <c r="O1024" s="63">
        <f t="shared" si="862"/>
        <v>0.13390000000000002</v>
      </c>
      <c r="P1024" s="87">
        <f t="shared" si="856"/>
        <v>1.3559712108601529E-2</v>
      </c>
      <c r="Q1024" s="64">
        <f t="shared" si="863"/>
        <v>18</v>
      </c>
      <c r="R1024" s="87">
        <f t="shared" si="864"/>
        <v>0.22001908869875564</v>
      </c>
      <c r="S1024" s="64">
        <v>138</v>
      </c>
    </row>
    <row r="1025" spans="1:19" x14ac:dyDescent="0.25">
      <c r="B1025" s="62">
        <v>12</v>
      </c>
      <c r="C1025" s="64" t="s">
        <v>18</v>
      </c>
      <c r="D1025" s="68"/>
      <c r="E1025" s="68">
        <f t="shared" si="857"/>
        <v>0</v>
      </c>
      <c r="F1025" s="63">
        <f t="shared" si="858"/>
        <v>1.9055491560728832E-3</v>
      </c>
      <c r="G1025" s="65">
        <f>IFERROR(VLOOKUP(B1025,EFA!$C$2:$D$7,2,0),EFA!$D$7)</f>
        <v>1.0058360487805551</v>
      </c>
      <c r="H1025" s="69">
        <f>LGD!$D$9</f>
        <v>0.25</v>
      </c>
      <c r="I1025" s="68">
        <f t="shared" si="859"/>
        <v>0</v>
      </c>
      <c r="J1025" s="70">
        <f t="shared" si="860"/>
        <v>0.21624953181370371</v>
      </c>
      <c r="K1025" s="119">
        <f t="shared" si="861"/>
        <v>0</v>
      </c>
      <c r="M1025" s="64">
        <v>156</v>
      </c>
      <c r="N1025" s="64">
        <v>1</v>
      </c>
      <c r="O1025" s="63">
        <f t="shared" si="862"/>
        <v>0.13390000000000002</v>
      </c>
      <c r="P1025" s="87">
        <f t="shared" si="856"/>
        <v>1.3559712108601529E-2</v>
      </c>
      <c r="Q1025" s="64">
        <f t="shared" si="863"/>
        <v>18</v>
      </c>
      <c r="R1025" s="87">
        <f t="shared" si="864"/>
        <v>0.22001908869875564</v>
      </c>
      <c r="S1025" s="64">
        <v>138</v>
      </c>
    </row>
    <row r="1026" spans="1:19" x14ac:dyDescent="0.25">
      <c r="B1026" s="62">
        <v>12</v>
      </c>
      <c r="C1026" s="64" t="s">
        <v>19</v>
      </c>
      <c r="D1026" s="68"/>
      <c r="E1026" s="68">
        <f t="shared" si="857"/>
        <v>0</v>
      </c>
      <c r="F1026" s="63">
        <f t="shared" si="858"/>
        <v>1.9055491560728832E-3</v>
      </c>
      <c r="G1026" s="65">
        <f>IFERROR(VLOOKUP(B1026,EFA!$C$2:$D$7,2,0),EFA!$D$7)</f>
        <v>1.0058360487805551</v>
      </c>
      <c r="H1026" s="69">
        <f>LGD!$D$10</f>
        <v>0.35</v>
      </c>
      <c r="I1026" s="68">
        <f t="shared" si="859"/>
        <v>0</v>
      </c>
      <c r="J1026" s="70">
        <f t="shared" si="860"/>
        <v>0.21624953181370371</v>
      </c>
      <c r="K1026" s="119">
        <f t="shared" si="861"/>
        <v>0</v>
      </c>
      <c r="M1026" s="64">
        <v>156</v>
      </c>
      <c r="N1026" s="64">
        <v>1</v>
      </c>
      <c r="O1026" s="63">
        <f t="shared" si="862"/>
        <v>0.13390000000000002</v>
      </c>
      <c r="P1026" s="87">
        <f t="shared" si="856"/>
        <v>1.3559712108601529E-2</v>
      </c>
      <c r="Q1026" s="64">
        <f t="shared" si="863"/>
        <v>18</v>
      </c>
      <c r="R1026" s="87">
        <f t="shared" si="864"/>
        <v>0.22001908869875564</v>
      </c>
      <c r="S1026" s="64">
        <v>138</v>
      </c>
    </row>
    <row r="1027" spans="1:19" x14ac:dyDescent="0.25">
      <c r="B1027" s="62">
        <v>12</v>
      </c>
      <c r="C1027" s="64" t="s">
        <v>20</v>
      </c>
      <c r="D1027" s="68"/>
      <c r="E1027" s="68">
        <f t="shared" si="857"/>
        <v>0</v>
      </c>
      <c r="F1027" s="63">
        <f t="shared" si="858"/>
        <v>1.9055491560728832E-3</v>
      </c>
      <c r="G1027" s="65">
        <f>IFERROR(VLOOKUP(B1027,EFA!$C$2:$D$7,2,0),EFA!$D$7)</f>
        <v>1.0058360487805551</v>
      </c>
      <c r="H1027" s="69">
        <f>LGD!$D$11</f>
        <v>0.55000000000000004</v>
      </c>
      <c r="I1027" s="68">
        <f t="shared" si="859"/>
        <v>0</v>
      </c>
      <c r="J1027" s="70">
        <f t="shared" si="860"/>
        <v>0.21624953181370371</v>
      </c>
      <c r="K1027" s="119">
        <f t="shared" si="861"/>
        <v>0</v>
      </c>
      <c r="M1027" s="64">
        <v>156</v>
      </c>
      <c r="N1027" s="64">
        <v>1</v>
      </c>
      <c r="O1027" s="63">
        <f t="shared" si="862"/>
        <v>0.13390000000000002</v>
      </c>
      <c r="P1027" s="87">
        <f t="shared" si="856"/>
        <v>1.3559712108601529E-2</v>
      </c>
      <c r="Q1027" s="64">
        <f t="shared" si="863"/>
        <v>18</v>
      </c>
      <c r="R1027" s="87">
        <f t="shared" si="864"/>
        <v>0.22001908869875564</v>
      </c>
      <c r="S1027" s="64">
        <v>138</v>
      </c>
    </row>
    <row r="1028" spans="1:19" x14ac:dyDescent="0.25">
      <c r="C1028" s="94"/>
      <c r="D1028" s="102"/>
      <c r="E1028" s="102"/>
      <c r="F1028" s="95"/>
      <c r="G1028" s="98"/>
      <c r="H1028" s="99"/>
      <c r="I1028" s="102"/>
      <c r="J1028" s="100"/>
      <c r="K1028" s="123"/>
      <c r="M1028" s="94"/>
      <c r="N1028" s="94"/>
      <c r="O1028" s="95"/>
      <c r="P1028" s="96"/>
      <c r="Q1028" s="94"/>
      <c r="R1028" s="96"/>
      <c r="S1028" s="94"/>
    </row>
    <row r="1029" spans="1:19" x14ac:dyDescent="0.25">
      <c r="A1029" s="62">
        <v>13</v>
      </c>
      <c r="B1029" s="62" t="s">
        <v>52</v>
      </c>
      <c r="C1029" s="64" t="s">
        <v>9</v>
      </c>
      <c r="D1029" s="64"/>
      <c r="E1029" s="84" t="s">
        <v>26</v>
      </c>
      <c r="F1029" s="84" t="s">
        <v>39</v>
      </c>
      <c r="G1029" s="84" t="s">
        <v>27</v>
      </c>
      <c r="H1029" s="84" t="s">
        <v>28</v>
      </c>
      <c r="I1029" s="84" t="s">
        <v>29</v>
      </c>
      <c r="J1029" s="84" t="s">
        <v>30</v>
      </c>
      <c r="K1029" s="118" t="s">
        <v>31</v>
      </c>
      <c r="M1029" s="85" t="s">
        <v>32</v>
      </c>
      <c r="N1029" s="85" t="s">
        <v>33</v>
      </c>
      <c r="O1029" s="85" t="s">
        <v>34</v>
      </c>
      <c r="P1029" s="85" t="s">
        <v>35</v>
      </c>
      <c r="Q1029" s="85" t="s">
        <v>36</v>
      </c>
      <c r="R1029" s="85" t="s">
        <v>37</v>
      </c>
      <c r="S1029" s="85" t="s">
        <v>38</v>
      </c>
    </row>
    <row r="1030" spans="1:19" x14ac:dyDescent="0.25">
      <c r="B1030" s="62">
        <v>13</v>
      </c>
      <c r="C1030" s="64" t="s">
        <v>12</v>
      </c>
      <c r="D1030" s="68"/>
      <c r="E1030" s="68">
        <f>D898*R1030</f>
        <v>0</v>
      </c>
      <c r="F1030" s="63">
        <f t="shared" ref="F1030:F1037" si="865">$P$4-$O$4</f>
        <v>1.7529352980504564E-3</v>
      </c>
      <c r="G1030" s="65">
        <f>IFERROR(VLOOKUP(B1030,EFA!$C$2:$D$7,2,0),EFA!$D$7)</f>
        <v>1.0058360487805551</v>
      </c>
      <c r="H1030" s="69">
        <f>LGD!$D$3</f>
        <v>0</v>
      </c>
      <c r="I1030" s="68">
        <f>E1030*F1030*G1030*H1030</f>
        <v>0</v>
      </c>
      <c r="J1030" s="70">
        <f>1/((1+($O$16/12))^(M1030-Q1030))</f>
        <v>0.18928891905411815</v>
      </c>
      <c r="K1030" s="119">
        <f>I1030*J1030</f>
        <v>0</v>
      </c>
      <c r="M1030" s="64">
        <v>156</v>
      </c>
      <c r="N1030" s="64">
        <v>1</v>
      </c>
      <c r="O1030" s="63">
        <f>$O$16</f>
        <v>0.13390000000000002</v>
      </c>
      <c r="P1030" s="87">
        <f t="shared" ref="P1030:P1038" si="866">PMT(O1030/12,M1030,-N1030,0,0)</f>
        <v>1.3559712108601529E-2</v>
      </c>
      <c r="Q1030" s="64">
        <f>M1030-S1030</f>
        <v>6</v>
      </c>
      <c r="R1030" s="87">
        <f>PV(O1030/12,Q1030,-P1030,0,0)</f>
        <v>7.8273116051420302E-2</v>
      </c>
      <c r="S1030" s="64">
        <v>150</v>
      </c>
    </row>
    <row r="1031" spans="1:19" x14ac:dyDescent="0.25">
      <c r="B1031" s="62">
        <v>13</v>
      </c>
      <c r="C1031" s="64" t="s">
        <v>13</v>
      </c>
      <c r="D1031" s="68"/>
      <c r="E1031" s="68">
        <f t="shared" ref="E1031:E1038" si="867">D899*R1031</f>
        <v>0</v>
      </c>
      <c r="F1031" s="63">
        <f t="shared" si="865"/>
        <v>1.7529352980504564E-3</v>
      </c>
      <c r="G1031" s="65">
        <f>IFERROR(VLOOKUP(B1031,EFA!$C$2:$D$7,2,0),EFA!$D$7)</f>
        <v>1.0058360487805551</v>
      </c>
      <c r="H1031" s="69">
        <f>LGD!$D$4</f>
        <v>0.55000000000000004</v>
      </c>
      <c r="I1031" s="68">
        <f t="shared" ref="I1031:I1038" si="868">E1031*F1031*G1031*H1031</f>
        <v>0</v>
      </c>
      <c r="J1031" s="70">
        <f t="shared" ref="J1031:J1038" si="869">1/((1+($O$16/12))^(M1031-Q1031))</f>
        <v>0.18928891905411815</v>
      </c>
      <c r="K1031" s="119">
        <f t="shared" ref="K1031:K1038" si="870">I1031*J1031</f>
        <v>0</v>
      </c>
      <c r="M1031" s="64">
        <v>156</v>
      </c>
      <c r="N1031" s="64">
        <v>1</v>
      </c>
      <c r="O1031" s="63">
        <f t="shared" ref="O1031:O1038" si="871">$O$16</f>
        <v>0.13390000000000002</v>
      </c>
      <c r="P1031" s="87">
        <f t="shared" si="866"/>
        <v>1.3559712108601529E-2</v>
      </c>
      <c r="Q1031" s="64">
        <f t="shared" ref="Q1031:Q1038" si="872">M1031-S1031</f>
        <v>6</v>
      </c>
      <c r="R1031" s="87">
        <f t="shared" ref="R1031:R1038" si="873">PV(O1031/12,Q1031,-P1031,0,0)</f>
        <v>7.8273116051420302E-2</v>
      </c>
      <c r="S1031" s="64">
        <v>150</v>
      </c>
    </row>
    <row r="1032" spans="1:19" x14ac:dyDescent="0.25">
      <c r="B1032" s="62">
        <v>13</v>
      </c>
      <c r="C1032" s="64" t="s">
        <v>14</v>
      </c>
      <c r="D1032" s="68"/>
      <c r="E1032" s="68">
        <f t="shared" si="867"/>
        <v>0</v>
      </c>
      <c r="F1032" s="63">
        <f t="shared" si="865"/>
        <v>1.7529352980504564E-3</v>
      </c>
      <c r="G1032" s="65">
        <f>IFERROR(VLOOKUP(B1032,EFA!$C$2:$D$7,2,0),EFA!$D$7)</f>
        <v>1.0058360487805551</v>
      </c>
      <c r="H1032" s="69">
        <f>LGD!$D$5</f>
        <v>0.14000000000000001</v>
      </c>
      <c r="I1032" s="68">
        <f t="shared" si="868"/>
        <v>0</v>
      </c>
      <c r="J1032" s="70">
        <f t="shared" si="869"/>
        <v>0.18928891905411815</v>
      </c>
      <c r="K1032" s="119">
        <f t="shared" si="870"/>
        <v>0</v>
      </c>
      <c r="M1032" s="64">
        <v>156</v>
      </c>
      <c r="N1032" s="64">
        <v>1</v>
      </c>
      <c r="O1032" s="63">
        <f t="shared" si="871"/>
        <v>0.13390000000000002</v>
      </c>
      <c r="P1032" s="87">
        <f t="shared" si="866"/>
        <v>1.3559712108601529E-2</v>
      </c>
      <c r="Q1032" s="64">
        <f t="shared" si="872"/>
        <v>6</v>
      </c>
      <c r="R1032" s="87">
        <f t="shared" si="873"/>
        <v>7.8273116051420302E-2</v>
      </c>
      <c r="S1032" s="64">
        <v>150</v>
      </c>
    </row>
    <row r="1033" spans="1:19" x14ac:dyDescent="0.25">
      <c r="B1033" s="62">
        <v>13</v>
      </c>
      <c r="C1033" s="64" t="s">
        <v>15</v>
      </c>
      <c r="D1033" s="68"/>
      <c r="E1033" s="68">
        <f t="shared" si="867"/>
        <v>0</v>
      </c>
      <c r="F1033" s="63">
        <f t="shared" si="865"/>
        <v>1.7529352980504564E-3</v>
      </c>
      <c r="G1033" s="65">
        <f>IFERROR(VLOOKUP(B1033,EFA!$C$2:$D$7,2,0),EFA!$D$7)</f>
        <v>1.0058360487805551</v>
      </c>
      <c r="H1033" s="69">
        <f>LGD!$D$6</f>
        <v>0.3</v>
      </c>
      <c r="I1033" s="68">
        <f t="shared" si="868"/>
        <v>0</v>
      </c>
      <c r="J1033" s="70">
        <f t="shared" si="869"/>
        <v>0.18928891905411815</v>
      </c>
      <c r="K1033" s="119">
        <f t="shared" si="870"/>
        <v>0</v>
      </c>
      <c r="M1033" s="64">
        <v>156</v>
      </c>
      <c r="N1033" s="64">
        <v>1</v>
      </c>
      <c r="O1033" s="63">
        <f t="shared" si="871"/>
        <v>0.13390000000000002</v>
      </c>
      <c r="P1033" s="87">
        <f t="shared" si="866"/>
        <v>1.3559712108601529E-2</v>
      </c>
      <c r="Q1033" s="64">
        <f t="shared" si="872"/>
        <v>6</v>
      </c>
      <c r="R1033" s="87">
        <f t="shared" si="873"/>
        <v>7.8273116051420302E-2</v>
      </c>
      <c r="S1033" s="64">
        <v>150</v>
      </c>
    </row>
    <row r="1034" spans="1:19" x14ac:dyDescent="0.25">
      <c r="B1034" s="62">
        <v>13</v>
      </c>
      <c r="C1034" s="64" t="s">
        <v>16</v>
      </c>
      <c r="D1034" s="68"/>
      <c r="E1034" s="68">
        <f t="shared" si="867"/>
        <v>0</v>
      </c>
      <c r="F1034" s="63">
        <f t="shared" si="865"/>
        <v>1.7529352980504564E-3</v>
      </c>
      <c r="G1034" s="65">
        <f>IFERROR(VLOOKUP(B1034,EFA!$C$2:$D$7,2,0),EFA!$D$7)</f>
        <v>1.0058360487805551</v>
      </c>
      <c r="H1034" s="69">
        <f>LGD!$D$7</f>
        <v>0.3</v>
      </c>
      <c r="I1034" s="68">
        <f t="shared" si="868"/>
        <v>0</v>
      </c>
      <c r="J1034" s="70">
        <f t="shared" si="869"/>
        <v>0.18928891905411815</v>
      </c>
      <c r="K1034" s="119">
        <f t="shared" si="870"/>
        <v>0</v>
      </c>
      <c r="M1034" s="64">
        <v>156</v>
      </c>
      <c r="N1034" s="64">
        <v>1</v>
      </c>
      <c r="O1034" s="63">
        <f t="shared" si="871"/>
        <v>0.13390000000000002</v>
      </c>
      <c r="P1034" s="87">
        <f t="shared" si="866"/>
        <v>1.3559712108601529E-2</v>
      </c>
      <c r="Q1034" s="64">
        <f t="shared" si="872"/>
        <v>6</v>
      </c>
      <c r="R1034" s="87">
        <f t="shared" si="873"/>
        <v>7.8273116051420302E-2</v>
      </c>
      <c r="S1034" s="64">
        <v>150</v>
      </c>
    </row>
    <row r="1035" spans="1:19" x14ac:dyDescent="0.25">
      <c r="B1035" s="62">
        <v>13</v>
      </c>
      <c r="C1035" s="64" t="s">
        <v>17</v>
      </c>
      <c r="D1035" s="68"/>
      <c r="E1035" s="68">
        <f t="shared" si="867"/>
        <v>0</v>
      </c>
      <c r="F1035" s="63">
        <f t="shared" si="865"/>
        <v>1.7529352980504564E-3</v>
      </c>
      <c r="G1035" s="65">
        <f>IFERROR(VLOOKUP(B1035,EFA!$C$2:$D$7,2,0),EFA!$D$7)</f>
        <v>1.0058360487805551</v>
      </c>
      <c r="H1035" s="69">
        <f>LGD!$D$8</f>
        <v>4.6364209605119888E-2</v>
      </c>
      <c r="I1035" s="68">
        <f t="shared" si="868"/>
        <v>0</v>
      </c>
      <c r="J1035" s="70">
        <f t="shared" si="869"/>
        <v>0.18928891905411815</v>
      </c>
      <c r="K1035" s="119">
        <f t="shared" si="870"/>
        <v>0</v>
      </c>
      <c r="M1035" s="64">
        <v>156</v>
      </c>
      <c r="N1035" s="64">
        <v>1</v>
      </c>
      <c r="O1035" s="63">
        <f t="shared" si="871"/>
        <v>0.13390000000000002</v>
      </c>
      <c r="P1035" s="87">
        <f t="shared" si="866"/>
        <v>1.3559712108601529E-2</v>
      </c>
      <c r="Q1035" s="64">
        <f t="shared" si="872"/>
        <v>6</v>
      </c>
      <c r="R1035" s="87">
        <f t="shared" si="873"/>
        <v>7.8273116051420302E-2</v>
      </c>
      <c r="S1035" s="64">
        <v>150</v>
      </c>
    </row>
    <row r="1036" spans="1:19" x14ac:dyDescent="0.25">
      <c r="B1036" s="62">
        <v>13</v>
      </c>
      <c r="C1036" s="64" t="s">
        <v>18</v>
      </c>
      <c r="D1036" s="68"/>
      <c r="E1036" s="68">
        <f t="shared" si="867"/>
        <v>0</v>
      </c>
      <c r="F1036" s="63">
        <f t="shared" si="865"/>
        <v>1.7529352980504564E-3</v>
      </c>
      <c r="G1036" s="65">
        <f>IFERROR(VLOOKUP(B1036,EFA!$C$2:$D$7,2,0),EFA!$D$7)</f>
        <v>1.0058360487805551</v>
      </c>
      <c r="H1036" s="69">
        <f>LGD!$D$9</f>
        <v>0.25</v>
      </c>
      <c r="I1036" s="68">
        <f t="shared" si="868"/>
        <v>0</v>
      </c>
      <c r="J1036" s="70">
        <f t="shared" si="869"/>
        <v>0.18928891905411815</v>
      </c>
      <c r="K1036" s="119">
        <f t="shared" si="870"/>
        <v>0</v>
      </c>
      <c r="M1036" s="64">
        <v>156</v>
      </c>
      <c r="N1036" s="64">
        <v>1</v>
      </c>
      <c r="O1036" s="63">
        <f t="shared" si="871"/>
        <v>0.13390000000000002</v>
      </c>
      <c r="P1036" s="87">
        <f t="shared" si="866"/>
        <v>1.3559712108601529E-2</v>
      </c>
      <c r="Q1036" s="64">
        <f t="shared" si="872"/>
        <v>6</v>
      </c>
      <c r="R1036" s="87">
        <f t="shared" si="873"/>
        <v>7.8273116051420302E-2</v>
      </c>
      <c r="S1036" s="64">
        <v>150</v>
      </c>
    </row>
    <row r="1037" spans="1:19" x14ac:dyDescent="0.25">
      <c r="B1037" s="62">
        <v>13</v>
      </c>
      <c r="C1037" s="64" t="s">
        <v>19</v>
      </c>
      <c r="D1037" s="68"/>
      <c r="E1037" s="68">
        <f t="shared" si="867"/>
        <v>0</v>
      </c>
      <c r="F1037" s="63">
        <f t="shared" si="865"/>
        <v>1.7529352980504564E-3</v>
      </c>
      <c r="G1037" s="65">
        <f>IFERROR(VLOOKUP(B1037,EFA!$C$2:$D$7,2,0),EFA!$D$7)</f>
        <v>1.0058360487805551</v>
      </c>
      <c r="H1037" s="69">
        <f>LGD!$D$10</f>
        <v>0.35</v>
      </c>
      <c r="I1037" s="68">
        <f t="shared" si="868"/>
        <v>0</v>
      </c>
      <c r="J1037" s="70">
        <f t="shared" si="869"/>
        <v>0.18928891905411815</v>
      </c>
      <c r="K1037" s="119">
        <f t="shared" si="870"/>
        <v>0</v>
      </c>
      <c r="M1037" s="64">
        <v>156</v>
      </c>
      <c r="N1037" s="64">
        <v>1</v>
      </c>
      <c r="O1037" s="63">
        <f t="shared" si="871"/>
        <v>0.13390000000000002</v>
      </c>
      <c r="P1037" s="87">
        <f t="shared" si="866"/>
        <v>1.3559712108601529E-2</v>
      </c>
      <c r="Q1037" s="64">
        <f t="shared" si="872"/>
        <v>6</v>
      </c>
      <c r="R1037" s="87">
        <f t="shared" si="873"/>
        <v>7.8273116051420302E-2</v>
      </c>
      <c r="S1037" s="64">
        <v>150</v>
      </c>
    </row>
    <row r="1038" spans="1:19" x14ac:dyDescent="0.25">
      <c r="B1038" s="62">
        <v>13</v>
      </c>
      <c r="C1038" s="64" t="s">
        <v>20</v>
      </c>
      <c r="D1038" s="68"/>
      <c r="E1038" s="68">
        <f t="shared" si="867"/>
        <v>0</v>
      </c>
      <c r="F1038" s="63">
        <f>$P$4-$O$4</f>
        <v>1.7529352980504564E-3</v>
      </c>
      <c r="G1038" s="65">
        <f>IFERROR(VLOOKUP(B1038,EFA!$C$2:$D$7,2,0),EFA!$D$7)</f>
        <v>1.0058360487805551</v>
      </c>
      <c r="H1038" s="69">
        <f>LGD!$D$11</f>
        <v>0.55000000000000004</v>
      </c>
      <c r="I1038" s="68">
        <f t="shared" si="868"/>
        <v>0</v>
      </c>
      <c r="J1038" s="70">
        <f t="shared" si="869"/>
        <v>0.18928891905411815</v>
      </c>
      <c r="K1038" s="119">
        <f t="shared" si="870"/>
        <v>0</v>
      </c>
      <c r="M1038" s="64">
        <v>156</v>
      </c>
      <c r="N1038" s="64">
        <v>1</v>
      </c>
      <c r="O1038" s="63">
        <f t="shared" si="871"/>
        <v>0.13390000000000002</v>
      </c>
      <c r="P1038" s="87">
        <f t="shared" si="866"/>
        <v>1.3559712108601529E-2</v>
      </c>
      <c r="Q1038" s="64">
        <f t="shared" si="872"/>
        <v>6</v>
      </c>
      <c r="R1038" s="87">
        <f t="shared" si="873"/>
        <v>7.8273116051420302E-2</v>
      </c>
      <c r="S1038" s="64">
        <v>150</v>
      </c>
    </row>
    <row r="1039" spans="1:19" x14ac:dyDescent="0.25">
      <c r="C1039" s="94"/>
      <c r="D1039" s="102"/>
      <c r="E1039" s="102"/>
      <c r="F1039" s="95"/>
      <c r="G1039" s="98"/>
      <c r="H1039" s="99"/>
      <c r="I1039" s="102"/>
      <c r="J1039" s="100"/>
      <c r="K1039" s="102"/>
      <c r="M1039" s="94"/>
      <c r="N1039" s="94"/>
      <c r="O1039" s="95"/>
      <c r="P1039" s="96"/>
      <c r="Q1039" s="94"/>
      <c r="R1039" s="96"/>
      <c r="S1039" s="94"/>
    </row>
    <row r="1040" spans="1:19" x14ac:dyDescent="0.25">
      <c r="A1040" s="62">
        <v>14</v>
      </c>
      <c r="B1040" s="62" t="s">
        <v>52</v>
      </c>
      <c r="C1040" s="64" t="s">
        <v>9</v>
      </c>
      <c r="D1040" s="64"/>
      <c r="E1040" s="84" t="s">
        <v>26</v>
      </c>
      <c r="F1040" s="84" t="s">
        <v>39</v>
      </c>
      <c r="G1040" s="84" t="s">
        <v>27</v>
      </c>
      <c r="H1040" s="84" t="s">
        <v>28</v>
      </c>
      <c r="I1040" s="84" t="s">
        <v>29</v>
      </c>
      <c r="J1040" s="84" t="s">
        <v>30</v>
      </c>
      <c r="K1040" s="85" t="s">
        <v>31</v>
      </c>
      <c r="M1040" s="85" t="s">
        <v>32</v>
      </c>
      <c r="N1040" s="85" t="s">
        <v>33</v>
      </c>
      <c r="O1040" s="85" t="s">
        <v>34</v>
      </c>
      <c r="P1040" s="85" t="s">
        <v>35</v>
      </c>
      <c r="Q1040" s="85" t="s">
        <v>36</v>
      </c>
      <c r="R1040" s="85" t="s">
        <v>37</v>
      </c>
      <c r="S1040" s="85" t="s">
        <v>38</v>
      </c>
    </row>
    <row r="1041" spans="1:19" x14ac:dyDescent="0.25">
      <c r="B1041" s="62">
        <v>1</v>
      </c>
      <c r="C1041" s="64" t="s">
        <v>12</v>
      </c>
      <c r="D1041" s="68">
        <f>'31-60 days'!C18</f>
        <v>0</v>
      </c>
      <c r="E1041" s="68">
        <f>D909*R1041</f>
        <v>0</v>
      </c>
      <c r="F1041" s="63">
        <f>$D$4</f>
        <v>6.9392486816699517E-2</v>
      </c>
      <c r="G1041" s="65">
        <f>IFERROR(VLOOKUP(B1041,EFA!$C$2:$D$7,2,0),EFA!$D$7)</f>
        <v>1.0407772896135385</v>
      </c>
      <c r="H1041" s="69">
        <f>LGD!$D$3</f>
        <v>0</v>
      </c>
      <c r="I1041" s="68">
        <f>E1041*F1041*G1041*H1041</f>
        <v>0</v>
      </c>
      <c r="J1041" s="70">
        <f>1/((1+($O$16/12))^(M1041-Q1041))</f>
        <v>0.93558878588680383</v>
      </c>
      <c r="K1041" s="68">
        <f>I1041*J1041</f>
        <v>0</v>
      </c>
      <c r="M1041" s="64">
        <v>168</v>
      </c>
      <c r="N1041" s="64">
        <v>1</v>
      </c>
      <c r="O1041" s="63">
        <f>$O$16</f>
        <v>0.13390000000000002</v>
      </c>
      <c r="P1041" s="87">
        <f t="shared" ref="P1041:P1049" si="874">PMT(O1041/12,M1041,-N1041,0,0)</f>
        <v>1.3205398819544283E-2</v>
      </c>
      <c r="Q1041" s="64">
        <f>168-6</f>
        <v>162</v>
      </c>
      <c r="R1041" s="87">
        <f>PV(O1041/12,Q1041,-P1041,0,0)</f>
        <v>0.9873698391091289</v>
      </c>
      <c r="S1041" s="64">
        <f>M1041-Q1041</f>
        <v>6</v>
      </c>
    </row>
    <row r="1042" spans="1:19" x14ac:dyDescent="0.25">
      <c r="B1042" s="62">
        <v>1</v>
      </c>
      <c r="C1042" s="64" t="s">
        <v>13</v>
      </c>
      <c r="D1042" s="68">
        <f>'31-60 days'!D18</f>
        <v>0</v>
      </c>
      <c r="E1042" s="68">
        <f t="shared" ref="E1042:E1048" si="875">D910*R1042</f>
        <v>0</v>
      </c>
      <c r="F1042" s="63">
        <f t="shared" ref="F1042:F1049" si="876">$D$4</f>
        <v>6.9392486816699517E-2</v>
      </c>
      <c r="G1042" s="65">
        <f>IFERROR(VLOOKUP(B1042,EFA!$C$2:$D$7,2,0),EFA!$D$7)</f>
        <v>1.0407772896135385</v>
      </c>
      <c r="H1042" s="69">
        <f>LGD!$D$4</f>
        <v>0.55000000000000004</v>
      </c>
      <c r="I1042" s="68">
        <f t="shared" ref="I1042:I1049" si="877">E1042*F1042*G1042*H1042</f>
        <v>0</v>
      </c>
      <c r="J1042" s="70">
        <f t="shared" ref="J1042:J1049" si="878">1/((1+($O$16/12))^(M1042-Q1042))</f>
        <v>0.93558878588680383</v>
      </c>
      <c r="K1042" s="68">
        <f t="shared" ref="K1042:K1049" si="879">I1042*J1042</f>
        <v>0</v>
      </c>
      <c r="M1042" s="64">
        <v>168</v>
      </c>
      <c r="N1042" s="64">
        <v>1</v>
      </c>
      <c r="O1042" s="63">
        <f t="shared" ref="O1042:O1049" si="880">$O$16</f>
        <v>0.13390000000000002</v>
      </c>
      <c r="P1042" s="87">
        <f t="shared" si="874"/>
        <v>1.3205398819544283E-2</v>
      </c>
      <c r="Q1042" s="64">
        <f t="shared" ref="Q1042:Q1049" si="881">168-6</f>
        <v>162</v>
      </c>
      <c r="R1042" s="87">
        <f t="shared" ref="R1042:R1049" si="882">PV(O1042/12,Q1042,-P1042,0,0)</f>
        <v>0.9873698391091289</v>
      </c>
      <c r="S1042" s="64">
        <f t="shared" ref="S1042:S1049" si="883">M1042-Q1042</f>
        <v>6</v>
      </c>
    </row>
    <row r="1043" spans="1:19" x14ac:dyDescent="0.25">
      <c r="B1043" s="62">
        <v>1</v>
      </c>
      <c r="C1043" s="64" t="s">
        <v>14</v>
      </c>
      <c r="D1043" s="68">
        <f>'31-60 days'!E18</f>
        <v>0</v>
      </c>
      <c r="E1043" s="68">
        <f t="shared" si="875"/>
        <v>0</v>
      </c>
      <c r="F1043" s="63">
        <f t="shared" si="876"/>
        <v>6.9392486816699517E-2</v>
      </c>
      <c r="G1043" s="65">
        <f>IFERROR(VLOOKUP(B1043,EFA!$C$2:$D$7,2,0),EFA!$D$7)</f>
        <v>1.0407772896135385</v>
      </c>
      <c r="H1043" s="69">
        <f>LGD!$D$5</f>
        <v>0.14000000000000001</v>
      </c>
      <c r="I1043" s="68">
        <f t="shared" si="877"/>
        <v>0</v>
      </c>
      <c r="J1043" s="70">
        <f t="shared" si="878"/>
        <v>0.93558878588680383</v>
      </c>
      <c r="K1043" s="68">
        <f t="shared" si="879"/>
        <v>0</v>
      </c>
      <c r="M1043" s="64">
        <v>168</v>
      </c>
      <c r="N1043" s="64">
        <v>1</v>
      </c>
      <c r="O1043" s="63">
        <f t="shared" si="880"/>
        <v>0.13390000000000002</v>
      </c>
      <c r="P1043" s="87">
        <f t="shared" si="874"/>
        <v>1.3205398819544283E-2</v>
      </c>
      <c r="Q1043" s="64">
        <f t="shared" si="881"/>
        <v>162</v>
      </c>
      <c r="R1043" s="87">
        <f t="shared" si="882"/>
        <v>0.9873698391091289</v>
      </c>
      <c r="S1043" s="64">
        <f t="shared" si="883"/>
        <v>6</v>
      </c>
    </row>
    <row r="1044" spans="1:19" x14ac:dyDescent="0.25">
      <c r="B1044" s="62">
        <v>1</v>
      </c>
      <c r="C1044" s="64" t="s">
        <v>15</v>
      </c>
      <c r="D1044" s="68">
        <f>'31-60 days'!F18</f>
        <v>1257298.6299999999</v>
      </c>
      <c r="E1044" s="68">
        <f>D1044*R1044</f>
        <v>1241418.7460152281</v>
      </c>
      <c r="F1044" s="63">
        <f t="shared" si="876"/>
        <v>6.9392486816699517E-2</v>
      </c>
      <c r="G1044" s="65">
        <f>IFERROR(VLOOKUP(B1044,EFA!$C$2:$D$7,2,0),EFA!$D$7)</f>
        <v>1.0407772896135385</v>
      </c>
      <c r="H1044" s="69">
        <f>LGD!$D$6</f>
        <v>0.3</v>
      </c>
      <c r="I1044" s="68">
        <f t="shared" si="877"/>
        <v>26897.369713028791</v>
      </c>
      <c r="J1044" s="70">
        <f t="shared" si="878"/>
        <v>0.93558878588680383</v>
      </c>
      <c r="K1044" s="68">
        <f t="shared" si="879"/>
        <v>25164.877473361095</v>
      </c>
      <c r="M1044" s="64">
        <v>168</v>
      </c>
      <c r="N1044" s="64">
        <v>1</v>
      </c>
      <c r="O1044" s="63">
        <f t="shared" si="880"/>
        <v>0.13390000000000002</v>
      </c>
      <c r="P1044" s="87">
        <f t="shared" si="874"/>
        <v>1.3205398819544283E-2</v>
      </c>
      <c r="Q1044" s="64">
        <f t="shared" si="881"/>
        <v>162</v>
      </c>
      <c r="R1044" s="87">
        <f t="shared" si="882"/>
        <v>0.9873698391091289</v>
      </c>
      <c r="S1044" s="64">
        <f t="shared" si="883"/>
        <v>6</v>
      </c>
    </row>
    <row r="1045" spans="1:19" x14ac:dyDescent="0.25">
      <c r="B1045" s="62">
        <v>1</v>
      </c>
      <c r="C1045" s="64" t="s">
        <v>16</v>
      </c>
      <c r="D1045" s="68">
        <f>'31-60 days'!G18</f>
        <v>2228349.59</v>
      </c>
      <c r="E1045" s="68">
        <f>D1045*R1045</f>
        <v>2200205.1761571933</v>
      </c>
      <c r="F1045" s="63">
        <f t="shared" si="876"/>
        <v>6.9392486816699517E-2</v>
      </c>
      <c r="G1045" s="65">
        <f>IFERROR(VLOOKUP(B1045,EFA!$C$2:$D$7,2,0),EFA!$D$7)</f>
        <v>1.0407772896135385</v>
      </c>
      <c r="H1045" s="69">
        <f>LGD!$D$7</f>
        <v>0.3</v>
      </c>
      <c r="I1045" s="68">
        <f t="shared" si="877"/>
        <v>47671.047547475755</v>
      </c>
      <c r="J1045" s="70">
        <f t="shared" si="878"/>
        <v>0.93558878588680383</v>
      </c>
      <c r="K1045" s="68">
        <f t="shared" si="879"/>
        <v>44600.497496894939</v>
      </c>
      <c r="M1045" s="64">
        <v>168</v>
      </c>
      <c r="N1045" s="64">
        <v>1</v>
      </c>
      <c r="O1045" s="63">
        <f t="shared" si="880"/>
        <v>0.13390000000000002</v>
      </c>
      <c r="P1045" s="87">
        <f t="shared" si="874"/>
        <v>1.3205398819544283E-2</v>
      </c>
      <c r="Q1045" s="64">
        <f t="shared" si="881"/>
        <v>162</v>
      </c>
      <c r="R1045" s="87">
        <f t="shared" si="882"/>
        <v>0.9873698391091289</v>
      </c>
      <c r="S1045" s="64">
        <f t="shared" si="883"/>
        <v>6</v>
      </c>
    </row>
    <row r="1046" spans="1:19" x14ac:dyDescent="0.25">
      <c r="B1046" s="62">
        <v>1</v>
      </c>
      <c r="C1046" s="64" t="s">
        <v>17</v>
      </c>
      <c r="D1046" s="68">
        <f>'31-60 days'!H18</f>
        <v>0</v>
      </c>
      <c r="E1046" s="68">
        <f t="shared" si="875"/>
        <v>0</v>
      </c>
      <c r="F1046" s="63">
        <f t="shared" si="876"/>
        <v>6.9392486816699517E-2</v>
      </c>
      <c r="G1046" s="65">
        <f>IFERROR(VLOOKUP(B1046,EFA!$C$2:$D$7,2,0),EFA!$D$7)</f>
        <v>1.0407772896135385</v>
      </c>
      <c r="H1046" s="69">
        <f>LGD!$D$8</f>
        <v>4.6364209605119888E-2</v>
      </c>
      <c r="I1046" s="68">
        <f t="shared" si="877"/>
        <v>0</v>
      </c>
      <c r="J1046" s="70">
        <f t="shared" si="878"/>
        <v>0.93558878588680383</v>
      </c>
      <c r="K1046" s="68">
        <f t="shared" si="879"/>
        <v>0</v>
      </c>
      <c r="M1046" s="64">
        <v>168</v>
      </c>
      <c r="N1046" s="64">
        <v>1</v>
      </c>
      <c r="O1046" s="63">
        <f t="shared" si="880"/>
        <v>0.13390000000000002</v>
      </c>
      <c r="P1046" s="87">
        <f t="shared" si="874"/>
        <v>1.3205398819544283E-2</v>
      </c>
      <c r="Q1046" s="64">
        <f t="shared" si="881"/>
        <v>162</v>
      </c>
      <c r="R1046" s="87">
        <f t="shared" si="882"/>
        <v>0.9873698391091289</v>
      </c>
      <c r="S1046" s="64">
        <f t="shared" si="883"/>
        <v>6</v>
      </c>
    </row>
    <row r="1047" spans="1:19" x14ac:dyDescent="0.25">
      <c r="B1047" s="62">
        <v>1</v>
      </c>
      <c r="C1047" s="64" t="s">
        <v>18</v>
      </c>
      <c r="D1047" s="68">
        <f>'31-60 days'!I18</f>
        <v>0</v>
      </c>
      <c r="E1047" s="68">
        <f t="shared" si="875"/>
        <v>0</v>
      </c>
      <c r="F1047" s="63">
        <f t="shared" si="876"/>
        <v>6.9392486816699517E-2</v>
      </c>
      <c r="G1047" s="65">
        <f>IFERROR(VLOOKUP(B1047,EFA!$C$2:$D$7,2,0),EFA!$D$7)</f>
        <v>1.0407772896135385</v>
      </c>
      <c r="H1047" s="69">
        <f>LGD!$D$9</f>
        <v>0.25</v>
      </c>
      <c r="I1047" s="68">
        <f t="shared" si="877"/>
        <v>0</v>
      </c>
      <c r="J1047" s="70">
        <f t="shared" si="878"/>
        <v>0.93558878588680383</v>
      </c>
      <c r="K1047" s="68">
        <f t="shared" si="879"/>
        <v>0</v>
      </c>
      <c r="M1047" s="64">
        <v>168</v>
      </c>
      <c r="N1047" s="64">
        <v>1</v>
      </c>
      <c r="O1047" s="63">
        <f t="shared" si="880"/>
        <v>0.13390000000000002</v>
      </c>
      <c r="P1047" s="87">
        <f t="shared" si="874"/>
        <v>1.3205398819544283E-2</v>
      </c>
      <c r="Q1047" s="64">
        <f t="shared" si="881"/>
        <v>162</v>
      </c>
      <c r="R1047" s="87">
        <f t="shared" si="882"/>
        <v>0.9873698391091289</v>
      </c>
      <c r="S1047" s="64">
        <f t="shared" si="883"/>
        <v>6</v>
      </c>
    </row>
    <row r="1048" spans="1:19" x14ac:dyDescent="0.25">
      <c r="B1048" s="62">
        <v>1</v>
      </c>
      <c r="C1048" s="64" t="s">
        <v>19</v>
      </c>
      <c r="D1048" s="68">
        <f>'31-60 days'!J18</f>
        <v>0</v>
      </c>
      <c r="E1048" s="68">
        <f t="shared" si="875"/>
        <v>0</v>
      </c>
      <c r="F1048" s="63">
        <f t="shared" si="876"/>
        <v>6.9392486816699517E-2</v>
      </c>
      <c r="G1048" s="65">
        <f>IFERROR(VLOOKUP(B1048,EFA!$C$2:$D$7,2,0),EFA!$D$7)</f>
        <v>1.0407772896135385</v>
      </c>
      <c r="H1048" s="69">
        <f>LGD!$D$10</f>
        <v>0.35</v>
      </c>
      <c r="I1048" s="68">
        <f t="shared" si="877"/>
        <v>0</v>
      </c>
      <c r="J1048" s="70">
        <f t="shared" si="878"/>
        <v>0.93558878588680383</v>
      </c>
      <c r="K1048" s="68">
        <f t="shared" si="879"/>
        <v>0</v>
      </c>
      <c r="M1048" s="64">
        <v>168</v>
      </c>
      <c r="N1048" s="64">
        <v>1</v>
      </c>
      <c r="O1048" s="63">
        <f t="shared" si="880"/>
        <v>0.13390000000000002</v>
      </c>
      <c r="P1048" s="87">
        <f t="shared" si="874"/>
        <v>1.3205398819544283E-2</v>
      </c>
      <c r="Q1048" s="64">
        <f t="shared" si="881"/>
        <v>162</v>
      </c>
      <c r="R1048" s="87">
        <f t="shared" si="882"/>
        <v>0.9873698391091289</v>
      </c>
      <c r="S1048" s="64">
        <f t="shared" si="883"/>
        <v>6</v>
      </c>
    </row>
    <row r="1049" spans="1:19" x14ac:dyDescent="0.25">
      <c r="B1049" s="62">
        <v>1</v>
      </c>
      <c r="C1049" s="64" t="s">
        <v>20</v>
      </c>
      <c r="D1049" s="68">
        <f>'31-60 days'!K18</f>
        <v>0</v>
      </c>
      <c r="E1049" s="68">
        <f>D1049*R1049</f>
        <v>0</v>
      </c>
      <c r="F1049" s="63">
        <f t="shared" si="876"/>
        <v>6.9392486816699517E-2</v>
      </c>
      <c r="G1049" s="65">
        <f>IFERROR(VLOOKUP(B1049,EFA!$C$2:$D$7,2,0),EFA!$D$7)</f>
        <v>1.0407772896135385</v>
      </c>
      <c r="H1049" s="69">
        <f>LGD!$D$11</f>
        <v>0.55000000000000004</v>
      </c>
      <c r="I1049" s="68">
        <f t="shared" si="877"/>
        <v>0</v>
      </c>
      <c r="J1049" s="70">
        <f t="shared" si="878"/>
        <v>0.93558878588680383</v>
      </c>
      <c r="K1049" s="68">
        <f t="shared" si="879"/>
        <v>0</v>
      </c>
      <c r="M1049" s="64">
        <v>168</v>
      </c>
      <c r="N1049" s="64">
        <v>1</v>
      </c>
      <c r="O1049" s="63">
        <f t="shared" si="880"/>
        <v>0.13390000000000002</v>
      </c>
      <c r="P1049" s="87">
        <f t="shared" si="874"/>
        <v>1.3205398819544283E-2</v>
      </c>
      <c r="Q1049" s="64">
        <f t="shared" si="881"/>
        <v>162</v>
      </c>
      <c r="R1049" s="87">
        <f t="shared" si="882"/>
        <v>0.9873698391091289</v>
      </c>
      <c r="S1049" s="64">
        <f t="shared" si="883"/>
        <v>6</v>
      </c>
    </row>
    <row r="1050" spans="1:19" x14ac:dyDescent="0.25">
      <c r="C1050" s="94"/>
      <c r="D1050" s="102"/>
      <c r="E1050" s="102"/>
      <c r="F1050" s="95"/>
      <c r="G1050" s="98"/>
      <c r="H1050" s="99"/>
      <c r="I1050" s="102"/>
      <c r="J1050" s="100"/>
      <c r="K1050" s="102"/>
      <c r="M1050" s="94"/>
      <c r="N1050" s="94"/>
      <c r="O1050" s="95"/>
      <c r="P1050" s="96"/>
      <c r="Q1050" s="94"/>
      <c r="R1050" s="96"/>
      <c r="S1050" s="94"/>
    </row>
    <row r="1051" spans="1:19" x14ac:dyDescent="0.25">
      <c r="A1051" s="62">
        <v>14</v>
      </c>
      <c r="B1051" s="62" t="s">
        <v>52</v>
      </c>
      <c r="C1051" s="64" t="s">
        <v>9</v>
      </c>
      <c r="D1051" s="64"/>
      <c r="E1051" s="84" t="s">
        <v>26</v>
      </c>
      <c r="F1051" s="84" t="s">
        <v>39</v>
      </c>
      <c r="G1051" s="84" t="s">
        <v>27</v>
      </c>
      <c r="H1051" s="84" t="s">
        <v>28</v>
      </c>
      <c r="I1051" s="84" t="s">
        <v>29</v>
      </c>
      <c r="J1051" s="84" t="s">
        <v>30</v>
      </c>
      <c r="K1051" s="85" t="s">
        <v>31</v>
      </c>
      <c r="M1051" s="85" t="s">
        <v>32</v>
      </c>
      <c r="N1051" s="85" t="s">
        <v>33</v>
      </c>
      <c r="O1051" s="85" t="s">
        <v>34</v>
      </c>
      <c r="P1051" s="85" t="s">
        <v>35</v>
      </c>
      <c r="Q1051" s="85" t="s">
        <v>36</v>
      </c>
      <c r="R1051" s="85" t="s">
        <v>37</v>
      </c>
      <c r="S1051" s="85" t="s">
        <v>38</v>
      </c>
    </row>
    <row r="1052" spans="1:19" x14ac:dyDescent="0.25">
      <c r="B1052" s="62">
        <v>2</v>
      </c>
      <c r="C1052" s="64" t="s">
        <v>12</v>
      </c>
      <c r="D1052" s="68"/>
      <c r="E1052" s="68">
        <f>$D$1041*R1052</f>
        <v>0</v>
      </c>
      <c r="F1052" s="63">
        <f>$E$4-$D$4</f>
        <v>1.1234008039333332E-2</v>
      </c>
      <c r="G1052" s="65">
        <f>IFERROR(VLOOKUP(B1052,EFA!$C$2:$D$7,2,0),EFA!$D$7)</f>
        <v>0.97341921930465047</v>
      </c>
      <c r="H1052" s="69">
        <f>LGD!$D$3</f>
        <v>0</v>
      </c>
      <c r="I1052" s="68">
        <f>E1052*F1052*G1052*H1052</f>
        <v>0</v>
      </c>
      <c r="J1052" s="70">
        <f>1/((1+($O$16/12))^(M1052-Q1052))</f>
        <v>0.81894554163582844</v>
      </c>
      <c r="K1052" s="68">
        <f>I1052*J1052</f>
        <v>0</v>
      </c>
      <c r="M1052" s="64">
        <v>168</v>
      </c>
      <c r="N1052" s="64">
        <v>1</v>
      </c>
      <c r="O1052" s="63">
        <f>$O$16</f>
        <v>0.13390000000000002</v>
      </c>
      <c r="P1052" s="87">
        <f t="shared" ref="P1052:P1060" si="884">PMT(O1052/12,M1052,-N1052,0,0)</f>
        <v>1.3205398819544283E-2</v>
      </c>
      <c r="Q1052" s="64">
        <f>$Q$1049-12</f>
        <v>150</v>
      </c>
      <c r="R1052" s="87">
        <f>PV(O1052/12,Q1052,-P1052,0,0)</f>
        <v>0.95944105911703215</v>
      </c>
      <c r="S1052" s="64">
        <f>M1052-Q1052</f>
        <v>18</v>
      </c>
    </row>
    <row r="1053" spans="1:19" x14ac:dyDescent="0.25">
      <c r="B1053" s="62">
        <v>2</v>
      </c>
      <c r="C1053" s="64" t="s">
        <v>13</v>
      </c>
      <c r="D1053" s="68"/>
      <c r="E1053" s="68">
        <f>$D$1042*R1053</f>
        <v>0</v>
      </c>
      <c r="F1053" s="63">
        <f t="shared" ref="F1053:F1060" si="885">$E$4-$D$4</f>
        <v>1.1234008039333332E-2</v>
      </c>
      <c r="G1053" s="65">
        <f>IFERROR(VLOOKUP(B1053,EFA!$C$2:$D$7,2,0),EFA!$D$7)</f>
        <v>0.97341921930465047</v>
      </c>
      <c r="H1053" s="69">
        <f>LGD!$D$4</f>
        <v>0.55000000000000004</v>
      </c>
      <c r="I1053" s="68">
        <f t="shared" ref="I1053:I1060" si="886">E1053*F1053*G1053*H1053</f>
        <v>0</v>
      </c>
      <c r="J1053" s="70">
        <f t="shared" ref="J1053:J1060" si="887">1/((1+($O$16/12))^(M1053-Q1053))</f>
        <v>0.81894554163582844</v>
      </c>
      <c r="K1053" s="68">
        <f t="shared" ref="K1053:K1060" si="888">I1053*J1053</f>
        <v>0</v>
      </c>
      <c r="M1053" s="64">
        <v>168</v>
      </c>
      <c r="N1053" s="64">
        <v>1</v>
      </c>
      <c r="O1053" s="63">
        <f t="shared" ref="O1053:O1060" si="889">$O$16</f>
        <v>0.13390000000000002</v>
      </c>
      <c r="P1053" s="87">
        <f t="shared" si="884"/>
        <v>1.3205398819544283E-2</v>
      </c>
      <c r="Q1053" s="64">
        <f t="shared" ref="Q1053:Q1060" si="890">$Q$1049-12</f>
        <v>150</v>
      </c>
      <c r="R1053" s="87">
        <f t="shared" ref="R1053:R1060" si="891">PV(O1053/12,Q1053,-P1053,0,0)</f>
        <v>0.95944105911703215</v>
      </c>
      <c r="S1053" s="64">
        <f t="shared" ref="S1053:S1060" si="892">M1053-Q1053</f>
        <v>18</v>
      </c>
    </row>
    <row r="1054" spans="1:19" x14ac:dyDescent="0.25">
      <c r="B1054" s="62">
        <v>2</v>
      </c>
      <c r="C1054" s="64" t="s">
        <v>14</v>
      </c>
      <c r="D1054" s="68"/>
      <c r="E1054" s="68">
        <f>$D$1043*R1054</f>
        <v>0</v>
      </c>
      <c r="F1054" s="63">
        <f t="shared" si="885"/>
        <v>1.1234008039333332E-2</v>
      </c>
      <c r="G1054" s="65">
        <f>IFERROR(VLOOKUP(B1054,EFA!$C$2:$D$7,2,0),EFA!$D$7)</f>
        <v>0.97341921930465047</v>
      </c>
      <c r="H1054" s="69">
        <f>LGD!$D$5</f>
        <v>0.14000000000000001</v>
      </c>
      <c r="I1054" s="68">
        <f t="shared" si="886"/>
        <v>0</v>
      </c>
      <c r="J1054" s="70">
        <f t="shared" si="887"/>
        <v>0.81894554163582844</v>
      </c>
      <c r="K1054" s="68">
        <f t="shared" si="888"/>
        <v>0</v>
      </c>
      <c r="M1054" s="64">
        <v>168</v>
      </c>
      <c r="N1054" s="64">
        <v>1</v>
      </c>
      <c r="O1054" s="63">
        <f t="shared" si="889"/>
        <v>0.13390000000000002</v>
      </c>
      <c r="P1054" s="87">
        <f t="shared" si="884"/>
        <v>1.3205398819544283E-2</v>
      </c>
      <c r="Q1054" s="64">
        <f t="shared" si="890"/>
        <v>150</v>
      </c>
      <c r="R1054" s="87">
        <f t="shared" si="891"/>
        <v>0.95944105911703215</v>
      </c>
      <c r="S1054" s="64">
        <f t="shared" si="892"/>
        <v>18</v>
      </c>
    </row>
    <row r="1055" spans="1:19" x14ac:dyDescent="0.25">
      <c r="B1055" s="62">
        <v>2</v>
      </c>
      <c r="C1055" s="64" t="s">
        <v>15</v>
      </c>
      <c r="D1055" s="68"/>
      <c r="E1055" s="68">
        <f>$D$1044*R1055</f>
        <v>1206303.9291935933</v>
      </c>
      <c r="F1055" s="63">
        <f t="shared" si="885"/>
        <v>1.1234008039333332E-2</v>
      </c>
      <c r="G1055" s="65">
        <f>IFERROR(VLOOKUP(B1055,EFA!$C$2:$D$7,2,0),EFA!$D$7)</f>
        <v>0.97341921930465047</v>
      </c>
      <c r="H1055" s="69">
        <f>LGD!$D$6</f>
        <v>0.3</v>
      </c>
      <c r="I1055" s="68">
        <f t="shared" si="886"/>
        <v>3957.4245556456453</v>
      </c>
      <c r="J1055" s="70">
        <f t="shared" si="887"/>
        <v>0.81894554163582844</v>
      </c>
      <c r="K1055" s="68">
        <f t="shared" si="888"/>
        <v>3240.9151962061505</v>
      </c>
      <c r="M1055" s="64">
        <v>168</v>
      </c>
      <c r="N1055" s="64">
        <v>1</v>
      </c>
      <c r="O1055" s="63">
        <f t="shared" si="889"/>
        <v>0.13390000000000002</v>
      </c>
      <c r="P1055" s="87">
        <f t="shared" si="884"/>
        <v>1.3205398819544283E-2</v>
      </c>
      <c r="Q1055" s="64">
        <f t="shared" si="890"/>
        <v>150</v>
      </c>
      <c r="R1055" s="87">
        <f t="shared" si="891"/>
        <v>0.95944105911703215</v>
      </c>
      <c r="S1055" s="64">
        <f t="shared" si="892"/>
        <v>18</v>
      </c>
    </row>
    <row r="1056" spans="1:19" x14ac:dyDescent="0.25">
      <c r="B1056" s="62">
        <v>2</v>
      </c>
      <c r="C1056" s="64" t="s">
        <v>16</v>
      </c>
      <c r="D1056" s="68"/>
      <c r="E1056" s="68">
        <f>$D$1045*R1056</f>
        <v>2137970.0907126041</v>
      </c>
      <c r="F1056" s="63">
        <f t="shared" si="885"/>
        <v>1.1234008039333332E-2</v>
      </c>
      <c r="G1056" s="65">
        <f>IFERROR(VLOOKUP(B1056,EFA!$C$2:$D$7,2,0),EFA!$D$7)</f>
        <v>0.97341921930465047</v>
      </c>
      <c r="H1056" s="69">
        <f>LGD!$D$7</f>
        <v>0.3</v>
      </c>
      <c r="I1056" s="68">
        <f t="shared" si="886"/>
        <v>7013.8670126673933</v>
      </c>
      <c r="J1056" s="70">
        <f t="shared" si="887"/>
        <v>0.81894554163582844</v>
      </c>
      <c r="K1056" s="68">
        <f t="shared" si="888"/>
        <v>5743.9751196505686</v>
      </c>
      <c r="M1056" s="64">
        <v>168</v>
      </c>
      <c r="N1056" s="64">
        <v>1</v>
      </c>
      <c r="O1056" s="63">
        <f t="shared" si="889"/>
        <v>0.13390000000000002</v>
      </c>
      <c r="P1056" s="87">
        <f t="shared" si="884"/>
        <v>1.3205398819544283E-2</v>
      </c>
      <c r="Q1056" s="64">
        <f t="shared" si="890"/>
        <v>150</v>
      </c>
      <c r="R1056" s="87">
        <f t="shared" si="891"/>
        <v>0.95944105911703215</v>
      </c>
      <c r="S1056" s="64">
        <f t="shared" si="892"/>
        <v>18</v>
      </c>
    </row>
    <row r="1057" spans="1:19" x14ac:dyDescent="0.25">
      <c r="B1057" s="62">
        <v>2</v>
      </c>
      <c r="C1057" s="64" t="s">
        <v>17</v>
      </c>
      <c r="D1057" s="68"/>
      <c r="E1057" s="68">
        <f>$D$1046*R1057</f>
        <v>0</v>
      </c>
      <c r="F1057" s="63">
        <f t="shared" si="885"/>
        <v>1.1234008039333332E-2</v>
      </c>
      <c r="G1057" s="65">
        <f>IFERROR(VLOOKUP(B1057,EFA!$C$2:$D$7,2,0),EFA!$D$7)</f>
        <v>0.97341921930465047</v>
      </c>
      <c r="H1057" s="69">
        <f>LGD!$D$8</f>
        <v>4.6364209605119888E-2</v>
      </c>
      <c r="I1057" s="68">
        <f t="shared" si="886"/>
        <v>0</v>
      </c>
      <c r="J1057" s="70">
        <f t="shared" si="887"/>
        <v>0.81894554163582844</v>
      </c>
      <c r="K1057" s="68">
        <f t="shared" si="888"/>
        <v>0</v>
      </c>
      <c r="M1057" s="64">
        <v>168</v>
      </c>
      <c r="N1057" s="64">
        <v>1</v>
      </c>
      <c r="O1057" s="63">
        <f t="shared" si="889"/>
        <v>0.13390000000000002</v>
      </c>
      <c r="P1057" s="87">
        <f t="shared" si="884"/>
        <v>1.3205398819544283E-2</v>
      </c>
      <c r="Q1057" s="64">
        <f t="shared" si="890"/>
        <v>150</v>
      </c>
      <c r="R1057" s="87">
        <f t="shared" si="891"/>
        <v>0.95944105911703215</v>
      </c>
      <c r="S1057" s="64">
        <f t="shared" si="892"/>
        <v>18</v>
      </c>
    </row>
    <row r="1058" spans="1:19" x14ac:dyDescent="0.25">
      <c r="B1058" s="62">
        <v>2</v>
      </c>
      <c r="C1058" s="64" t="s">
        <v>18</v>
      </c>
      <c r="D1058" s="68"/>
      <c r="E1058" s="68">
        <f>$D$1047*R1058</f>
        <v>0</v>
      </c>
      <c r="F1058" s="63">
        <f t="shared" si="885"/>
        <v>1.1234008039333332E-2</v>
      </c>
      <c r="G1058" s="65">
        <f>IFERROR(VLOOKUP(B1058,EFA!$C$2:$D$7,2,0),EFA!$D$7)</f>
        <v>0.97341921930465047</v>
      </c>
      <c r="H1058" s="69">
        <f>LGD!$D$9</f>
        <v>0.25</v>
      </c>
      <c r="I1058" s="68">
        <f t="shared" si="886"/>
        <v>0</v>
      </c>
      <c r="J1058" s="70">
        <f t="shared" si="887"/>
        <v>0.81894554163582844</v>
      </c>
      <c r="K1058" s="68">
        <f t="shared" si="888"/>
        <v>0</v>
      </c>
      <c r="M1058" s="64">
        <v>168</v>
      </c>
      <c r="N1058" s="64">
        <v>1</v>
      </c>
      <c r="O1058" s="63">
        <f t="shared" si="889"/>
        <v>0.13390000000000002</v>
      </c>
      <c r="P1058" s="87">
        <f t="shared" si="884"/>
        <v>1.3205398819544283E-2</v>
      </c>
      <c r="Q1058" s="64">
        <f t="shared" si="890"/>
        <v>150</v>
      </c>
      <c r="R1058" s="87">
        <f t="shared" si="891"/>
        <v>0.95944105911703215</v>
      </c>
      <c r="S1058" s="64">
        <f t="shared" si="892"/>
        <v>18</v>
      </c>
    </row>
    <row r="1059" spans="1:19" x14ac:dyDescent="0.25">
      <c r="B1059" s="62">
        <v>2</v>
      </c>
      <c r="C1059" s="64" t="s">
        <v>19</v>
      </c>
      <c r="D1059" s="68"/>
      <c r="E1059" s="68">
        <f>$D$1048*R1059</f>
        <v>0</v>
      </c>
      <c r="F1059" s="63">
        <f t="shared" si="885"/>
        <v>1.1234008039333332E-2</v>
      </c>
      <c r="G1059" s="65">
        <f>IFERROR(VLOOKUP(B1059,EFA!$C$2:$D$7,2,0),EFA!$D$7)</f>
        <v>0.97341921930465047</v>
      </c>
      <c r="H1059" s="69">
        <f>LGD!$D$10</f>
        <v>0.35</v>
      </c>
      <c r="I1059" s="68">
        <f t="shared" si="886"/>
        <v>0</v>
      </c>
      <c r="J1059" s="70">
        <f t="shared" si="887"/>
        <v>0.81894554163582844</v>
      </c>
      <c r="K1059" s="68">
        <f t="shared" si="888"/>
        <v>0</v>
      </c>
      <c r="M1059" s="64">
        <v>168</v>
      </c>
      <c r="N1059" s="64">
        <v>1</v>
      </c>
      <c r="O1059" s="63">
        <f t="shared" si="889"/>
        <v>0.13390000000000002</v>
      </c>
      <c r="P1059" s="87">
        <f t="shared" si="884"/>
        <v>1.3205398819544283E-2</v>
      </c>
      <c r="Q1059" s="64">
        <f t="shared" si="890"/>
        <v>150</v>
      </c>
      <c r="R1059" s="87">
        <f t="shared" si="891"/>
        <v>0.95944105911703215</v>
      </c>
      <c r="S1059" s="64">
        <f t="shared" si="892"/>
        <v>18</v>
      </c>
    </row>
    <row r="1060" spans="1:19" x14ac:dyDescent="0.25">
      <c r="B1060" s="62">
        <v>2</v>
      </c>
      <c r="C1060" s="64" t="s">
        <v>20</v>
      </c>
      <c r="D1060" s="68"/>
      <c r="E1060" s="68">
        <f>$D$1049*R1060</f>
        <v>0</v>
      </c>
      <c r="F1060" s="63">
        <f t="shared" si="885"/>
        <v>1.1234008039333332E-2</v>
      </c>
      <c r="G1060" s="65">
        <f>IFERROR(VLOOKUP(B1060,EFA!$C$2:$D$7,2,0),EFA!$D$7)</f>
        <v>0.97341921930465047</v>
      </c>
      <c r="H1060" s="69">
        <f>LGD!$D$11</f>
        <v>0.55000000000000004</v>
      </c>
      <c r="I1060" s="68">
        <f t="shared" si="886"/>
        <v>0</v>
      </c>
      <c r="J1060" s="70">
        <f t="shared" si="887"/>
        <v>0.81894554163582844</v>
      </c>
      <c r="K1060" s="68">
        <f t="shared" si="888"/>
        <v>0</v>
      </c>
      <c r="M1060" s="64">
        <v>168</v>
      </c>
      <c r="N1060" s="64">
        <v>1</v>
      </c>
      <c r="O1060" s="63">
        <f t="shared" si="889"/>
        <v>0.13390000000000002</v>
      </c>
      <c r="P1060" s="87">
        <f t="shared" si="884"/>
        <v>1.3205398819544283E-2</v>
      </c>
      <c r="Q1060" s="64">
        <f t="shared" si="890"/>
        <v>150</v>
      </c>
      <c r="R1060" s="87">
        <f t="shared" si="891"/>
        <v>0.95944105911703215</v>
      </c>
      <c r="S1060" s="64">
        <f t="shared" si="892"/>
        <v>18</v>
      </c>
    </row>
    <row r="1061" spans="1:19" x14ac:dyDescent="0.25">
      <c r="C1061" s="64"/>
      <c r="D1061" s="68"/>
      <c r="E1061" s="68"/>
      <c r="F1061" s="63"/>
      <c r="G1061" s="65"/>
      <c r="H1061" s="69"/>
      <c r="I1061" s="68"/>
      <c r="J1061" s="70"/>
      <c r="K1061" s="68"/>
      <c r="M1061" s="64"/>
      <c r="N1061" s="64"/>
      <c r="O1061" s="63"/>
      <c r="P1061" s="87"/>
      <c r="Q1061" s="64"/>
      <c r="R1061" s="87"/>
      <c r="S1061" s="64"/>
    </row>
    <row r="1062" spans="1:19" x14ac:dyDescent="0.25">
      <c r="A1062" s="62">
        <v>14</v>
      </c>
      <c r="B1062" s="62" t="s">
        <v>52</v>
      </c>
      <c r="C1062" s="64" t="s">
        <v>9</v>
      </c>
      <c r="D1062" s="64"/>
      <c r="E1062" s="84" t="s">
        <v>26</v>
      </c>
      <c r="F1062" s="84" t="s">
        <v>39</v>
      </c>
      <c r="G1062" s="84" t="s">
        <v>27</v>
      </c>
      <c r="H1062" s="84" t="s">
        <v>28</v>
      </c>
      <c r="I1062" s="84" t="s">
        <v>29</v>
      </c>
      <c r="J1062" s="84" t="s">
        <v>30</v>
      </c>
      <c r="K1062" s="85" t="s">
        <v>31</v>
      </c>
      <c r="M1062" s="85" t="s">
        <v>32</v>
      </c>
      <c r="N1062" s="85" t="s">
        <v>33</v>
      </c>
      <c r="O1062" s="85" t="s">
        <v>34</v>
      </c>
      <c r="P1062" s="85" t="s">
        <v>35</v>
      </c>
      <c r="Q1062" s="85" t="s">
        <v>36</v>
      </c>
      <c r="R1062" s="85" t="s">
        <v>37</v>
      </c>
      <c r="S1062" s="85" t="s">
        <v>38</v>
      </c>
    </row>
    <row r="1063" spans="1:19" x14ac:dyDescent="0.25">
      <c r="B1063" s="62">
        <v>3</v>
      </c>
      <c r="C1063" s="64" t="s">
        <v>12</v>
      </c>
      <c r="D1063" s="68"/>
      <c r="E1063" s="68">
        <f>$D$1041*R1063</f>
        <v>0</v>
      </c>
      <c r="F1063" s="63">
        <f>$F$4-$E$4</f>
        <v>1.4695080658937348E-2</v>
      </c>
      <c r="G1063" s="65">
        <f>IFERROR(VLOOKUP(B1063,EFA!$C$2:$D$7,2,0),EFA!$D$7)</f>
        <v>0.97750576770633035</v>
      </c>
      <c r="H1063" s="69">
        <f>LGD!$D$3</f>
        <v>0</v>
      </c>
      <c r="I1063" s="68">
        <f>E1063*F1063*G1063*H1063</f>
        <v>0</v>
      </c>
      <c r="J1063" s="70">
        <f>1/((1+($O$16/12))^(M1063-Q1063))</f>
        <v>0.7168446333284122</v>
      </c>
      <c r="K1063" s="68">
        <f>I1063*J1063</f>
        <v>0</v>
      </c>
      <c r="M1063" s="64">
        <v>168</v>
      </c>
      <c r="N1063" s="64">
        <v>1</v>
      </c>
      <c r="O1063" s="63">
        <f>$O$16</f>
        <v>0.13390000000000002</v>
      </c>
      <c r="P1063" s="87">
        <f t="shared" ref="P1063:P1071" si="893">PMT(O1063/12,M1063,-N1063,0,0)</f>
        <v>1.3205398819544283E-2</v>
      </c>
      <c r="Q1063" s="64">
        <f>$Q$1060-12</f>
        <v>138</v>
      </c>
      <c r="R1063" s="87">
        <f>PV(O1063/12,Q1063,-P1063,0,0)</f>
        <v>0.92753435465911227</v>
      </c>
      <c r="S1063" s="64">
        <f>M1063-Q1063</f>
        <v>30</v>
      </c>
    </row>
    <row r="1064" spans="1:19" x14ac:dyDescent="0.25">
      <c r="B1064" s="62">
        <v>3</v>
      </c>
      <c r="C1064" s="64" t="s">
        <v>13</v>
      </c>
      <c r="D1064" s="68"/>
      <c r="E1064" s="68">
        <f>$D$1042*R1064</f>
        <v>0</v>
      </c>
      <c r="F1064" s="63">
        <f t="shared" ref="F1064:F1071" si="894">$F$4-$E$4</f>
        <v>1.4695080658937348E-2</v>
      </c>
      <c r="G1064" s="65">
        <f>IFERROR(VLOOKUP(B1064,EFA!$C$2:$D$7,2,0),EFA!$D$7)</f>
        <v>0.97750576770633035</v>
      </c>
      <c r="H1064" s="69">
        <f>LGD!$D$4</f>
        <v>0.55000000000000004</v>
      </c>
      <c r="I1064" s="68">
        <f t="shared" ref="I1064:I1071" si="895">E1064*F1064*G1064*H1064</f>
        <v>0</v>
      </c>
      <c r="J1064" s="70">
        <f t="shared" ref="J1064:J1071" si="896">1/((1+($O$16/12))^(M1064-Q1064))</f>
        <v>0.7168446333284122</v>
      </c>
      <c r="K1064" s="68">
        <f t="shared" ref="K1064:K1071" si="897">I1064*J1064</f>
        <v>0</v>
      </c>
      <c r="M1064" s="64">
        <v>168</v>
      </c>
      <c r="N1064" s="64">
        <v>1</v>
      </c>
      <c r="O1064" s="63">
        <f t="shared" ref="O1064:O1071" si="898">$O$16</f>
        <v>0.13390000000000002</v>
      </c>
      <c r="P1064" s="87">
        <f t="shared" si="893"/>
        <v>1.3205398819544283E-2</v>
      </c>
      <c r="Q1064" s="64">
        <f t="shared" ref="Q1064:Q1071" si="899">$Q$1060-12</f>
        <v>138</v>
      </c>
      <c r="R1064" s="87">
        <f t="shared" ref="R1064:R1071" si="900">PV(O1064/12,Q1064,-P1064,0,0)</f>
        <v>0.92753435465911227</v>
      </c>
      <c r="S1064" s="64">
        <f t="shared" ref="S1064:S1071" si="901">M1064-Q1064</f>
        <v>30</v>
      </c>
    </row>
    <row r="1065" spans="1:19" x14ac:dyDescent="0.25">
      <c r="B1065" s="62">
        <v>3</v>
      </c>
      <c r="C1065" s="64" t="s">
        <v>14</v>
      </c>
      <c r="D1065" s="68"/>
      <c r="E1065" s="68">
        <f>$D$1043*R1065</f>
        <v>0</v>
      </c>
      <c r="F1065" s="63">
        <f t="shared" si="894"/>
        <v>1.4695080658937348E-2</v>
      </c>
      <c r="G1065" s="65">
        <f>IFERROR(VLOOKUP(B1065,EFA!$C$2:$D$7,2,0),EFA!$D$7)</f>
        <v>0.97750576770633035</v>
      </c>
      <c r="H1065" s="69">
        <f>LGD!$D$5</f>
        <v>0.14000000000000001</v>
      </c>
      <c r="I1065" s="68">
        <f t="shared" si="895"/>
        <v>0</v>
      </c>
      <c r="J1065" s="70">
        <f t="shared" si="896"/>
        <v>0.7168446333284122</v>
      </c>
      <c r="K1065" s="68">
        <f t="shared" si="897"/>
        <v>0</v>
      </c>
      <c r="M1065" s="64">
        <v>168</v>
      </c>
      <c r="N1065" s="64">
        <v>1</v>
      </c>
      <c r="O1065" s="63">
        <f t="shared" si="898"/>
        <v>0.13390000000000002</v>
      </c>
      <c r="P1065" s="87">
        <f t="shared" si="893"/>
        <v>1.3205398819544283E-2</v>
      </c>
      <c r="Q1065" s="64">
        <f t="shared" si="899"/>
        <v>138</v>
      </c>
      <c r="R1065" s="87">
        <f t="shared" si="900"/>
        <v>0.92753435465911227</v>
      </c>
      <c r="S1065" s="64">
        <f t="shared" si="901"/>
        <v>30</v>
      </c>
    </row>
    <row r="1066" spans="1:19" x14ac:dyDescent="0.25">
      <c r="B1066" s="62">
        <v>3</v>
      </c>
      <c r="C1066" s="64" t="s">
        <v>15</v>
      </c>
      <c r="D1066" s="68"/>
      <c r="E1066" s="68">
        <f>$D$1044*R1066</f>
        <v>1166187.6733908358</v>
      </c>
      <c r="F1066" s="63">
        <f t="shared" si="894"/>
        <v>1.4695080658937348E-2</v>
      </c>
      <c r="G1066" s="65">
        <f>IFERROR(VLOOKUP(B1066,EFA!$C$2:$D$7,2,0),EFA!$D$7)</f>
        <v>0.97750576770633035</v>
      </c>
      <c r="H1066" s="69">
        <f>LGD!$D$6</f>
        <v>0.3</v>
      </c>
      <c r="I1066" s="68">
        <f t="shared" si="895"/>
        <v>5025.5199819334839</v>
      </c>
      <c r="J1066" s="70">
        <f t="shared" si="896"/>
        <v>0.7168446333284122</v>
      </c>
      <c r="K1066" s="68">
        <f t="shared" si="897"/>
        <v>3602.5170287337169</v>
      </c>
      <c r="M1066" s="64">
        <v>168</v>
      </c>
      <c r="N1066" s="64">
        <v>1</v>
      </c>
      <c r="O1066" s="63">
        <f t="shared" si="898"/>
        <v>0.13390000000000002</v>
      </c>
      <c r="P1066" s="87">
        <f t="shared" si="893"/>
        <v>1.3205398819544283E-2</v>
      </c>
      <c r="Q1066" s="64">
        <f t="shared" si="899"/>
        <v>138</v>
      </c>
      <c r="R1066" s="87">
        <f t="shared" si="900"/>
        <v>0.92753435465911227</v>
      </c>
      <c r="S1066" s="64">
        <f t="shared" si="901"/>
        <v>30</v>
      </c>
    </row>
    <row r="1067" spans="1:19" x14ac:dyDescent="0.25">
      <c r="B1067" s="62">
        <v>3</v>
      </c>
      <c r="C1067" s="64" t="s">
        <v>16</v>
      </c>
      <c r="D1067" s="68"/>
      <c r="E1067" s="68">
        <f>$D$1045*R1067</f>
        <v>2066870.7989155473</v>
      </c>
      <c r="F1067" s="63">
        <f t="shared" si="894"/>
        <v>1.4695080658937348E-2</v>
      </c>
      <c r="G1067" s="65">
        <f>IFERROR(VLOOKUP(B1067,EFA!$C$2:$D$7,2,0),EFA!$D$7)</f>
        <v>0.97750576770633035</v>
      </c>
      <c r="H1067" s="69">
        <f>LGD!$D$7</f>
        <v>0.3</v>
      </c>
      <c r="I1067" s="68">
        <f t="shared" si="895"/>
        <v>8906.8858615381505</v>
      </c>
      <c r="J1067" s="70">
        <f t="shared" si="896"/>
        <v>0.7168446333284122</v>
      </c>
      <c r="K1067" s="68">
        <f t="shared" si="897"/>
        <v>6384.8533295123343</v>
      </c>
      <c r="M1067" s="64">
        <v>168</v>
      </c>
      <c r="N1067" s="64">
        <v>1</v>
      </c>
      <c r="O1067" s="63">
        <f t="shared" si="898"/>
        <v>0.13390000000000002</v>
      </c>
      <c r="P1067" s="87">
        <f t="shared" si="893"/>
        <v>1.3205398819544283E-2</v>
      </c>
      <c r="Q1067" s="64">
        <f t="shared" si="899"/>
        <v>138</v>
      </c>
      <c r="R1067" s="87">
        <f t="shared" si="900"/>
        <v>0.92753435465911227</v>
      </c>
      <c r="S1067" s="64">
        <f t="shared" si="901"/>
        <v>30</v>
      </c>
    </row>
    <row r="1068" spans="1:19" x14ac:dyDescent="0.25">
      <c r="B1068" s="62">
        <v>3</v>
      </c>
      <c r="C1068" s="64" t="s">
        <v>17</v>
      </c>
      <c r="D1068" s="68"/>
      <c r="E1068" s="68">
        <f>$D$1046*R1068</f>
        <v>0</v>
      </c>
      <c r="F1068" s="63">
        <f t="shared" si="894"/>
        <v>1.4695080658937348E-2</v>
      </c>
      <c r="G1068" s="65">
        <f>IFERROR(VLOOKUP(B1068,EFA!$C$2:$D$7,2,0),EFA!$D$7)</f>
        <v>0.97750576770633035</v>
      </c>
      <c r="H1068" s="69">
        <f>LGD!$D$8</f>
        <v>4.6364209605119888E-2</v>
      </c>
      <c r="I1068" s="68">
        <f t="shared" si="895"/>
        <v>0</v>
      </c>
      <c r="J1068" s="70">
        <f t="shared" si="896"/>
        <v>0.7168446333284122</v>
      </c>
      <c r="K1068" s="68">
        <f t="shared" si="897"/>
        <v>0</v>
      </c>
      <c r="M1068" s="64">
        <v>168</v>
      </c>
      <c r="N1068" s="64">
        <v>1</v>
      </c>
      <c r="O1068" s="63">
        <f t="shared" si="898"/>
        <v>0.13390000000000002</v>
      </c>
      <c r="P1068" s="87">
        <f t="shared" si="893"/>
        <v>1.3205398819544283E-2</v>
      </c>
      <c r="Q1068" s="64">
        <f t="shared" si="899"/>
        <v>138</v>
      </c>
      <c r="R1068" s="87">
        <f t="shared" si="900"/>
        <v>0.92753435465911227</v>
      </c>
      <c r="S1068" s="64">
        <f t="shared" si="901"/>
        <v>30</v>
      </c>
    </row>
    <row r="1069" spans="1:19" x14ac:dyDescent="0.25">
      <c r="B1069" s="62">
        <v>3</v>
      </c>
      <c r="C1069" s="64" t="s">
        <v>18</v>
      </c>
      <c r="D1069" s="68"/>
      <c r="E1069" s="68">
        <f>$D$1047*R1069</f>
        <v>0</v>
      </c>
      <c r="F1069" s="63">
        <f t="shared" si="894"/>
        <v>1.4695080658937348E-2</v>
      </c>
      <c r="G1069" s="65">
        <f>IFERROR(VLOOKUP(B1069,EFA!$C$2:$D$7,2,0),EFA!$D$7)</f>
        <v>0.97750576770633035</v>
      </c>
      <c r="H1069" s="69">
        <f>LGD!$D$9</f>
        <v>0.25</v>
      </c>
      <c r="I1069" s="68">
        <f t="shared" si="895"/>
        <v>0</v>
      </c>
      <c r="J1069" s="70">
        <f t="shared" si="896"/>
        <v>0.7168446333284122</v>
      </c>
      <c r="K1069" s="68">
        <f t="shared" si="897"/>
        <v>0</v>
      </c>
      <c r="M1069" s="64">
        <v>168</v>
      </c>
      <c r="N1069" s="64">
        <v>1</v>
      </c>
      <c r="O1069" s="63">
        <f t="shared" si="898"/>
        <v>0.13390000000000002</v>
      </c>
      <c r="P1069" s="87">
        <f t="shared" si="893"/>
        <v>1.3205398819544283E-2</v>
      </c>
      <c r="Q1069" s="64">
        <f t="shared" si="899"/>
        <v>138</v>
      </c>
      <c r="R1069" s="87">
        <f t="shared" si="900"/>
        <v>0.92753435465911227</v>
      </c>
      <c r="S1069" s="64">
        <f t="shared" si="901"/>
        <v>30</v>
      </c>
    </row>
    <row r="1070" spans="1:19" x14ac:dyDescent="0.25">
      <c r="B1070" s="62">
        <v>3</v>
      </c>
      <c r="C1070" s="64" t="s">
        <v>19</v>
      </c>
      <c r="D1070" s="68"/>
      <c r="E1070" s="68">
        <f>$D$1048*R1070</f>
        <v>0</v>
      </c>
      <c r="F1070" s="63">
        <f t="shared" si="894"/>
        <v>1.4695080658937348E-2</v>
      </c>
      <c r="G1070" s="65">
        <f>IFERROR(VLOOKUP(B1070,EFA!$C$2:$D$7,2,0),EFA!$D$7)</f>
        <v>0.97750576770633035</v>
      </c>
      <c r="H1070" s="69">
        <f>LGD!$D$10</f>
        <v>0.35</v>
      </c>
      <c r="I1070" s="68">
        <f t="shared" si="895"/>
        <v>0</v>
      </c>
      <c r="J1070" s="70">
        <f t="shared" si="896"/>
        <v>0.7168446333284122</v>
      </c>
      <c r="K1070" s="68">
        <f t="shared" si="897"/>
        <v>0</v>
      </c>
      <c r="M1070" s="64">
        <v>168</v>
      </c>
      <c r="N1070" s="64">
        <v>1</v>
      </c>
      <c r="O1070" s="63">
        <f t="shared" si="898"/>
        <v>0.13390000000000002</v>
      </c>
      <c r="P1070" s="87">
        <f t="shared" si="893"/>
        <v>1.3205398819544283E-2</v>
      </c>
      <c r="Q1070" s="64">
        <f t="shared" si="899"/>
        <v>138</v>
      </c>
      <c r="R1070" s="87">
        <f t="shared" si="900"/>
        <v>0.92753435465911227</v>
      </c>
      <c r="S1070" s="64">
        <f t="shared" si="901"/>
        <v>30</v>
      </c>
    </row>
    <row r="1071" spans="1:19" x14ac:dyDescent="0.25">
      <c r="B1071" s="62">
        <v>3</v>
      </c>
      <c r="C1071" s="64" t="s">
        <v>20</v>
      </c>
      <c r="D1071" s="68"/>
      <c r="E1071" s="68">
        <f>$D$1049*R1071</f>
        <v>0</v>
      </c>
      <c r="F1071" s="63">
        <f t="shared" si="894"/>
        <v>1.4695080658937348E-2</v>
      </c>
      <c r="G1071" s="65">
        <f>IFERROR(VLOOKUP(B1071,EFA!$C$2:$D$7,2,0),EFA!$D$7)</f>
        <v>0.97750576770633035</v>
      </c>
      <c r="H1071" s="69">
        <f>LGD!$D$11</f>
        <v>0.55000000000000004</v>
      </c>
      <c r="I1071" s="68">
        <f t="shared" si="895"/>
        <v>0</v>
      </c>
      <c r="J1071" s="70">
        <f t="shared" si="896"/>
        <v>0.7168446333284122</v>
      </c>
      <c r="K1071" s="68">
        <f t="shared" si="897"/>
        <v>0</v>
      </c>
      <c r="M1071" s="64">
        <v>168</v>
      </c>
      <c r="N1071" s="64">
        <v>1</v>
      </c>
      <c r="O1071" s="63">
        <f t="shared" si="898"/>
        <v>0.13390000000000002</v>
      </c>
      <c r="P1071" s="87">
        <f t="shared" si="893"/>
        <v>1.3205398819544283E-2</v>
      </c>
      <c r="Q1071" s="64">
        <f t="shared" si="899"/>
        <v>138</v>
      </c>
      <c r="R1071" s="87">
        <f t="shared" si="900"/>
        <v>0.92753435465911227</v>
      </c>
      <c r="S1071" s="64">
        <f t="shared" si="901"/>
        <v>30</v>
      </c>
    </row>
    <row r="1072" spans="1:19" x14ac:dyDescent="0.25">
      <c r="C1072" s="94"/>
      <c r="D1072" s="102"/>
      <c r="E1072" s="102"/>
      <c r="F1072" s="95"/>
      <c r="G1072" s="98"/>
      <c r="H1072" s="99"/>
      <c r="I1072" s="102"/>
      <c r="J1072" s="100"/>
      <c r="K1072" s="102"/>
      <c r="M1072" s="94"/>
      <c r="N1072" s="94"/>
      <c r="O1072" s="95"/>
      <c r="P1072" s="96"/>
      <c r="Q1072" s="94"/>
      <c r="R1072" s="96"/>
      <c r="S1072" s="94"/>
    </row>
    <row r="1073" spans="1:19" x14ac:dyDescent="0.25">
      <c r="A1073" s="62">
        <v>14</v>
      </c>
      <c r="B1073" s="62" t="s">
        <v>52</v>
      </c>
      <c r="C1073" s="64" t="s">
        <v>9</v>
      </c>
      <c r="D1073" s="64"/>
      <c r="E1073" s="84" t="s">
        <v>26</v>
      </c>
      <c r="F1073" s="84" t="s">
        <v>39</v>
      </c>
      <c r="G1073" s="84" t="s">
        <v>27</v>
      </c>
      <c r="H1073" s="84" t="s">
        <v>28</v>
      </c>
      <c r="I1073" s="84" t="s">
        <v>29</v>
      </c>
      <c r="J1073" s="84" t="s">
        <v>30</v>
      </c>
      <c r="K1073" s="85" t="s">
        <v>31</v>
      </c>
      <c r="M1073" s="85" t="s">
        <v>32</v>
      </c>
      <c r="N1073" s="85" t="s">
        <v>33</v>
      </c>
      <c r="O1073" s="85" t="s">
        <v>34</v>
      </c>
      <c r="P1073" s="85" t="s">
        <v>35</v>
      </c>
      <c r="Q1073" s="85" t="s">
        <v>36</v>
      </c>
      <c r="R1073" s="85" t="s">
        <v>37</v>
      </c>
      <c r="S1073" s="85" t="s">
        <v>38</v>
      </c>
    </row>
    <row r="1074" spans="1:19" x14ac:dyDescent="0.25">
      <c r="B1074" s="62">
        <v>4</v>
      </c>
      <c r="C1074" s="64" t="s">
        <v>12</v>
      </c>
      <c r="D1074" s="68"/>
      <c r="E1074" s="68">
        <f>$D$1041*R1074</f>
        <v>0</v>
      </c>
      <c r="F1074" s="63">
        <f>$G$4-$F$4</f>
        <v>6.7767815941499332E-3</v>
      </c>
      <c r="G1074" s="65">
        <f>IFERROR(VLOOKUP(B1074,EFA!$C$2:$D$7,2,0),EFA!$D$7)</f>
        <v>0.98975941333993145</v>
      </c>
      <c r="H1074" s="69">
        <f>LGD!$D$3</f>
        <v>0</v>
      </c>
      <c r="I1074" s="68">
        <f>E1074*F1074*G1074*H1074</f>
        <v>0</v>
      </c>
      <c r="J1074" s="70">
        <f>1/((1+($O$16/12))^(M1074-Q1074))</f>
        <v>0.62747301524507682</v>
      </c>
      <c r="K1074" s="68">
        <f>I1074*J1074</f>
        <v>0</v>
      </c>
      <c r="M1074" s="64">
        <v>168</v>
      </c>
      <c r="N1074" s="64">
        <v>1</v>
      </c>
      <c r="O1074" s="63">
        <f>$O$16</f>
        <v>0.13390000000000002</v>
      </c>
      <c r="P1074" s="87">
        <f t="shared" ref="P1074:P1082" si="902">PMT(O1074/12,M1074,-N1074,0,0)</f>
        <v>1.3205398819544283E-2</v>
      </c>
      <c r="Q1074" s="64">
        <f>$Q$1071-12</f>
        <v>126</v>
      </c>
      <c r="R1074" s="87">
        <f>PV(O1074/12,Q1074,-P1074,0,0)</f>
        <v>0.89108314591841109</v>
      </c>
      <c r="S1074" s="64">
        <f>M1074-Q1074</f>
        <v>42</v>
      </c>
    </row>
    <row r="1075" spans="1:19" x14ac:dyDescent="0.25">
      <c r="B1075" s="62">
        <v>4</v>
      </c>
      <c r="C1075" s="64" t="s">
        <v>13</v>
      </c>
      <c r="D1075" s="68"/>
      <c r="E1075" s="68">
        <f>$D$1042*R1075</f>
        <v>0</v>
      </c>
      <c r="F1075" s="63">
        <f t="shared" ref="F1075:F1082" si="903">$G$4-$F$4</f>
        <v>6.7767815941499332E-3</v>
      </c>
      <c r="G1075" s="65">
        <f>IFERROR(VLOOKUP(B1075,EFA!$C$2:$D$7,2,0),EFA!$D$7)</f>
        <v>0.98975941333993145</v>
      </c>
      <c r="H1075" s="69">
        <f>LGD!$D$4</f>
        <v>0.55000000000000004</v>
      </c>
      <c r="I1075" s="68">
        <f t="shared" ref="I1075:I1082" si="904">E1075*F1075*G1075*H1075</f>
        <v>0</v>
      </c>
      <c r="J1075" s="70">
        <f t="shared" ref="J1075:J1082" si="905">1/((1+($O$16/12))^(M1075-Q1075))</f>
        <v>0.62747301524507682</v>
      </c>
      <c r="K1075" s="68">
        <f t="shared" ref="K1075:K1082" si="906">I1075*J1075</f>
        <v>0</v>
      </c>
      <c r="M1075" s="64">
        <v>168</v>
      </c>
      <c r="N1075" s="64">
        <v>1</v>
      </c>
      <c r="O1075" s="63">
        <f t="shared" ref="O1075:O1082" si="907">$O$16</f>
        <v>0.13390000000000002</v>
      </c>
      <c r="P1075" s="87">
        <f t="shared" si="902"/>
        <v>1.3205398819544283E-2</v>
      </c>
      <c r="Q1075" s="64">
        <f t="shared" ref="Q1075:Q1082" si="908">$Q$1071-12</f>
        <v>126</v>
      </c>
      <c r="R1075" s="87">
        <f t="shared" ref="R1075:R1082" si="909">PV(O1075/12,Q1075,-P1075,0,0)</f>
        <v>0.89108314591841109</v>
      </c>
      <c r="S1075" s="64">
        <f t="shared" ref="S1075:S1082" si="910">M1075-Q1075</f>
        <v>42</v>
      </c>
    </row>
    <row r="1076" spans="1:19" x14ac:dyDescent="0.25">
      <c r="B1076" s="62">
        <v>4</v>
      </c>
      <c r="C1076" s="64" t="s">
        <v>14</v>
      </c>
      <c r="D1076" s="68"/>
      <c r="E1076" s="68">
        <f>$D$1043*R1076</f>
        <v>0</v>
      </c>
      <c r="F1076" s="63">
        <f t="shared" si="903"/>
        <v>6.7767815941499332E-3</v>
      </c>
      <c r="G1076" s="65">
        <f>IFERROR(VLOOKUP(B1076,EFA!$C$2:$D$7,2,0),EFA!$D$7)</f>
        <v>0.98975941333993145</v>
      </c>
      <c r="H1076" s="69">
        <f>LGD!$D$5</f>
        <v>0.14000000000000001</v>
      </c>
      <c r="I1076" s="68">
        <f t="shared" si="904"/>
        <v>0</v>
      </c>
      <c r="J1076" s="70">
        <f t="shared" si="905"/>
        <v>0.62747301524507682</v>
      </c>
      <c r="K1076" s="68">
        <f t="shared" si="906"/>
        <v>0</v>
      </c>
      <c r="M1076" s="64">
        <v>168</v>
      </c>
      <c r="N1076" s="64">
        <v>1</v>
      </c>
      <c r="O1076" s="63">
        <f t="shared" si="907"/>
        <v>0.13390000000000002</v>
      </c>
      <c r="P1076" s="87">
        <f t="shared" si="902"/>
        <v>1.3205398819544283E-2</v>
      </c>
      <c r="Q1076" s="64">
        <f t="shared" si="908"/>
        <v>126</v>
      </c>
      <c r="R1076" s="87">
        <f t="shared" si="909"/>
        <v>0.89108314591841109</v>
      </c>
      <c r="S1076" s="64">
        <f t="shared" si="910"/>
        <v>42</v>
      </c>
    </row>
    <row r="1077" spans="1:19" x14ac:dyDescent="0.25">
      <c r="B1077" s="62">
        <v>4</v>
      </c>
      <c r="C1077" s="64" t="s">
        <v>15</v>
      </c>
      <c r="D1077" s="68"/>
      <c r="E1077" s="68">
        <f>$D$1044*R1077</f>
        <v>1120357.6185793083</v>
      </c>
      <c r="F1077" s="63">
        <f t="shared" si="903"/>
        <v>6.7767815941499332E-3</v>
      </c>
      <c r="G1077" s="65">
        <f>IFERROR(VLOOKUP(B1077,EFA!$C$2:$D$7,2,0),EFA!$D$7)</f>
        <v>0.98975941333993145</v>
      </c>
      <c r="H1077" s="69">
        <f>LGD!$D$6</f>
        <v>0.3</v>
      </c>
      <c r="I1077" s="68">
        <f t="shared" si="904"/>
        <v>2254.4004194601462</v>
      </c>
      <c r="J1077" s="70">
        <f t="shared" si="905"/>
        <v>0.62747301524507682</v>
      </c>
      <c r="K1077" s="68">
        <f t="shared" si="906"/>
        <v>1414.5754287684238</v>
      </c>
      <c r="M1077" s="64">
        <v>168</v>
      </c>
      <c r="N1077" s="64">
        <v>1</v>
      </c>
      <c r="O1077" s="63">
        <f t="shared" si="907"/>
        <v>0.13390000000000002</v>
      </c>
      <c r="P1077" s="87">
        <f t="shared" si="902"/>
        <v>1.3205398819544283E-2</v>
      </c>
      <c r="Q1077" s="64">
        <f t="shared" si="908"/>
        <v>126</v>
      </c>
      <c r="R1077" s="87">
        <f t="shared" si="909"/>
        <v>0.89108314591841109</v>
      </c>
      <c r="S1077" s="64">
        <f t="shared" si="910"/>
        <v>42</v>
      </c>
    </row>
    <row r="1078" spans="1:19" x14ac:dyDescent="0.25">
      <c r="B1078" s="62">
        <v>4</v>
      </c>
      <c r="C1078" s="64" t="s">
        <v>16</v>
      </c>
      <c r="D1078" s="68"/>
      <c r="E1078" s="68">
        <f>$D$1045*R1078</f>
        <v>1985644.7628632013</v>
      </c>
      <c r="F1078" s="63">
        <f t="shared" si="903"/>
        <v>6.7767815941499332E-3</v>
      </c>
      <c r="G1078" s="65">
        <f>IFERROR(VLOOKUP(B1078,EFA!$C$2:$D$7,2,0),EFA!$D$7)</f>
        <v>0.98975941333993145</v>
      </c>
      <c r="H1078" s="69">
        <f>LGD!$D$7</f>
        <v>0.3</v>
      </c>
      <c r="I1078" s="68">
        <f t="shared" si="904"/>
        <v>3995.5442013007237</v>
      </c>
      <c r="J1078" s="70">
        <f t="shared" si="905"/>
        <v>0.62747301524507682</v>
      </c>
      <c r="K1078" s="68">
        <f t="shared" si="906"/>
        <v>2507.0961675351473</v>
      </c>
      <c r="M1078" s="64">
        <v>168</v>
      </c>
      <c r="N1078" s="64">
        <v>1</v>
      </c>
      <c r="O1078" s="63">
        <f t="shared" si="907"/>
        <v>0.13390000000000002</v>
      </c>
      <c r="P1078" s="87">
        <f t="shared" si="902"/>
        <v>1.3205398819544283E-2</v>
      </c>
      <c r="Q1078" s="64">
        <f t="shared" si="908"/>
        <v>126</v>
      </c>
      <c r="R1078" s="87">
        <f t="shared" si="909"/>
        <v>0.89108314591841109</v>
      </c>
      <c r="S1078" s="64">
        <f t="shared" si="910"/>
        <v>42</v>
      </c>
    </row>
    <row r="1079" spans="1:19" x14ac:dyDescent="0.25">
      <c r="B1079" s="62">
        <v>4</v>
      </c>
      <c r="C1079" s="64" t="s">
        <v>17</v>
      </c>
      <c r="D1079" s="68"/>
      <c r="E1079" s="68">
        <f>$D$1046*R1079</f>
        <v>0</v>
      </c>
      <c r="F1079" s="63">
        <f t="shared" si="903"/>
        <v>6.7767815941499332E-3</v>
      </c>
      <c r="G1079" s="65">
        <f>IFERROR(VLOOKUP(B1079,EFA!$C$2:$D$7,2,0),EFA!$D$7)</f>
        <v>0.98975941333993145</v>
      </c>
      <c r="H1079" s="69">
        <f>LGD!$D$8</f>
        <v>4.6364209605119888E-2</v>
      </c>
      <c r="I1079" s="68">
        <f t="shared" si="904"/>
        <v>0</v>
      </c>
      <c r="J1079" s="70">
        <f t="shared" si="905"/>
        <v>0.62747301524507682</v>
      </c>
      <c r="K1079" s="68">
        <f t="shared" si="906"/>
        <v>0</v>
      </c>
      <c r="M1079" s="64">
        <v>168</v>
      </c>
      <c r="N1079" s="64">
        <v>1</v>
      </c>
      <c r="O1079" s="63">
        <f t="shared" si="907"/>
        <v>0.13390000000000002</v>
      </c>
      <c r="P1079" s="87">
        <f t="shared" si="902"/>
        <v>1.3205398819544283E-2</v>
      </c>
      <c r="Q1079" s="64">
        <f t="shared" si="908"/>
        <v>126</v>
      </c>
      <c r="R1079" s="87">
        <f t="shared" si="909"/>
        <v>0.89108314591841109</v>
      </c>
      <c r="S1079" s="64">
        <f t="shared" si="910"/>
        <v>42</v>
      </c>
    </row>
    <row r="1080" spans="1:19" x14ac:dyDescent="0.25">
      <c r="B1080" s="62">
        <v>4</v>
      </c>
      <c r="C1080" s="64" t="s">
        <v>18</v>
      </c>
      <c r="D1080" s="68"/>
      <c r="E1080" s="68">
        <f>$D$1047*R1080</f>
        <v>0</v>
      </c>
      <c r="F1080" s="63">
        <f t="shared" si="903"/>
        <v>6.7767815941499332E-3</v>
      </c>
      <c r="G1080" s="65">
        <f>IFERROR(VLOOKUP(B1080,EFA!$C$2:$D$7,2,0),EFA!$D$7)</f>
        <v>0.98975941333993145</v>
      </c>
      <c r="H1080" s="69">
        <f>LGD!$D$9</f>
        <v>0.25</v>
      </c>
      <c r="I1080" s="68">
        <f t="shared" si="904"/>
        <v>0</v>
      </c>
      <c r="J1080" s="70">
        <f t="shared" si="905"/>
        <v>0.62747301524507682</v>
      </c>
      <c r="K1080" s="68">
        <f t="shared" si="906"/>
        <v>0</v>
      </c>
      <c r="M1080" s="64">
        <v>168</v>
      </c>
      <c r="N1080" s="64">
        <v>1</v>
      </c>
      <c r="O1080" s="63">
        <f t="shared" si="907"/>
        <v>0.13390000000000002</v>
      </c>
      <c r="P1080" s="87">
        <f t="shared" si="902"/>
        <v>1.3205398819544283E-2</v>
      </c>
      <c r="Q1080" s="64">
        <f t="shared" si="908"/>
        <v>126</v>
      </c>
      <c r="R1080" s="87">
        <f t="shared" si="909"/>
        <v>0.89108314591841109</v>
      </c>
      <c r="S1080" s="64">
        <f t="shared" si="910"/>
        <v>42</v>
      </c>
    </row>
    <row r="1081" spans="1:19" x14ac:dyDescent="0.25">
      <c r="B1081" s="62">
        <v>4</v>
      </c>
      <c r="C1081" s="64" t="s">
        <v>19</v>
      </c>
      <c r="D1081" s="68"/>
      <c r="E1081" s="68">
        <f>$D$1048*R1081</f>
        <v>0</v>
      </c>
      <c r="F1081" s="63">
        <f t="shared" si="903"/>
        <v>6.7767815941499332E-3</v>
      </c>
      <c r="G1081" s="65">
        <f>IFERROR(VLOOKUP(B1081,EFA!$C$2:$D$7,2,0),EFA!$D$7)</f>
        <v>0.98975941333993145</v>
      </c>
      <c r="H1081" s="69">
        <f>LGD!$D$10</f>
        <v>0.35</v>
      </c>
      <c r="I1081" s="68">
        <f t="shared" si="904"/>
        <v>0</v>
      </c>
      <c r="J1081" s="70">
        <f t="shared" si="905"/>
        <v>0.62747301524507682</v>
      </c>
      <c r="K1081" s="68">
        <f t="shared" si="906"/>
        <v>0</v>
      </c>
      <c r="M1081" s="64">
        <v>168</v>
      </c>
      <c r="N1081" s="64">
        <v>1</v>
      </c>
      <c r="O1081" s="63">
        <f t="shared" si="907"/>
        <v>0.13390000000000002</v>
      </c>
      <c r="P1081" s="87">
        <f t="shared" si="902"/>
        <v>1.3205398819544283E-2</v>
      </c>
      <c r="Q1081" s="64">
        <f t="shared" si="908"/>
        <v>126</v>
      </c>
      <c r="R1081" s="87">
        <f t="shared" si="909"/>
        <v>0.89108314591841109</v>
      </c>
      <c r="S1081" s="64">
        <f t="shared" si="910"/>
        <v>42</v>
      </c>
    </row>
    <row r="1082" spans="1:19" x14ac:dyDescent="0.25">
      <c r="B1082" s="62">
        <v>4</v>
      </c>
      <c r="C1082" s="64" t="s">
        <v>20</v>
      </c>
      <c r="D1082" s="68"/>
      <c r="E1082" s="68">
        <f>$D$1049*R1082</f>
        <v>0</v>
      </c>
      <c r="F1082" s="63">
        <f t="shared" si="903"/>
        <v>6.7767815941499332E-3</v>
      </c>
      <c r="G1082" s="65">
        <f>IFERROR(VLOOKUP(B1082,EFA!$C$2:$D$7,2,0),EFA!$D$7)</f>
        <v>0.98975941333993145</v>
      </c>
      <c r="H1082" s="69">
        <f>LGD!$D$11</f>
        <v>0.55000000000000004</v>
      </c>
      <c r="I1082" s="68">
        <f t="shared" si="904"/>
        <v>0</v>
      </c>
      <c r="J1082" s="70">
        <f t="shared" si="905"/>
        <v>0.62747301524507682</v>
      </c>
      <c r="K1082" s="68">
        <f t="shared" si="906"/>
        <v>0</v>
      </c>
      <c r="M1082" s="64">
        <v>168</v>
      </c>
      <c r="N1082" s="64">
        <v>1</v>
      </c>
      <c r="O1082" s="63">
        <f t="shared" si="907"/>
        <v>0.13390000000000002</v>
      </c>
      <c r="P1082" s="87">
        <f t="shared" si="902"/>
        <v>1.3205398819544283E-2</v>
      </c>
      <c r="Q1082" s="64">
        <f t="shared" si="908"/>
        <v>126</v>
      </c>
      <c r="R1082" s="87">
        <f t="shared" si="909"/>
        <v>0.89108314591841109</v>
      </c>
      <c r="S1082" s="64">
        <f t="shared" si="910"/>
        <v>42</v>
      </c>
    </row>
    <row r="1083" spans="1:19" x14ac:dyDescent="0.25">
      <c r="C1083" s="94"/>
      <c r="D1083" s="102"/>
      <c r="E1083" s="102"/>
      <c r="F1083" s="95"/>
      <c r="G1083" s="98"/>
      <c r="H1083" s="99"/>
      <c r="I1083" s="102"/>
      <c r="J1083" s="100"/>
      <c r="K1083" s="102"/>
      <c r="M1083" s="94"/>
      <c r="N1083" s="94"/>
      <c r="O1083" s="95"/>
      <c r="P1083" s="96"/>
      <c r="Q1083" s="94"/>
      <c r="R1083" s="96"/>
      <c r="S1083" s="94"/>
    </row>
    <row r="1084" spans="1:19" x14ac:dyDescent="0.25">
      <c r="A1084" s="62">
        <v>14</v>
      </c>
      <c r="B1084" s="62" t="s">
        <v>52</v>
      </c>
      <c r="C1084" s="64" t="s">
        <v>9</v>
      </c>
      <c r="D1084" s="64"/>
      <c r="E1084" s="84" t="s">
        <v>26</v>
      </c>
      <c r="F1084" s="84" t="s">
        <v>39</v>
      </c>
      <c r="G1084" s="84" t="s">
        <v>27</v>
      </c>
      <c r="H1084" s="84" t="s">
        <v>28</v>
      </c>
      <c r="I1084" s="84" t="s">
        <v>29</v>
      </c>
      <c r="J1084" s="84" t="s">
        <v>30</v>
      </c>
      <c r="K1084" s="85" t="s">
        <v>31</v>
      </c>
      <c r="M1084" s="85" t="s">
        <v>32</v>
      </c>
      <c r="N1084" s="85" t="s">
        <v>33</v>
      </c>
      <c r="O1084" s="85" t="s">
        <v>34</v>
      </c>
      <c r="P1084" s="85" t="s">
        <v>35</v>
      </c>
      <c r="Q1084" s="85" t="s">
        <v>36</v>
      </c>
      <c r="R1084" s="85" t="s">
        <v>37</v>
      </c>
      <c r="S1084" s="85" t="s">
        <v>38</v>
      </c>
    </row>
    <row r="1085" spans="1:19" x14ac:dyDescent="0.25">
      <c r="B1085" s="62">
        <v>5</v>
      </c>
      <c r="C1085" s="64" t="s">
        <v>12</v>
      </c>
      <c r="D1085" s="68"/>
      <c r="E1085" s="68">
        <f>$D$1041*R1085</f>
        <v>0</v>
      </c>
      <c r="F1085" s="63">
        <f>$H$4-$G$4</f>
        <v>2.7833144704882407E-3</v>
      </c>
      <c r="G1085" s="65">
        <f>IFERROR(VLOOKUP(B1085,EFA!$C$2:$D$7,2,0),EFA!$D$7)</f>
        <v>1.0058360487805551</v>
      </c>
      <c r="H1085" s="69">
        <f>LGD!$D$3</f>
        <v>0</v>
      </c>
      <c r="I1085" s="68">
        <f>E1085*F1085*G1085*H1085</f>
        <v>0</v>
      </c>
      <c r="J1085" s="70">
        <f>1/((1+($O$16/12))^(M1085-Q1085))</f>
        <v>0.54924368064616602</v>
      </c>
      <c r="K1085" s="68">
        <f>I1085*J1085</f>
        <v>0</v>
      </c>
      <c r="M1085" s="64">
        <v>168</v>
      </c>
      <c r="N1085" s="64">
        <v>1</v>
      </c>
      <c r="O1085" s="63">
        <f>$O$16</f>
        <v>0.13390000000000002</v>
      </c>
      <c r="P1085" s="87">
        <f t="shared" ref="P1085:P1093" si="911">PMT(O1085/12,M1085,-N1085,0,0)</f>
        <v>1.3205398819544283E-2</v>
      </c>
      <c r="Q1085" s="64">
        <f>$Q$1082-12</f>
        <v>114</v>
      </c>
      <c r="R1085" s="87">
        <f>PV(O1085/12,Q1085,-P1085,0,0)</f>
        <v>0.84944015453988986</v>
      </c>
      <c r="S1085" s="64">
        <f>M1085-Q1085</f>
        <v>54</v>
      </c>
    </row>
    <row r="1086" spans="1:19" x14ac:dyDescent="0.25">
      <c r="B1086" s="62">
        <v>5</v>
      </c>
      <c r="C1086" s="64" t="s">
        <v>13</v>
      </c>
      <c r="D1086" s="68"/>
      <c r="E1086" s="68">
        <f>$D$1042*R1086</f>
        <v>0</v>
      </c>
      <c r="F1086" s="63">
        <f t="shared" ref="F1086:F1093" si="912">$H$4-$G$4</f>
        <v>2.7833144704882407E-3</v>
      </c>
      <c r="G1086" s="65">
        <f>IFERROR(VLOOKUP(B1086,EFA!$C$2:$D$7,2,0),EFA!$D$7)</f>
        <v>1.0058360487805551</v>
      </c>
      <c r="H1086" s="69">
        <f>LGD!$D$4</f>
        <v>0.55000000000000004</v>
      </c>
      <c r="I1086" s="68">
        <f t="shared" ref="I1086:I1093" si="913">E1086*F1086*G1086*H1086</f>
        <v>0</v>
      </c>
      <c r="J1086" s="70">
        <f t="shared" ref="J1086:J1093" si="914">1/((1+($O$16/12))^(M1086-Q1086))</f>
        <v>0.54924368064616602</v>
      </c>
      <c r="K1086" s="68">
        <f t="shared" ref="K1086:K1093" si="915">I1086*J1086</f>
        <v>0</v>
      </c>
      <c r="M1086" s="64">
        <v>168</v>
      </c>
      <c r="N1086" s="64">
        <v>1</v>
      </c>
      <c r="O1086" s="63">
        <f t="shared" ref="O1086:O1093" si="916">$O$16</f>
        <v>0.13390000000000002</v>
      </c>
      <c r="P1086" s="87">
        <f t="shared" si="911"/>
        <v>1.3205398819544283E-2</v>
      </c>
      <c r="Q1086" s="64">
        <f t="shared" ref="Q1086:Q1093" si="917">$Q$1082-12</f>
        <v>114</v>
      </c>
      <c r="R1086" s="87">
        <f t="shared" ref="R1086:R1093" si="918">PV(O1086/12,Q1086,-P1086,0,0)</f>
        <v>0.84944015453988986</v>
      </c>
      <c r="S1086" s="64">
        <f t="shared" ref="S1086:S1093" si="919">M1086-Q1086</f>
        <v>54</v>
      </c>
    </row>
    <row r="1087" spans="1:19" x14ac:dyDescent="0.25">
      <c r="B1087" s="62">
        <v>5</v>
      </c>
      <c r="C1087" s="64" t="s">
        <v>14</v>
      </c>
      <c r="D1087" s="68"/>
      <c r="E1087" s="68">
        <f>$D$1043*R1087</f>
        <v>0</v>
      </c>
      <c r="F1087" s="63">
        <f t="shared" si="912"/>
        <v>2.7833144704882407E-3</v>
      </c>
      <c r="G1087" s="65">
        <f>IFERROR(VLOOKUP(B1087,EFA!$C$2:$D$7,2,0),EFA!$D$7)</f>
        <v>1.0058360487805551</v>
      </c>
      <c r="H1087" s="69">
        <f>LGD!$D$5</f>
        <v>0.14000000000000001</v>
      </c>
      <c r="I1087" s="68">
        <f t="shared" si="913"/>
        <v>0</v>
      </c>
      <c r="J1087" s="70">
        <f t="shared" si="914"/>
        <v>0.54924368064616602</v>
      </c>
      <c r="K1087" s="68">
        <f t="shared" si="915"/>
        <v>0</v>
      </c>
      <c r="M1087" s="64">
        <v>168</v>
      </c>
      <c r="N1087" s="64">
        <v>1</v>
      </c>
      <c r="O1087" s="63">
        <f t="shared" si="916"/>
        <v>0.13390000000000002</v>
      </c>
      <c r="P1087" s="87">
        <f t="shared" si="911"/>
        <v>1.3205398819544283E-2</v>
      </c>
      <c r="Q1087" s="64">
        <f t="shared" si="917"/>
        <v>114</v>
      </c>
      <c r="R1087" s="87">
        <f t="shared" si="918"/>
        <v>0.84944015453988986</v>
      </c>
      <c r="S1087" s="64">
        <f t="shared" si="919"/>
        <v>54</v>
      </c>
    </row>
    <row r="1088" spans="1:19" x14ac:dyDescent="0.25">
      <c r="B1088" s="62">
        <v>5</v>
      </c>
      <c r="C1088" s="64" t="s">
        <v>15</v>
      </c>
      <c r="D1088" s="68"/>
      <c r="E1088" s="68">
        <f>$D$1044*R1088</f>
        <v>1067999.9425699918</v>
      </c>
      <c r="F1088" s="63">
        <f t="shared" si="912"/>
        <v>2.7833144704882407E-3</v>
      </c>
      <c r="G1088" s="65">
        <f>IFERROR(VLOOKUP(B1088,EFA!$C$2:$D$7,2,0),EFA!$D$7)</f>
        <v>1.0058360487805551</v>
      </c>
      <c r="H1088" s="69">
        <f>LGD!$D$6</f>
        <v>0.3</v>
      </c>
      <c r="I1088" s="68">
        <f t="shared" si="913"/>
        <v>896.97834442129476</v>
      </c>
      <c r="J1088" s="70">
        <f t="shared" si="914"/>
        <v>0.54924368064616602</v>
      </c>
      <c r="K1088" s="68">
        <f t="shared" si="915"/>
        <v>492.65968734985631</v>
      </c>
      <c r="M1088" s="64">
        <v>168</v>
      </c>
      <c r="N1088" s="64">
        <v>1</v>
      </c>
      <c r="O1088" s="63">
        <f t="shared" si="916"/>
        <v>0.13390000000000002</v>
      </c>
      <c r="P1088" s="87">
        <f t="shared" si="911"/>
        <v>1.3205398819544283E-2</v>
      </c>
      <c r="Q1088" s="64">
        <f t="shared" si="917"/>
        <v>114</v>
      </c>
      <c r="R1088" s="87">
        <f t="shared" si="918"/>
        <v>0.84944015453988986</v>
      </c>
      <c r="S1088" s="64">
        <f t="shared" si="919"/>
        <v>54</v>
      </c>
    </row>
    <row r="1089" spans="1:19" x14ac:dyDescent="0.25">
      <c r="B1089" s="62">
        <v>5</v>
      </c>
      <c r="C1089" s="64" t="s">
        <v>16</v>
      </c>
      <c r="D1089" s="68"/>
      <c r="E1089" s="68">
        <f>$D$1045*R1089</f>
        <v>1892849.6200985</v>
      </c>
      <c r="F1089" s="63">
        <f t="shared" si="912"/>
        <v>2.7833144704882407E-3</v>
      </c>
      <c r="G1089" s="65">
        <f>IFERROR(VLOOKUP(B1089,EFA!$C$2:$D$7,2,0),EFA!$D$7)</f>
        <v>1.0058360487805551</v>
      </c>
      <c r="H1089" s="69">
        <f>LGD!$D$7</f>
        <v>0.3</v>
      </c>
      <c r="I1089" s="68">
        <f t="shared" si="913"/>
        <v>1589.7427057803052</v>
      </c>
      <c r="J1089" s="70">
        <f t="shared" si="914"/>
        <v>0.54924368064616602</v>
      </c>
      <c r="K1089" s="68">
        <f t="shared" si="915"/>
        <v>873.15613500316977</v>
      </c>
      <c r="M1089" s="64">
        <v>168</v>
      </c>
      <c r="N1089" s="64">
        <v>1</v>
      </c>
      <c r="O1089" s="63">
        <f t="shared" si="916"/>
        <v>0.13390000000000002</v>
      </c>
      <c r="P1089" s="87">
        <f t="shared" si="911"/>
        <v>1.3205398819544283E-2</v>
      </c>
      <c r="Q1089" s="64">
        <f t="shared" si="917"/>
        <v>114</v>
      </c>
      <c r="R1089" s="87">
        <f t="shared" si="918"/>
        <v>0.84944015453988986</v>
      </c>
      <c r="S1089" s="64">
        <f t="shared" si="919"/>
        <v>54</v>
      </c>
    </row>
    <row r="1090" spans="1:19" x14ac:dyDescent="0.25">
      <c r="B1090" s="62">
        <v>5</v>
      </c>
      <c r="C1090" s="64" t="s">
        <v>17</v>
      </c>
      <c r="D1090" s="68"/>
      <c r="E1090" s="68">
        <f>$D$1046*R1090</f>
        <v>0</v>
      </c>
      <c r="F1090" s="63">
        <f t="shared" si="912"/>
        <v>2.7833144704882407E-3</v>
      </c>
      <c r="G1090" s="65">
        <f>IFERROR(VLOOKUP(B1090,EFA!$C$2:$D$7,2,0),EFA!$D$7)</f>
        <v>1.0058360487805551</v>
      </c>
      <c r="H1090" s="69">
        <f>LGD!$D$8</f>
        <v>4.6364209605119888E-2</v>
      </c>
      <c r="I1090" s="68">
        <f t="shared" si="913"/>
        <v>0</v>
      </c>
      <c r="J1090" s="70">
        <f t="shared" si="914"/>
        <v>0.54924368064616602</v>
      </c>
      <c r="K1090" s="68">
        <f t="shared" si="915"/>
        <v>0</v>
      </c>
      <c r="M1090" s="64">
        <v>168</v>
      </c>
      <c r="N1090" s="64">
        <v>1</v>
      </c>
      <c r="O1090" s="63">
        <f t="shared" si="916"/>
        <v>0.13390000000000002</v>
      </c>
      <c r="P1090" s="87">
        <f t="shared" si="911"/>
        <v>1.3205398819544283E-2</v>
      </c>
      <c r="Q1090" s="64">
        <f t="shared" si="917"/>
        <v>114</v>
      </c>
      <c r="R1090" s="87">
        <f t="shared" si="918"/>
        <v>0.84944015453988986</v>
      </c>
      <c r="S1090" s="64">
        <f t="shared" si="919"/>
        <v>54</v>
      </c>
    </row>
    <row r="1091" spans="1:19" x14ac:dyDescent="0.25">
      <c r="B1091" s="62">
        <v>5</v>
      </c>
      <c r="C1091" s="64" t="s">
        <v>18</v>
      </c>
      <c r="D1091" s="68"/>
      <c r="E1091" s="68">
        <f>$D$1047*R1091</f>
        <v>0</v>
      </c>
      <c r="F1091" s="63">
        <f t="shared" si="912"/>
        <v>2.7833144704882407E-3</v>
      </c>
      <c r="G1091" s="65">
        <f>IFERROR(VLOOKUP(B1091,EFA!$C$2:$D$7,2,0),EFA!$D$7)</f>
        <v>1.0058360487805551</v>
      </c>
      <c r="H1091" s="69">
        <f>LGD!$D$9</f>
        <v>0.25</v>
      </c>
      <c r="I1091" s="68">
        <f t="shared" si="913"/>
        <v>0</v>
      </c>
      <c r="J1091" s="70">
        <f t="shared" si="914"/>
        <v>0.54924368064616602</v>
      </c>
      <c r="K1091" s="68">
        <f t="shared" si="915"/>
        <v>0</v>
      </c>
      <c r="M1091" s="64">
        <v>168</v>
      </c>
      <c r="N1091" s="64">
        <v>1</v>
      </c>
      <c r="O1091" s="63">
        <f t="shared" si="916"/>
        <v>0.13390000000000002</v>
      </c>
      <c r="P1091" s="87">
        <f t="shared" si="911"/>
        <v>1.3205398819544283E-2</v>
      </c>
      <c r="Q1091" s="64">
        <f t="shared" si="917"/>
        <v>114</v>
      </c>
      <c r="R1091" s="87">
        <f t="shared" si="918"/>
        <v>0.84944015453988986</v>
      </c>
      <c r="S1091" s="64">
        <f t="shared" si="919"/>
        <v>54</v>
      </c>
    </row>
    <row r="1092" spans="1:19" x14ac:dyDescent="0.25">
      <c r="B1092" s="62">
        <v>5</v>
      </c>
      <c r="C1092" s="64" t="s">
        <v>19</v>
      </c>
      <c r="D1092" s="68"/>
      <c r="E1092" s="68">
        <f>$D$1048*R1092</f>
        <v>0</v>
      </c>
      <c r="F1092" s="63">
        <f t="shared" si="912"/>
        <v>2.7833144704882407E-3</v>
      </c>
      <c r="G1092" s="65">
        <f>IFERROR(VLOOKUP(B1092,EFA!$C$2:$D$7,2,0),EFA!$D$7)</f>
        <v>1.0058360487805551</v>
      </c>
      <c r="H1092" s="69">
        <f>LGD!$D$10</f>
        <v>0.35</v>
      </c>
      <c r="I1092" s="68">
        <f t="shared" si="913"/>
        <v>0</v>
      </c>
      <c r="J1092" s="70">
        <f t="shared" si="914"/>
        <v>0.54924368064616602</v>
      </c>
      <c r="K1092" s="68">
        <f t="shared" si="915"/>
        <v>0</v>
      </c>
      <c r="M1092" s="64">
        <v>168</v>
      </c>
      <c r="N1092" s="64">
        <v>1</v>
      </c>
      <c r="O1092" s="63">
        <f t="shared" si="916"/>
        <v>0.13390000000000002</v>
      </c>
      <c r="P1092" s="87">
        <f t="shared" si="911"/>
        <v>1.3205398819544283E-2</v>
      </c>
      <c r="Q1092" s="64">
        <f t="shared" si="917"/>
        <v>114</v>
      </c>
      <c r="R1092" s="87">
        <f t="shared" si="918"/>
        <v>0.84944015453988986</v>
      </c>
      <c r="S1092" s="64">
        <f t="shared" si="919"/>
        <v>54</v>
      </c>
    </row>
    <row r="1093" spans="1:19" x14ac:dyDescent="0.25">
      <c r="B1093" s="62">
        <v>5</v>
      </c>
      <c r="C1093" s="64" t="s">
        <v>20</v>
      </c>
      <c r="D1093" s="68"/>
      <c r="E1093" s="68">
        <f>$D$1049*R1093</f>
        <v>0</v>
      </c>
      <c r="F1093" s="63">
        <f t="shared" si="912"/>
        <v>2.7833144704882407E-3</v>
      </c>
      <c r="G1093" s="65">
        <f>IFERROR(VLOOKUP(B1093,EFA!$C$2:$D$7,2,0),EFA!$D$7)</f>
        <v>1.0058360487805551</v>
      </c>
      <c r="H1093" s="69">
        <f>LGD!$D$11</f>
        <v>0.55000000000000004</v>
      </c>
      <c r="I1093" s="68">
        <f t="shared" si="913"/>
        <v>0</v>
      </c>
      <c r="J1093" s="70">
        <f t="shared" si="914"/>
        <v>0.54924368064616602</v>
      </c>
      <c r="K1093" s="68">
        <f t="shared" si="915"/>
        <v>0</v>
      </c>
      <c r="M1093" s="64">
        <v>168</v>
      </c>
      <c r="N1093" s="64">
        <v>1</v>
      </c>
      <c r="O1093" s="63">
        <f t="shared" si="916"/>
        <v>0.13390000000000002</v>
      </c>
      <c r="P1093" s="87">
        <f t="shared" si="911"/>
        <v>1.3205398819544283E-2</v>
      </c>
      <c r="Q1093" s="64">
        <f t="shared" si="917"/>
        <v>114</v>
      </c>
      <c r="R1093" s="87">
        <f t="shared" si="918"/>
        <v>0.84944015453988986</v>
      </c>
      <c r="S1093" s="64">
        <f t="shared" si="919"/>
        <v>54</v>
      </c>
    </row>
    <row r="1094" spans="1:19" x14ac:dyDescent="0.25">
      <c r="C1094" s="94"/>
      <c r="D1094" s="102"/>
      <c r="E1094" s="102"/>
      <c r="F1094" s="95"/>
      <c r="G1094" s="98"/>
      <c r="H1094" s="99"/>
      <c r="I1094" s="102"/>
      <c r="J1094" s="100"/>
      <c r="K1094" s="102"/>
      <c r="M1094" s="94"/>
      <c r="N1094" s="94"/>
      <c r="O1094" s="95"/>
      <c r="P1094" s="96"/>
      <c r="Q1094" s="94"/>
      <c r="R1094" s="96"/>
      <c r="S1094" s="94"/>
    </row>
    <row r="1095" spans="1:19" x14ac:dyDescent="0.25">
      <c r="A1095" s="62">
        <v>14</v>
      </c>
      <c r="B1095" s="62" t="s">
        <v>52</v>
      </c>
      <c r="C1095" s="64" t="s">
        <v>9</v>
      </c>
      <c r="D1095" s="64"/>
      <c r="E1095" s="84" t="s">
        <v>26</v>
      </c>
      <c r="F1095" s="84" t="s">
        <v>39</v>
      </c>
      <c r="G1095" s="84" t="s">
        <v>27</v>
      </c>
      <c r="H1095" s="84" t="s">
        <v>28</v>
      </c>
      <c r="I1095" s="84" t="s">
        <v>29</v>
      </c>
      <c r="J1095" s="84" t="s">
        <v>30</v>
      </c>
      <c r="K1095" s="85" t="s">
        <v>31</v>
      </c>
      <c r="M1095" s="85" t="s">
        <v>32</v>
      </c>
      <c r="N1095" s="85" t="s">
        <v>33</v>
      </c>
      <c r="O1095" s="85" t="s">
        <v>34</v>
      </c>
      <c r="P1095" s="85" t="s">
        <v>35</v>
      </c>
      <c r="Q1095" s="85" t="s">
        <v>36</v>
      </c>
      <c r="R1095" s="85" t="s">
        <v>37</v>
      </c>
      <c r="S1095" s="85" t="s">
        <v>38</v>
      </c>
    </row>
    <row r="1096" spans="1:19" x14ac:dyDescent="0.25">
      <c r="B1096" s="62">
        <v>6</v>
      </c>
      <c r="C1096" s="64" t="s">
        <v>12</v>
      </c>
      <c r="D1096" s="68"/>
      <c r="E1096" s="68">
        <f>$D$1041*R1096</f>
        <v>0</v>
      </c>
      <c r="F1096" s="63">
        <f>$I$4-$H$4</f>
        <v>3.4321948130550117E-4</v>
      </c>
      <c r="G1096" s="65">
        <f>IFERROR(VLOOKUP(B1096,EFA!$C$2:$D$7,2,0),EFA!$D$7)</f>
        <v>1.0058360487805551</v>
      </c>
      <c r="H1096" s="69">
        <f>LGD!$D$3</f>
        <v>0</v>
      </c>
      <c r="I1096" s="68">
        <f>E1096*F1096*G1096*H1096</f>
        <v>0</v>
      </c>
      <c r="J1096" s="70">
        <f>1/((1+($O$16/12))^(M1096-Q1096))</f>
        <v>0.48076748067312913</v>
      </c>
      <c r="K1096" s="68">
        <f>I1096*J1096</f>
        <v>0</v>
      </c>
      <c r="M1096" s="64">
        <v>168</v>
      </c>
      <c r="N1096" s="64">
        <v>1</v>
      </c>
      <c r="O1096" s="63">
        <f>$O$16</f>
        <v>0.13390000000000002</v>
      </c>
      <c r="P1096" s="87">
        <f t="shared" ref="P1096:P1104" si="920">PMT(O1096/12,M1096,-N1096,0,0)</f>
        <v>1.3205398819544283E-2</v>
      </c>
      <c r="Q1096" s="64">
        <f>$Q$1093-12</f>
        <v>102</v>
      </c>
      <c r="R1096" s="87">
        <f>PV(O1096/12,Q1096,-P1096,0,0)</f>
        <v>0.80186590965578919</v>
      </c>
      <c r="S1096" s="64">
        <f>M1096-Q1096</f>
        <v>66</v>
      </c>
    </row>
    <row r="1097" spans="1:19" x14ac:dyDescent="0.25">
      <c r="B1097" s="62">
        <v>6</v>
      </c>
      <c r="C1097" s="64" t="s">
        <v>13</v>
      </c>
      <c r="D1097" s="68"/>
      <c r="E1097" s="68">
        <f>$D$1042*R1097</f>
        <v>0</v>
      </c>
      <c r="F1097" s="63">
        <f t="shared" ref="F1097:F1104" si="921">$I$4-$H$4</f>
        <v>3.4321948130550117E-4</v>
      </c>
      <c r="G1097" s="65">
        <f>IFERROR(VLOOKUP(B1097,EFA!$C$2:$D$7,2,0),EFA!$D$7)</f>
        <v>1.0058360487805551</v>
      </c>
      <c r="H1097" s="69">
        <f>LGD!$D$4</f>
        <v>0.55000000000000004</v>
      </c>
      <c r="I1097" s="68">
        <f t="shared" ref="I1097:I1104" si="922">E1097*F1097*G1097*H1097</f>
        <v>0</v>
      </c>
      <c r="J1097" s="70">
        <f t="shared" ref="J1097:J1104" si="923">1/((1+($O$16/12))^(M1097-Q1097))</f>
        <v>0.48076748067312913</v>
      </c>
      <c r="K1097" s="68">
        <f t="shared" ref="K1097:K1104" si="924">I1097*J1097</f>
        <v>0</v>
      </c>
      <c r="M1097" s="64">
        <v>168</v>
      </c>
      <c r="N1097" s="64">
        <v>1</v>
      </c>
      <c r="O1097" s="63">
        <f t="shared" ref="O1097:O1104" si="925">$O$16</f>
        <v>0.13390000000000002</v>
      </c>
      <c r="P1097" s="87">
        <f t="shared" si="920"/>
        <v>1.3205398819544283E-2</v>
      </c>
      <c r="Q1097" s="64">
        <f t="shared" ref="Q1097:Q1104" si="926">$Q$1093-12</f>
        <v>102</v>
      </c>
      <c r="R1097" s="87">
        <f t="shared" ref="R1097:R1104" si="927">PV(O1097/12,Q1097,-P1097,0,0)</f>
        <v>0.80186590965578919</v>
      </c>
      <c r="S1097" s="64">
        <f t="shared" ref="S1097:S1104" si="928">M1097-Q1097</f>
        <v>66</v>
      </c>
    </row>
    <row r="1098" spans="1:19" x14ac:dyDescent="0.25">
      <c r="B1098" s="62">
        <v>6</v>
      </c>
      <c r="C1098" s="64" t="s">
        <v>14</v>
      </c>
      <c r="D1098" s="68"/>
      <c r="E1098" s="68">
        <f>$D$1043*R1098</f>
        <v>0</v>
      </c>
      <c r="F1098" s="63">
        <f t="shared" si="921"/>
        <v>3.4321948130550117E-4</v>
      </c>
      <c r="G1098" s="65">
        <f>IFERROR(VLOOKUP(B1098,EFA!$C$2:$D$7,2,0),EFA!$D$7)</f>
        <v>1.0058360487805551</v>
      </c>
      <c r="H1098" s="69">
        <f>LGD!$D$5</f>
        <v>0.14000000000000001</v>
      </c>
      <c r="I1098" s="68">
        <f t="shared" si="922"/>
        <v>0</v>
      </c>
      <c r="J1098" s="70">
        <f t="shared" si="923"/>
        <v>0.48076748067312913</v>
      </c>
      <c r="K1098" s="68">
        <f t="shared" si="924"/>
        <v>0</v>
      </c>
      <c r="M1098" s="64">
        <v>168</v>
      </c>
      <c r="N1098" s="64">
        <v>1</v>
      </c>
      <c r="O1098" s="63">
        <f t="shared" si="925"/>
        <v>0.13390000000000002</v>
      </c>
      <c r="P1098" s="87">
        <f t="shared" si="920"/>
        <v>1.3205398819544283E-2</v>
      </c>
      <c r="Q1098" s="64">
        <f t="shared" si="926"/>
        <v>102</v>
      </c>
      <c r="R1098" s="87">
        <f t="shared" si="927"/>
        <v>0.80186590965578919</v>
      </c>
      <c r="S1098" s="64">
        <f t="shared" si="928"/>
        <v>66</v>
      </c>
    </row>
    <row r="1099" spans="1:19" x14ac:dyDescent="0.25">
      <c r="B1099" s="62">
        <v>6</v>
      </c>
      <c r="C1099" s="64" t="s">
        <v>15</v>
      </c>
      <c r="D1099" s="68"/>
      <c r="E1099" s="68">
        <f>$D$1044*R1099</f>
        <v>1008184.9096539274</v>
      </c>
      <c r="F1099" s="63">
        <f t="shared" si="921"/>
        <v>3.4321948130550117E-4</v>
      </c>
      <c r="G1099" s="65">
        <f>IFERROR(VLOOKUP(B1099,EFA!$C$2:$D$7,2,0),EFA!$D$7)</f>
        <v>1.0058360487805551</v>
      </c>
      <c r="H1099" s="69">
        <f>LGD!$D$6</f>
        <v>0.3</v>
      </c>
      <c r="I1099" s="68">
        <f t="shared" si="922"/>
        <v>104.41444264030446</v>
      </c>
      <c r="J1099" s="70">
        <f t="shared" si="923"/>
        <v>0.48076748067312913</v>
      </c>
      <c r="K1099" s="68">
        <f t="shared" si="924"/>
        <v>50.199068534068125</v>
      </c>
      <c r="M1099" s="64">
        <v>168</v>
      </c>
      <c r="N1099" s="64">
        <v>1</v>
      </c>
      <c r="O1099" s="63">
        <f t="shared" si="925"/>
        <v>0.13390000000000002</v>
      </c>
      <c r="P1099" s="87">
        <f t="shared" si="920"/>
        <v>1.3205398819544283E-2</v>
      </c>
      <c r="Q1099" s="64">
        <f t="shared" si="926"/>
        <v>102</v>
      </c>
      <c r="R1099" s="87">
        <f t="shared" si="927"/>
        <v>0.80186590965578919</v>
      </c>
      <c r="S1099" s="64">
        <f t="shared" si="928"/>
        <v>66</v>
      </c>
    </row>
    <row r="1100" spans="1:19" x14ac:dyDescent="0.25">
      <c r="B1100" s="62">
        <v>6</v>
      </c>
      <c r="C1100" s="64" t="s">
        <v>16</v>
      </c>
      <c r="D1100" s="68"/>
      <c r="E1100" s="68">
        <f>$D$1045*R1100</f>
        <v>1786837.5710164548</v>
      </c>
      <c r="F1100" s="63">
        <f t="shared" si="921"/>
        <v>3.4321948130550117E-4</v>
      </c>
      <c r="G1100" s="65">
        <f>IFERROR(VLOOKUP(B1100,EFA!$C$2:$D$7,2,0),EFA!$D$7)</f>
        <v>1.0058360487805551</v>
      </c>
      <c r="H1100" s="69">
        <f>LGD!$D$7</f>
        <v>0.3</v>
      </c>
      <c r="I1100" s="68">
        <f t="shared" si="922"/>
        <v>185.05697444973831</v>
      </c>
      <c r="J1100" s="70">
        <f t="shared" si="923"/>
        <v>0.48076748067312913</v>
      </c>
      <c r="K1100" s="68">
        <f t="shared" si="924"/>
        <v>88.969375387192315</v>
      </c>
      <c r="M1100" s="64">
        <v>168</v>
      </c>
      <c r="N1100" s="64">
        <v>1</v>
      </c>
      <c r="O1100" s="63">
        <f t="shared" si="925"/>
        <v>0.13390000000000002</v>
      </c>
      <c r="P1100" s="87">
        <f t="shared" si="920"/>
        <v>1.3205398819544283E-2</v>
      </c>
      <c r="Q1100" s="64">
        <f t="shared" si="926"/>
        <v>102</v>
      </c>
      <c r="R1100" s="87">
        <f t="shared" si="927"/>
        <v>0.80186590965578919</v>
      </c>
      <c r="S1100" s="64">
        <f t="shared" si="928"/>
        <v>66</v>
      </c>
    </row>
    <row r="1101" spans="1:19" x14ac:dyDescent="0.25">
      <c r="B1101" s="62">
        <v>6</v>
      </c>
      <c r="C1101" s="64" t="s">
        <v>17</v>
      </c>
      <c r="D1101" s="68"/>
      <c r="E1101" s="68">
        <f>$D$1046*R1101</f>
        <v>0</v>
      </c>
      <c r="F1101" s="63">
        <f t="shared" si="921"/>
        <v>3.4321948130550117E-4</v>
      </c>
      <c r="G1101" s="65">
        <f>IFERROR(VLOOKUP(B1101,EFA!$C$2:$D$7,2,0),EFA!$D$7)</f>
        <v>1.0058360487805551</v>
      </c>
      <c r="H1101" s="69">
        <f>LGD!$D$8</f>
        <v>4.6364209605119888E-2</v>
      </c>
      <c r="I1101" s="68">
        <f t="shared" si="922"/>
        <v>0</v>
      </c>
      <c r="J1101" s="70">
        <f t="shared" si="923"/>
        <v>0.48076748067312913</v>
      </c>
      <c r="K1101" s="68">
        <f t="shared" si="924"/>
        <v>0</v>
      </c>
      <c r="M1101" s="64">
        <v>168</v>
      </c>
      <c r="N1101" s="64">
        <v>1</v>
      </c>
      <c r="O1101" s="63">
        <f t="shared" si="925"/>
        <v>0.13390000000000002</v>
      </c>
      <c r="P1101" s="87">
        <f t="shared" si="920"/>
        <v>1.3205398819544283E-2</v>
      </c>
      <c r="Q1101" s="64">
        <f t="shared" si="926"/>
        <v>102</v>
      </c>
      <c r="R1101" s="87">
        <f t="shared" si="927"/>
        <v>0.80186590965578919</v>
      </c>
      <c r="S1101" s="64">
        <f t="shared" si="928"/>
        <v>66</v>
      </c>
    </row>
    <row r="1102" spans="1:19" x14ac:dyDescent="0.25">
      <c r="B1102" s="62">
        <v>6</v>
      </c>
      <c r="C1102" s="64" t="s">
        <v>18</v>
      </c>
      <c r="D1102" s="68"/>
      <c r="E1102" s="68">
        <f>$D$1047*R1102</f>
        <v>0</v>
      </c>
      <c r="F1102" s="63">
        <f t="shared" si="921"/>
        <v>3.4321948130550117E-4</v>
      </c>
      <c r="G1102" s="65">
        <f>IFERROR(VLOOKUP(B1102,EFA!$C$2:$D$7,2,0),EFA!$D$7)</f>
        <v>1.0058360487805551</v>
      </c>
      <c r="H1102" s="69">
        <f>LGD!$D$9</f>
        <v>0.25</v>
      </c>
      <c r="I1102" s="68">
        <f t="shared" si="922"/>
        <v>0</v>
      </c>
      <c r="J1102" s="70">
        <f t="shared" si="923"/>
        <v>0.48076748067312913</v>
      </c>
      <c r="K1102" s="68">
        <f t="shared" si="924"/>
        <v>0</v>
      </c>
      <c r="M1102" s="64">
        <v>168</v>
      </c>
      <c r="N1102" s="64">
        <v>1</v>
      </c>
      <c r="O1102" s="63">
        <f t="shared" si="925"/>
        <v>0.13390000000000002</v>
      </c>
      <c r="P1102" s="87">
        <f t="shared" si="920"/>
        <v>1.3205398819544283E-2</v>
      </c>
      <c r="Q1102" s="64">
        <f t="shared" si="926"/>
        <v>102</v>
      </c>
      <c r="R1102" s="87">
        <f t="shared" si="927"/>
        <v>0.80186590965578919</v>
      </c>
      <c r="S1102" s="64">
        <f t="shared" si="928"/>
        <v>66</v>
      </c>
    </row>
    <row r="1103" spans="1:19" x14ac:dyDescent="0.25">
      <c r="B1103" s="62">
        <v>6</v>
      </c>
      <c r="C1103" s="64" t="s">
        <v>19</v>
      </c>
      <c r="D1103" s="68"/>
      <c r="E1103" s="68">
        <f>$D$1048*R1103</f>
        <v>0</v>
      </c>
      <c r="F1103" s="63">
        <f t="shared" si="921"/>
        <v>3.4321948130550117E-4</v>
      </c>
      <c r="G1103" s="65">
        <f>IFERROR(VLOOKUP(B1103,EFA!$C$2:$D$7,2,0),EFA!$D$7)</f>
        <v>1.0058360487805551</v>
      </c>
      <c r="H1103" s="69">
        <f>LGD!$D$10</f>
        <v>0.35</v>
      </c>
      <c r="I1103" s="68">
        <f t="shared" si="922"/>
        <v>0</v>
      </c>
      <c r="J1103" s="70">
        <f t="shared" si="923"/>
        <v>0.48076748067312913</v>
      </c>
      <c r="K1103" s="68">
        <f t="shared" si="924"/>
        <v>0</v>
      </c>
      <c r="M1103" s="64">
        <v>168</v>
      </c>
      <c r="N1103" s="64">
        <v>1</v>
      </c>
      <c r="O1103" s="63">
        <f t="shared" si="925"/>
        <v>0.13390000000000002</v>
      </c>
      <c r="P1103" s="87">
        <f t="shared" si="920"/>
        <v>1.3205398819544283E-2</v>
      </c>
      <c r="Q1103" s="64">
        <f t="shared" si="926"/>
        <v>102</v>
      </c>
      <c r="R1103" s="87">
        <f t="shared" si="927"/>
        <v>0.80186590965578919</v>
      </c>
      <c r="S1103" s="64">
        <f t="shared" si="928"/>
        <v>66</v>
      </c>
    </row>
    <row r="1104" spans="1:19" x14ac:dyDescent="0.25">
      <c r="B1104" s="62">
        <v>6</v>
      </c>
      <c r="C1104" s="64" t="s">
        <v>20</v>
      </c>
      <c r="D1104" s="68"/>
      <c r="E1104" s="68">
        <f>$D$1049*R1104</f>
        <v>0</v>
      </c>
      <c r="F1104" s="63">
        <f t="shared" si="921"/>
        <v>3.4321948130550117E-4</v>
      </c>
      <c r="G1104" s="65">
        <f>IFERROR(VLOOKUP(B1104,EFA!$C$2:$D$7,2,0),EFA!$D$7)</f>
        <v>1.0058360487805551</v>
      </c>
      <c r="H1104" s="69">
        <f>LGD!$D$11</f>
        <v>0.55000000000000004</v>
      </c>
      <c r="I1104" s="68">
        <f t="shared" si="922"/>
        <v>0</v>
      </c>
      <c r="J1104" s="70">
        <f t="shared" si="923"/>
        <v>0.48076748067312913</v>
      </c>
      <c r="K1104" s="68">
        <f t="shared" si="924"/>
        <v>0</v>
      </c>
      <c r="M1104" s="64">
        <v>168</v>
      </c>
      <c r="N1104" s="64">
        <v>1</v>
      </c>
      <c r="O1104" s="63">
        <f t="shared" si="925"/>
        <v>0.13390000000000002</v>
      </c>
      <c r="P1104" s="87">
        <f t="shared" si="920"/>
        <v>1.3205398819544283E-2</v>
      </c>
      <c r="Q1104" s="64">
        <f t="shared" si="926"/>
        <v>102</v>
      </c>
      <c r="R1104" s="87">
        <f t="shared" si="927"/>
        <v>0.80186590965578919</v>
      </c>
      <c r="S1104" s="64">
        <f t="shared" si="928"/>
        <v>66</v>
      </c>
    </row>
    <row r="1105" spans="1:19" x14ac:dyDescent="0.25">
      <c r="C1105" s="94"/>
      <c r="D1105" s="102"/>
      <c r="E1105" s="102"/>
      <c r="F1105" s="95"/>
      <c r="G1105" s="98"/>
      <c r="H1105" s="99"/>
      <c r="I1105" s="102"/>
      <c r="J1105" s="100"/>
      <c r="K1105" s="102"/>
      <c r="M1105" s="94"/>
      <c r="N1105" s="94"/>
      <c r="O1105" s="95"/>
      <c r="P1105" s="96"/>
      <c r="Q1105" s="94"/>
      <c r="R1105" s="96"/>
      <c r="S1105" s="94"/>
    </row>
    <row r="1106" spans="1:19" x14ac:dyDescent="0.25">
      <c r="A1106" s="62">
        <v>14</v>
      </c>
      <c r="B1106" s="62" t="s">
        <v>52</v>
      </c>
      <c r="C1106" s="64" t="s">
        <v>9</v>
      </c>
      <c r="D1106" s="64"/>
      <c r="E1106" s="84" t="s">
        <v>26</v>
      </c>
      <c r="F1106" s="84" t="s">
        <v>39</v>
      </c>
      <c r="G1106" s="84" t="s">
        <v>27</v>
      </c>
      <c r="H1106" s="84" t="s">
        <v>28</v>
      </c>
      <c r="I1106" s="84" t="s">
        <v>29</v>
      </c>
      <c r="J1106" s="84" t="s">
        <v>30</v>
      </c>
      <c r="K1106" s="85" t="s">
        <v>31</v>
      </c>
      <c r="M1106" s="85" t="s">
        <v>32</v>
      </c>
      <c r="N1106" s="85" t="s">
        <v>33</v>
      </c>
      <c r="O1106" s="85" t="s">
        <v>34</v>
      </c>
      <c r="P1106" s="85" t="s">
        <v>35</v>
      </c>
      <c r="Q1106" s="85" t="s">
        <v>36</v>
      </c>
      <c r="R1106" s="85" t="s">
        <v>37</v>
      </c>
      <c r="S1106" s="85" t="s">
        <v>38</v>
      </c>
    </row>
    <row r="1107" spans="1:19" x14ac:dyDescent="0.25">
      <c r="B1107" s="62">
        <v>7</v>
      </c>
      <c r="C1107" s="64" t="s">
        <v>12</v>
      </c>
      <c r="D1107" s="68"/>
      <c r="E1107" s="68">
        <f>$D$1041*R1107</f>
        <v>0</v>
      </c>
      <c r="F1107" s="63">
        <f>$J$4-$I$4</f>
        <v>6.29054120339749E-3</v>
      </c>
      <c r="G1107" s="65">
        <f>IFERROR(VLOOKUP(B1107,EFA!$C$2:$D$7,2,0),EFA!$D$7)</f>
        <v>1.0058360487805551</v>
      </c>
      <c r="H1107" s="69">
        <f>LGD!$D$3</f>
        <v>0</v>
      </c>
      <c r="I1107" s="68">
        <f>E1107*F1107*G1107*H1107</f>
        <v>0</v>
      </c>
      <c r="J1107" s="70">
        <f>1/((1+($O$16/12))^(M1107-Q1107))</f>
        <v>0.42082845668950175</v>
      </c>
      <c r="K1107" s="68">
        <f>I1107*J1107</f>
        <v>0</v>
      </c>
      <c r="M1107" s="64">
        <v>168</v>
      </c>
      <c r="N1107" s="64">
        <v>1</v>
      </c>
      <c r="O1107" s="63">
        <f>$O$16</f>
        <v>0.13390000000000002</v>
      </c>
      <c r="P1107" s="87">
        <f t="shared" ref="P1107:P1115" si="929">PMT(O1107/12,M1107,-N1107,0,0)</f>
        <v>1.3205398819544283E-2</v>
      </c>
      <c r="Q1107" s="64">
        <f>$Q$1104-12</f>
        <v>90</v>
      </c>
      <c r="R1107" s="87">
        <f>PV(O1107/12,Q1107,-P1107,0,0)</f>
        <v>0.74751561681251988</v>
      </c>
      <c r="S1107" s="64">
        <f>M1107-Q1107</f>
        <v>78</v>
      </c>
    </row>
    <row r="1108" spans="1:19" x14ac:dyDescent="0.25">
      <c r="B1108" s="62">
        <v>7</v>
      </c>
      <c r="C1108" s="64" t="s">
        <v>13</v>
      </c>
      <c r="D1108" s="68"/>
      <c r="E1108" s="68">
        <f>$D$1042*R1108</f>
        <v>0</v>
      </c>
      <c r="F1108" s="63">
        <f t="shared" ref="F1108:F1115" si="930">$J$4-$I$4</f>
        <v>6.29054120339749E-3</v>
      </c>
      <c r="G1108" s="65">
        <f>IFERROR(VLOOKUP(B1108,EFA!$C$2:$D$7,2,0),EFA!$D$7)</f>
        <v>1.0058360487805551</v>
      </c>
      <c r="H1108" s="69">
        <f>LGD!$D$4</f>
        <v>0.55000000000000004</v>
      </c>
      <c r="I1108" s="68">
        <f t="shared" ref="I1108:I1115" si="931">E1108*F1108*G1108*H1108</f>
        <v>0</v>
      </c>
      <c r="J1108" s="70">
        <f t="shared" ref="J1108:J1115" si="932">1/((1+($O$16/12))^(M1108-Q1108))</f>
        <v>0.42082845668950175</v>
      </c>
      <c r="K1108" s="68">
        <f t="shared" ref="K1108:K1115" si="933">I1108*J1108</f>
        <v>0</v>
      </c>
      <c r="M1108" s="64">
        <v>168</v>
      </c>
      <c r="N1108" s="64">
        <v>1</v>
      </c>
      <c r="O1108" s="63">
        <f t="shared" ref="O1108:O1115" si="934">$O$16</f>
        <v>0.13390000000000002</v>
      </c>
      <c r="P1108" s="87">
        <f t="shared" si="929"/>
        <v>1.3205398819544283E-2</v>
      </c>
      <c r="Q1108" s="64">
        <f t="shared" ref="Q1108:Q1115" si="935">$Q$1104-12</f>
        <v>90</v>
      </c>
      <c r="R1108" s="87">
        <f t="shared" ref="R1108:R1115" si="936">PV(O1108/12,Q1108,-P1108,0,0)</f>
        <v>0.74751561681251988</v>
      </c>
      <c r="S1108" s="64">
        <f t="shared" ref="S1108:S1115" si="937">M1108-Q1108</f>
        <v>78</v>
      </c>
    </row>
    <row r="1109" spans="1:19" x14ac:dyDescent="0.25">
      <c r="B1109" s="62">
        <v>7</v>
      </c>
      <c r="C1109" s="64" t="s">
        <v>14</v>
      </c>
      <c r="D1109" s="68"/>
      <c r="E1109" s="68">
        <f>$D$1043*R1109</f>
        <v>0</v>
      </c>
      <c r="F1109" s="63">
        <f t="shared" si="930"/>
        <v>6.29054120339749E-3</v>
      </c>
      <c r="G1109" s="65">
        <f>IFERROR(VLOOKUP(B1109,EFA!$C$2:$D$7,2,0),EFA!$D$7)</f>
        <v>1.0058360487805551</v>
      </c>
      <c r="H1109" s="69">
        <f>LGD!$D$5</f>
        <v>0.14000000000000001</v>
      </c>
      <c r="I1109" s="68">
        <f t="shared" si="931"/>
        <v>0</v>
      </c>
      <c r="J1109" s="70">
        <f t="shared" si="932"/>
        <v>0.42082845668950175</v>
      </c>
      <c r="K1109" s="68">
        <f t="shared" si="933"/>
        <v>0</v>
      </c>
      <c r="M1109" s="64">
        <v>168</v>
      </c>
      <c r="N1109" s="64">
        <v>1</v>
      </c>
      <c r="O1109" s="63">
        <f t="shared" si="934"/>
        <v>0.13390000000000002</v>
      </c>
      <c r="P1109" s="87">
        <f t="shared" si="929"/>
        <v>1.3205398819544283E-2</v>
      </c>
      <c r="Q1109" s="64">
        <f t="shared" si="935"/>
        <v>90</v>
      </c>
      <c r="R1109" s="87">
        <f t="shared" si="936"/>
        <v>0.74751561681251988</v>
      </c>
      <c r="S1109" s="64">
        <f t="shared" si="937"/>
        <v>78</v>
      </c>
    </row>
    <row r="1110" spans="1:19" x14ac:dyDescent="0.25">
      <c r="B1110" s="62">
        <v>7</v>
      </c>
      <c r="C1110" s="64" t="s">
        <v>15</v>
      </c>
      <c r="D1110" s="68"/>
      <c r="E1110" s="68">
        <f>$D$1044*R1110</f>
        <v>939850.36092198617</v>
      </c>
      <c r="F1110" s="63">
        <f t="shared" si="930"/>
        <v>6.29054120339749E-3</v>
      </c>
      <c r="G1110" s="65">
        <f>IFERROR(VLOOKUP(B1110,EFA!$C$2:$D$7,2,0),EFA!$D$7)</f>
        <v>1.0058360487805551</v>
      </c>
      <c r="H1110" s="69">
        <f>LGD!$D$6</f>
        <v>0.3</v>
      </c>
      <c r="I1110" s="68">
        <f t="shared" si="931"/>
        <v>1784.0013353616193</v>
      </c>
      <c r="J1110" s="70">
        <f t="shared" si="932"/>
        <v>0.42082845668950175</v>
      </c>
      <c r="K1110" s="68">
        <f t="shared" si="933"/>
        <v>750.75852869224047</v>
      </c>
      <c r="M1110" s="64">
        <v>168</v>
      </c>
      <c r="N1110" s="64">
        <v>1</v>
      </c>
      <c r="O1110" s="63">
        <f t="shared" si="934"/>
        <v>0.13390000000000002</v>
      </c>
      <c r="P1110" s="87">
        <f t="shared" si="929"/>
        <v>1.3205398819544283E-2</v>
      </c>
      <c r="Q1110" s="64">
        <f t="shared" si="935"/>
        <v>90</v>
      </c>
      <c r="R1110" s="87">
        <f t="shared" si="936"/>
        <v>0.74751561681251988</v>
      </c>
      <c r="S1110" s="64">
        <f t="shared" si="937"/>
        <v>78</v>
      </c>
    </row>
    <row r="1111" spans="1:19" x14ac:dyDescent="0.25">
      <c r="B1111" s="62">
        <v>7</v>
      </c>
      <c r="C1111" s="64" t="s">
        <v>16</v>
      </c>
      <c r="D1111" s="68"/>
      <c r="E1111" s="68">
        <f>$D$1045*R1111</f>
        <v>1665726.1182427756</v>
      </c>
      <c r="F1111" s="63">
        <f t="shared" si="930"/>
        <v>6.29054120339749E-3</v>
      </c>
      <c r="G1111" s="65">
        <f>IFERROR(VLOOKUP(B1111,EFA!$C$2:$D$7,2,0),EFA!$D$7)</f>
        <v>1.0058360487805551</v>
      </c>
      <c r="H1111" s="69">
        <f>LGD!$D$7</f>
        <v>0.3</v>
      </c>
      <c r="I1111" s="68">
        <f t="shared" si="931"/>
        <v>3161.8412279766158</v>
      </c>
      <c r="J1111" s="70">
        <f t="shared" si="932"/>
        <v>0.42082845668950175</v>
      </c>
      <c r="K1111" s="68">
        <f t="shared" si="933"/>
        <v>1330.5927642666384</v>
      </c>
      <c r="M1111" s="64">
        <v>168</v>
      </c>
      <c r="N1111" s="64">
        <v>1</v>
      </c>
      <c r="O1111" s="63">
        <f t="shared" si="934"/>
        <v>0.13390000000000002</v>
      </c>
      <c r="P1111" s="87">
        <f t="shared" si="929"/>
        <v>1.3205398819544283E-2</v>
      </c>
      <c r="Q1111" s="64">
        <f t="shared" si="935"/>
        <v>90</v>
      </c>
      <c r="R1111" s="87">
        <f t="shared" si="936"/>
        <v>0.74751561681251988</v>
      </c>
      <c r="S1111" s="64">
        <f t="shared" si="937"/>
        <v>78</v>
      </c>
    </row>
    <row r="1112" spans="1:19" x14ac:dyDescent="0.25">
      <c r="B1112" s="62">
        <v>7</v>
      </c>
      <c r="C1112" s="64" t="s">
        <v>17</v>
      </c>
      <c r="D1112" s="68"/>
      <c r="E1112" s="68">
        <f>$D$1046*R1112</f>
        <v>0</v>
      </c>
      <c r="F1112" s="63">
        <f t="shared" si="930"/>
        <v>6.29054120339749E-3</v>
      </c>
      <c r="G1112" s="65">
        <f>IFERROR(VLOOKUP(B1112,EFA!$C$2:$D$7,2,0),EFA!$D$7)</f>
        <v>1.0058360487805551</v>
      </c>
      <c r="H1112" s="69">
        <f>LGD!$D$8</f>
        <v>4.6364209605119888E-2</v>
      </c>
      <c r="I1112" s="68">
        <f t="shared" si="931"/>
        <v>0</v>
      </c>
      <c r="J1112" s="70">
        <f t="shared" si="932"/>
        <v>0.42082845668950175</v>
      </c>
      <c r="K1112" s="68">
        <f t="shared" si="933"/>
        <v>0</v>
      </c>
      <c r="M1112" s="64">
        <v>168</v>
      </c>
      <c r="N1112" s="64">
        <v>1</v>
      </c>
      <c r="O1112" s="63">
        <f t="shared" si="934"/>
        <v>0.13390000000000002</v>
      </c>
      <c r="P1112" s="87">
        <f t="shared" si="929"/>
        <v>1.3205398819544283E-2</v>
      </c>
      <c r="Q1112" s="64">
        <f t="shared" si="935"/>
        <v>90</v>
      </c>
      <c r="R1112" s="87">
        <f t="shared" si="936"/>
        <v>0.74751561681251988</v>
      </c>
      <c r="S1112" s="64">
        <f t="shared" si="937"/>
        <v>78</v>
      </c>
    </row>
    <row r="1113" spans="1:19" x14ac:dyDescent="0.25">
      <c r="B1113" s="62">
        <v>7</v>
      </c>
      <c r="C1113" s="64" t="s">
        <v>18</v>
      </c>
      <c r="D1113" s="68"/>
      <c r="E1113" s="68">
        <f>$D$1047*R1113</f>
        <v>0</v>
      </c>
      <c r="F1113" s="63">
        <f t="shared" si="930"/>
        <v>6.29054120339749E-3</v>
      </c>
      <c r="G1113" s="65">
        <f>IFERROR(VLOOKUP(B1113,EFA!$C$2:$D$7,2,0),EFA!$D$7)</f>
        <v>1.0058360487805551</v>
      </c>
      <c r="H1113" s="69">
        <f>LGD!$D$9</f>
        <v>0.25</v>
      </c>
      <c r="I1113" s="68">
        <f t="shared" si="931"/>
        <v>0</v>
      </c>
      <c r="J1113" s="70">
        <f t="shared" si="932"/>
        <v>0.42082845668950175</v>
      </c>
      <c r="K1113" s="68">
        <f t="shared" si="933"/>
        <v>0</v>
      </c>
      <c r="M1113" s="64">
        <v>168</v>
      </c>
      <c r="N1113" s="64">
        <v>1</v>
      </c>
      <c r="O1113" s="63">
        <f t="shared" si="934"/>
        <v>0.13390000000000002</v>
      </c>
      <c r="P1113" s="87">
        <f t="shared" si="929"/>
        <v>1.3205398819544283E-2</v>
      </c>
      <c r="Q1113" s="64">
        <f t="shared" si="935"/>
        <v>90</v>
      </c>
      <c r="R1113" s="87">
        <f t="shared" si="936"/>
        <v>0.74751561681251988</v>
      </c>
      <c r="S1113" s="64">
        <f t="shared" si="937"/>
        <v>78</v>
      </c>
    </row>
    <row r="1114" spans="1:19" x14ac:dyDescent="0.25">
      <c r="B1114" s="62">
        <v>7</v>
      </c>
      <c r="C1114" s="64" t="s">
        <v>19</v>
      </c>
      <c r="D1114" s="68"/>
      <c r="E1114" s="68">
        <f>$D$1048*R1114</f>
        <v>0</v>
      </c>
      <c r="F1114" s="63">
        <f t="shared" si="930"/>
        <v>6.29054120339749E-3</v>
      </c>
      <c r="G1114" s="65">
        <f>IFERROR(VLOOKUP(B1114,EFA!$C$2:$D$7,2,0),EFA!$D$7)</f>
        <v>1.0058360487805551</v>
      </c>
      <c r="H1114" s="69">
        <f>LGD!$D$10</f>
        <v>0.35</v>
      </c>
      <c r="I1114" s="68">
        <f t="shared" si="931"/>
        <v>0</v>
      </c>
      <c r="J1114" s="70">
        <f t="shared" si="932"/>
        <v>0.42082845668950175</v>
      </c>
      <c r="K1114" s="68">
        <f t="shared" si="933"/>
        <v>0</v>
      </c>
      <c r="M1114" s="64">
        <v>168</v>
      </c>
      <c r="N1114" s="64">
        <v>1</v>
      </c>
      <c r="O1114" s="63">
        <f t="shared" si="934"/>
        <v>0.13390000000000002</v>
      </c>
      <c r="P1114" s="87">
        <f t="shared" si="929"/>
        <v>1.3205398819544283E-2</v>
      </c>
      <c r="Q1114" s="64">
        <f t="shared" si="935"/>
        <v>90</v>
      </c>
      <c r="R1114" s="87">
        <f t="shared" si="936"/>
        <v>0.74751561681251988</v>
      </c>
      <c r="S1114" s="64">
        <f t="shared" si="937"/>
        <v>78</v>
      </c>
    </row>
    <row r="1115" spans="1:19" x14ac:dyDescent="0.25">
      <c r="B1115" s="62">
        <v>7</v>
      </c>
      <c r="C1115" s="64" t="s">
        <v>20</v>
      </c>
      <c r="D1115" s="68"/>
      <c r="E1115" s="68">
        <f>$D$1049*R1115</f>
        <v>0</v>
      </c>
      <c r="F1115" s="63">
        <f t="shared" si="930"/>
        <v>6.29054120339749E-3</v>
      </c>
      <c r="G1115" s="65">
        <f>IFERROR(VLOOKUP(B1115,EFA!$C$2:$D$7,2,0),EFA!$D$7)</f>
        <v>1.0058360487805551</v>
      </c>
      <c r="H1115" s="69">
        <f>LGD!$D$11</f>
        <v>0.55000000000000004</v>
      </c>
      <c r="I1115" s="68">
        <f t="shared" si="931"/>
        <v>0</v>
      </c>
      <c r="J1115" s="70">
        <f t="shared" si="932"/>
        <v>0.42082845668950175</v>
      </c>
      <c r="K1115" s="68">
        <f t="shared" si="933"/>
        <v>0</v>
      </c>
      <c r="M1115" s="64">
        <v>168</v>
      </c>
      <c r="N1115" s="64">
        <v>1</v>
      </c>
      <c r="O1115" s="63">
        <f t="shared" si="934"/>
        <v>0.13390000000000002</v>
      </c>
      <c r="P1115" s="87">
        <f t="shared" si="929"/>
        <v>1.3205398819544283E-2</v>
      </c>
      <c r="Q1115" s="64">
        <f t="shared" si="935"/>
        <v>90</v>
      </c>
      <c r="R1115" s="87">
        <f t="shared" si="936"/>
        <v>0.74751561681251988</v>
      </c>
      <c r="S1115" s="64">
        <f t="shared" si="937"/>
        <v>78</v>
      </c>
    </row>
    <row r="1116" spans="1:19" s="94" customFormat="1" x14ac:dyDescent="0.25">
      <c r="D1116" s="97"/>
      <c r="E1116" s="97"/>
      <c r="F1116" s="95"/>
      <c r="G1116" s="98"/>
      <c r="H1116" s="99"/>
      <c r="I1116" s="97"/>
      <c r="J1116" s="100"/>
      <c r="K1116" s="97"/>
    </row>
    <row r="1117" spans="1:19" x14ac:dyDescent="0.25">
      <c r="A1117" s="62">
        <v>14</v>
      </c>
      <c r="B1117" s="62" t="s">
        <v>52</v>
      </c>
      <c r="C1117" s="64" t="s">
        <v>9</v>
      </c>
      <c r="D1117" s="64"/>
      <c r="E1117" s="84" t="s">
        <v>26</v>
      </c>
      <c r="F1117" s="84" t="s">
        <v>39</v>
      </c>
      <c r="G1117" s="84" t="s">
        <v>27</v>
      </c>
      <c r="H1117" s="84" t="s">
        <v>28</v>
      </c>
      <c r="I1117" s="84" t="s">
        <v>29</v>
      </c>
      <c r="J1117" s="84" t="s">
        <v>30</v>
      </c>
      <c r="K1117" s="85" t="s">
        <v>31</v>
      </c>
      <c r="M1117" s="85" t="s">
        <v>32</v>
      </c>
      <c r="N1117" s="85" t="s">
        <v>33</v>
      </c>
      <c r="O1117" s="85" t="s">
        <v>34</v>
      </c>
      <c r="P1117" s="85" t="s">
        <v>35</v>
      </c>
      <c r="Q1117" s="85" t="s">
        <v>36</v>
      </c>
      <c r="R1117" s="85" t="s">
        <v>37</v>
      </c>
      <c r="S1117" s="85" t="s">
        <v>38</v>
      </c>
    </row>
    <row r="1118" spans="1:19" x14ac:dyDescent="0.25">
      <c r="B1118" s="62">
        <v>8</v>
      </c>
      <c r="C1118" s="64" t="s">
        <v>12</v>
      </c>
      <c r="D1118" s="68"/>
      <c r="E1118" s="68">
        <f>$D$1041*R1118</f>
        <v>0</v>
      </c>
      <c r="F1118" s="63">
        <f>$K$4-$J$4</f>
        <v>2.9243374984770504E-3</v>
      </c>
      <c r="G1118" s="65">
        <f>IFERROR(VLOOKUP(B1118,EFA!$C$2:$D$7,2,0),EFA!$D$7)</f>
        <v>1.0058360487805551</v>
      </c>
      <c r="H1118" s="69">
        <f>LGD!$D$3</f>
        <v>0</v>
      </c>
      <c r="I1118" s="68">
        <f>E1118*F1118*G1118*H1118</f>
        <v>0</v>
      </c>
      <c r="J1118" s="70">
        <f>1/((1+($O$16/12))^(M1118-Q1118))</f>
        <v>0.36836224802832446</v>
      </c>
      <c r="K1118" s="68">
        <f>I1118*J1118</f>
        <v>0</v>
      </c>
      <c r="M1118" s="64">
        <v>168</v>
      </c>
      <c r="N1118" s="64">
        <v>1</v>
      </c>
      <c r="O1118" s="63">
        <f>$O$16</f>
        <v>0.13390000000000002</v>
      </c>
      <c r="P1118" s="87">
        <f t="shared" ref="P1118:P1126" si="938">PMT(O1118/12,M1118,-N1118,0,0)</f>
        <v>1.3205398819544283E-2</v>
      </c>
      <c r="Q1118" s="64">
        <f>$Q$1115-12</f>
        <v>78</v>
      </c>
      <c r="R1118" s="87">
        <f>PV(O1118/12,Q1118,-P1118,0,0)</f>
        <v>0.68542415662549006</v>
      </c>
      <c r="S1118" s="64">
        <f>M1118-Q1118</f>
        <v>90</v>
      </c>
    </row>
    <row r="1119" spans="1:19" x14ac:dyDescent="0.25">
      <c r="B1119" s="62">
        <v>8</v>
      </c>
      <c r="C1119" s="64" t="s">
        <v>13</v>
      </c>
      <c r="D1119" s="68"/>
      <c r="E1119" s="68">
        <f>$D$1042*R1119</f>
        <v>0</v>
      </c>
      <c r="F1119" s="63">
        <f t="shared" ref="F1119:F1126" si="939">$K$4-$J$4</f>
        <v>2.9243374984770504E-3</v>
      </c>
      <c r="G1119" s="65">
        <f>IFERROR(VLOOKUP(B1119,EFA!$C$2:$D$7,2,0),EFA!$D$7)</f>
        <v>1.0058360487805551</v>
      </c>
      <c r="H1119" s="69">
        <f>LGD!$D$4</f>
        <v>0.55000000000000004</v>
      </c>
      <c r="I1119" s="68">
        <f t="shared" ref="I1119:I1126" si="940">E1119*F1119*G1119*H1119</f>
        <v>0</v>
      </c>
      <c r="J1119" s="70">
        <f t="shared" ref="J1119:J1126" si="941">1/((1+($O$16/12))^(M1119-Q1119))</f>
        <v>0.36836224802832446</v>
      </c>
      <c r="K1119" s="68">
        <f t="shared" ref="K1119:K1126" si="942">I1119*J1119</f>
        <v>0</v>
      </c>
      <c r="M1119" s="64">
        <v>168</v>
      </c>
      <c r="N1119" s="64">
        <v>1</v>
      </c>
      <c r="O1119" s="63">
        <f t="shared" ref="O1119:O1126" si="943">$O$16</f>
        <v>0.13390000000000002</v>
      </c>
      <c r="P1119" s="87">
        <f t="shared" si="938"/>
        <v>1.3205398819544283E-2</v>
      </c>
      <c r="Q1119" s="64">
        <f t="shared" ref="Q1119:Q1126" si="944">$Q$1115-12</f>
        <v>78</v>
      </c>
      <c r="R1119" s="87">
        <f t="shared" ref="R1119:R1126" si="945">PV(O1119/12,Q1119,-P1119,0,0)</f>
        <v>0.68542415662549006</v>
      </c>
      <c r="S1119" s="64">
        <f t="shared" ref="S1119:S1126" si="946">M1119-Q1119</f>
        <v>90</v>
      </c>
    </row>
    <row r="1120" spans="1:19" x14ac:dyDescent="0.25">
      <c r="B1120" s="62">
        <v>8</v>
      </c>
      <c r="C1120" s="64" t="s">
        <v>14</v>
      </c>
      <c r="D1120" s="68"/>
      <c r="E1120" s="68">
        <f>$D$1043*R1120</f>
        <v>0</v>
      </c>
      <c r="F1120" s="63">
        <f t="shared" si="939"/>
        <v>2.9243374984770504E-3</v>
      </c>
      <c r="G1120" s="65">
        <f>IFERROR(VLOOKUP(B1120,EFA!$C$2:$D$7,2,0),EFA!$D$7)</f>
        <v>1.0058360487805551</v>
      </c>
      <c r="H1120" s="69">
        <f>LGD!$D$5</f>
        <v>0.14000000000000001</v>
      </c>
      <c r="I1120" s="68">
        <f t="shared" si="940"/>
        <v>0</v>
      </c>
      <c r="J1120" s="70">
        <f t="shared" si="941"/>
        <v>0.36836224802832446</v>
      </c>
      <c r="K1120" s="68">
        <f t="shared" si="942"/>
        <v>0</v>
      </c>
      <c r="M1120" s="64">
        <v>168</v>
      </c>
      <c r="N1120" s="64">
        <v>1</v>
      </c>
      <c r="O1120" s="63">
        <f t="shared" si="943"/>
        <v>0.13390000000000002</v>
      </c>
      <c r="P1120" s="87">
        <f t="shared" si="938"/>
        <v>1.3205398819544283E-2</v>
      </c>
      <c r="Q1120" s="64">
        <f t="shared" si="944"/>
        <v>78</v>
      </c>
      <c r="R1120" s="87">
        <f t="shared" si="945"/>
        <v>0.68542415662549006</v>
      </c>
      <c r="S1120" s="64">
        <f t="shared" si="946"/>
        <v>90</v>
      </c>
    </row>
    <row r="1121" spans="1:19" x14ac:dyDescent="0.25">
      <c r="B1121" s="62">
        <v>8</v>
      </c>
      <c r="C1121" s="64" t="s">
        <v>15</v>
      </c>
      <c r="D1121" s="68"/>
      <c r="E1121" s="68">
        <f>$D$1044*R1121</f>
        <v>861782.85309413401</v>
      </c>
      <c r="F1121" s="63">
        <f t="shared" si="939"/>
        <v>2.9243374984770504E-3</v>
      </c>
      <c r="G1121" s="65">
        <f>IFERROR(VLOOKUP(B1121,EFA!$C$2:$D$7,2,0),EFA!$D$7)</f>
        <v>1.0058360487805551</v>
      </c>
      <c r="H1121" s="69">
        <f>LGD!$D$6</f>
        <v>0.3</v>
      </c>
      <c r="I1121" s="68">
        <f t="shared" si="940"/>
        <v>760.45547869713403</v>
      </c>
      <c r="J1121" s="70">
        <f t="shared" si="941"/>
        <v>0.36836224802832446</v>
      </c>
      <c r="K1121" s="68">
        <f t="shared" si="942"/>
        <v>280.12308965833188</v>
      </c>
      <c r="M1121" s="64">
        <v>168</v>
      </c>
      <c r="N1121" s="64">
        <v>1</v>
      </c>
      <c r="O1121" s="63">
        <f t="shared" si="943"/>
        <v>0.13390000000000002</v>
      </c>
      <c r="P1121" s="87">
        <f t="shared" si="938"/>
        <v>1.3205398819544283E-2</v>
      </c>
      <c r="Q1121" s="64">
        <f t="shared" si="944"/>
        <v>78</v>
      </c>
      <c r="R1121" s="87">
        <f t="shared" si="945"/>
        <v>0.68542415662549006</v>
      </c>
      <c r="S1121" s="64">
        <f t="shared" si="946"/>
        <v>90</v>
      </c>
    </row>
    <row r="1122" spans="1:19" x14ac:dyDescent="0.25">
      <c r="B1122" s="62">
        <v>8</v>
      </c>
      <c r="C1122" s="64" t="s">
        <v>16</v>
      </c>
      <c r="D1122" s="68"/>
      <c r="E1122" s="68">
        <f>$D$1045*R1122</f>
        <v>1527364.6383925064</v>
      </c>
      <c r="F1122" s="63">
        <f t="shared" si="939"/>
        <v>2.9243374984770504E-3</v>
      </c>
      <c r="G1122" s="65">
        <f>IFERROR(VLOOKUP(B1122,EFA!$C$2:$D$7,2,0),EFA!$D$7)</f>
        <v>1.0058360487805551</v>
      </c>
      <c r="H1122" s="69">
        <f>LGD!$D$7</f>
        <v>0.3</v>
      </c>
      <c r="I1122" s="68">
        <f t="shared" si="940"/>
        <v>1347.7789713077254</v>
      </c>
      <c r="J1122" s="70">
        <f t="shared" si="941"/>
        <v>0.36836224802832446</v>
      </c>
      <c r="K1122" s="68">
        <f t="shared" si="942"/>
        <v>496.47089171621633</v>
      </c>
      <c r="M1122" s="64">
        <v>168</v>
      </c>
      <c r="N1122" s="64">
        <v>1</v>
      </c>
      <c r="O1122" s="63">
        <f t="shared" si="943"/>
        <v>0.13390000000000002</v>
      </c>
      <c r="P1122" s="87">
        <f t="shared" si="938"/>
        <v>1.3205398819544283E-2</v>
      </c>
      <c r="Q1122" s="64">
        <f t="shared" si="944"/>
        <v>78</v>
      </c>
      <c r="R1122" s="87">
        <f t="shared" si="945"/>
        <v>0.68542415662549006</v>
      </c>
      <c r="S1122" s="64">
        <f t="shared" si="946"/>
        <v>90</v>
      </c>
    </row>
    <row r="1123" spans="1:19" x14ac:dyDescent="0.25">
      <c r="B1123" s="62">
        <v>8</v>
      </c>
      <c r="C1123" s="64" t="s">
        <v>17</v>
      </c>
      <c r="D1123" s="68"/>
      <c r="E1123" s="68">
        <f>$D$1046*R1123</f>
        <v>0</v>
      </c>
      <c r="F1123" s="63">
        <f t="shared" si="939"/>
        <v>2.9243374984770504E-3</v>
      </c>
      <c r="G1123" s="65">
        <f>IFERROR(VLOOKUP(B1123,EFA!$C$2:$D$7,2,0),EFA!$D$7)</f>
        <v>1.0058360487805551</v>
      </c>
      <c r="H1123" s="69">
        <f>LGD!$D$8</f>
        <v>4.6364209605119888E-2</v>
      </c>
      <c r="I1123" s="68">
        <f t="shared" si="940"/>
        <v>0</v>
      </c>
      <c r="J1123" s="70">
        <f t="shared" si="941"/>
        <v>0.36836224802832446</v>
      </c>
      <c r="K1123" s="68">
        <f t="shared" si="942"/>
        <v>0</v>
      </c>
      <c r="M1123" s="64">
        <v>168</v>
      </c>
      <c r="N1123" s="64">
        <v>1</v>
      </c>
      <c r="O1123" s="63">
        <f t="shared" si="943"/>
        <v>0.13390000000000002</v>
      </c>
      <c r="P1123" s="87">
        <f t="shared" si="938"/>
        <v>1.3205398819544283E-2</v>
      </c>
      <c r="Q1123" s="64">
        <f t="shared" si="944"/>
        <v>78</v>
      </c>
      <c r="R1123" s="87">
        <f t="shared" si="945"/>
        <v>0.68542415662549006</v>
      </c>
      <c r="S1123" s="64">
        <f t="shared" si="946"/>
        <v>90</v>
      </c>
    </row>
    <row r="1124" spans="1:19" x14ac:dyDescent="0.25">
      <c r="B1124" s="62">
        <v>8</v>
      </c>
      <c r="C1124" s="64" t="s">
        <v>18</v>
      </c>
      <c r="D1124" s="68"/>
      <c r="E1124" s="68">
        <f>$D$1047*R1124</f>
        <v>0</v>
      </c>
      <c r="F1124" s="63">
        <f t="shared" si="939"/>
        <v>2.9243374984770504E-3</v>
      </c>
      <c r="G1124" s="65">
        <f>IFERROR(VLOOKUP(B1124,EFA!$C$2:$D$7,2,0),EFA!$D$7)</f>
        <v>1.0058360487805551</v>
      </c>
      <c r="H1124" s="69">
        <f>LGD!$D$9</f>
        <v>0.25</v>
      </c>
      <c r="I1124" s="68">
        <f t="shared" si="940"/>
        <v>0</v>
      </c>
      <c r="J1124" s="70">
        <f t="shared" si="941"/>
        <v>0.36836224802832446</v>
      </c>
      <c r="K1124" s="68">
        <f t="shared" si="942"/>
        <v>0</v>
      </c>
      <c r="M1124" s="64">
        <v>168</v>
      </c>
      <c r="N1124" s="64">
        <v>1</v>
      </c>
      <c r="O1124" s="63">
        <f t="shared" si="943"/>
        <v>0.13390000000000002</v>
      </c>
      <c r="P1124" s="87">
        <f t="shared" si="938"/>
        <v>1.3205398819544283E-2</v>
      </c>
      <c r="Q1124" s="64">
        <f t="shared" si="944"/>
        <v>78</v>
      </c>
      <c r="R1124" s="87">
        <f t="shared" si="945"/>
        <v>0.68542415662549006</v>
      </c>
      <c r="S1124" s="64">
        <f t="shared" si="946"/>
        <v>90</v>
      </c>
    </row>
    <row r="1125" spans="1:19" x14ac:dyDescent="0.25">
      <c r="B1125" s="62">
        <v>8</v>
      </c>
      <c r="C1125" s="64" t="s">
        <v>19</v>
      </c>
      <c r="D1125" s="68"/>
      <c r="E1125" s="68">
        <f>$D$1048*R1125</f>
        <v>0</v>
      </c>
      <c r="F1125" s="63">
        <f t="shared" si="939"/>
        <v>2.9243374984770504E-3</v>
      </c>
      <c r="G1125" s="65">
        <f>IFERROR(VLOOKUP(B1125,EFA!$C$2:$D$7,2,0),EFA!$D$7)</f>
        <v>1.0058360487805551</v>
      </c>
      <c r="H1125" s="69">
        <f>LGD!$D$10</f>
        <v>0.35</v>
      </c>
      <c r="I1125" s="68">
        <f t="shared" si="940"/>
        <v>0</v>
      </c>
      <c r="J1125" s="70">
        <f t="shared" si="941"/>
        <v>0.36836224802832446</v>
      </c>
      <c r="K1125" s="68">
        <f t="shared" si="942"/>
        <v>0</v>
      </c>
      <c r="M1125" s="64">
        <v>168</v>
      </c>
      <c r="N1125" s="64">
        <v>1</v>
      </c>
      <c r="O1125" s="63">
        <f t="shared" si="943"/>
        <v>0.13390000000000002</v>
      </c>
      <c r="P1125" s="87">
        <f t="shared" si="938"/>
        <v>1.3205398819544283E-2</v>
      </c>
      <c r="Q1125" s="64">
        <f t="shared" si="944"/>
        <v>78</v>
      </c>
      <c r="R1125" s="87">
        <f t="shared" si="945"/>
        <v>0.68542415662549006</v>
      </c>
      <c r="S1125" s="64">
        <f t="shared" si="946"/>
        <v>90</v>
      </c>
    </row>
    <row r="1126" spans="1:19" x14ac:dyDescent="0.25">
      <c r="B1126" s="62">
        <v>8</v>
      </c>
      <c r="C1126" s="64" t="s">
        <v>20</v>
      </c>
      <c r="D1126" s="68"/>
      <c r="E1126" s="68">
        <f>$D$1049*R1126</f>
        <v>0</v>
      </c>
      <c r="F1126" s="63">
        <f t="shared" si="939"/>
        <v>2.9243374984770504E-3</v>
      </c>
      <c r="G1126" s="65">
        <f>IFERROR(VLOOKUP(B1126,EFA!$C$2:$D$7,2,0),EFA!$D$7)</f>
        <v>1.0058360487805551</v>
      </c>
      <c r="H1126" s="69">
        <f>LGD!$D$11</f>
        <v>0.55000000000000004</v>
      </c>
      <c r="I1126" s="68">
        <f t="shared" si="940"/>
        <v>0</v>
      </c>
      <c r="J1126" s="70">
        <f t="shared" si="941"/>
        <v>0.36836224802832446</v>
      </c>
      <c r="K1126" s="68">
        <f t="shared" si="942"/>
        <v>0</v>
      </c>
      <c r="M1126" s="64">
        <v>168</v>
      </c>
      <c r="N1126" s="64">
        <v>1</v>
      </c>
      <c r="O1126" s="63">
        <f t="shared" si="943"/>
        <v>0.13390000000000002</v>
      </c>
      <c r="P1126" s="87">
        <f t="shared" si="938"/>
        <v>1.3205398819544283E-2</v>
      </c>
      <c r="Q1126" s="64">
        <f t="shared" si="944"/>
        <v>78</v>
      </c>
      <c r="R1126" s="87">
        <f t="shared" si="945"/>
        <v>0.68542415662549006</v>
      </c>
      <c r="S1126" s="64">
        <f t="shared" si="946"/>
        <v>90</v>
      </c>
    </row>
    <row r="1127" spans="1:19" x14ac:dyDescent="0.25">
      <c r="C1127" s="64"/>
      <c r="D1127" s="68"/>
      <c r="E1127" s="68"/>
      <c r="F1127" s="63"/>
      <c r="G1127" s="65"/>
      <c r="H1127" s="69"/>
      <c r="I1127" s="68"/>
      <c r="J1127" s="70"/>
      <c r="K1127" s="68"/>
      <c r="M1127" s="64"/>
      <c r="N1127" s="64"/>
      <c r="O1127" s="63"/>
      <c r="P1127" s="87"/>
      <c r="Q1127" s="64"/>
      <c r="R1127" s="87"/>
      <c r="S1127" s="64"/>
    </row>
    <row r="1128" spans="1:19" x14ac:dyDescent="0.25">
      <c r="A1128" s="62">
        <v>14</v>
      </c>
      <c r="B1128" s="62" t="s">
        <v>52</v>
      </c>
      <c r="C1128" s="64" t="s">
        <v>9</v>
      </c>
      <c r="D1128" s="64"/>
      <c r="E1128" s="84" t="s">
        <v>26</v>
      </c>
      <c r="F1128" s="84" t="s">
        <v>39</v>
      </c>
      <c r="G1128" s="84" t="s">
        <v>27</v>
      </c>
      <c r="H1128" s="84" t="s">
        <v>28</v>
      </c>
      <c r="I1128" s="84" t="s">
        <v>29</v>
      </c>
      <c r="J1128" s="84" t="s">
        <v>30</v>
      </c>
      <c r="K1128" s="85" t="s">
        <v>31</v>
      </c>
      <c r="M1128" s="85" t="s">
        <v>32</v>
      </c>
      <c r="N1128" s="85" t="s">
        <v>33</v>
      </c>
      <c r="O1128" s="85" t="s">
        <v>34</v>
      </c>
      <c r="P1128" s="85" t="s">
        <v>35</v>
      </c>
      <c r="Q1128" s="85" t="s">
        <v>36</v>
      </c>
      <c r="R1128" s="85" t="s">
        <v>37</v>
      </c>
      <c r="S1128" s="85" t="s">
        <v>38</v>
      </c>
    </row>
    <row r="1129" spans="1:19" x14ac:dyDescent="0.25">
      <c r="B1129" s="62">
        <v>9</v>
      </c>
      <c r="C1129" s="64" t="s">
        <v>12</v>
      </c>
      <c r="D1129" s="68"/>
      <c r="E1129" s="68">
        <f>$D$1041*R1129</f>
        <v>0</v>
      </c>
      <c r="F1129" s="63">
        <f>$L$4-$K$4</f>
        <v>2.5794484808747964E-3</v>
      </c>
      <c r="G1129" s="65">
        <f>IFERROR(VLOOKUP(B1129,EFA!$C$2:$D$7,2,0),EFA!$D$7)</f>
        <v>1.0058360487805551</v>
      </c>
      <c r="H1129" s="69">
        <f>LGD!$D$3</f>
        <v>0</v>
      </c>
      <c r="I1129" s="68">
        <f>E1129*F1129*G1129*H1129</f>
        <v>0</v>
      </c>
      <c r="J1129" s="70">
        <f>1/((1+($O$16/12))^(M1129-Q1129))</f>
        <v>0.32243719172393559</v>
      </c>
      <c r="K1129" s="68">
        <f>I1129*J1129</f>
        <v>0</v>
      </c>
      <c r="M1129" s="64">
        <v>168</v>
      </c>
      <c r="N1129" s="64">
        <v>1</v>
      </c>
      <c r="O1129" s="63">
        <f>$O$16</f>
        <v>0.13390000000000002</v>
      </c>
      <c r="P1129" s="87">
        <f t="shared" ref="P1129:P1137" si="947">PMT(O1129/12,M1129,-N1129,0,0)</f>
        <v>1.3205398819544283E-2</v>
      </c>
      <c r="Q1129" s="64">
        <f>$Q$1126-12</f>
        <v>66</v>
      </c>
      <c r="R1129" s="87">
        <f>PV(O1129/12,Q1129,-P1129,0,0)</f>
        <v>0.61448894677712296</v>
      </c>
      <c r="S1129" s="64">
        <f>M1129-Q1129</f>
        <v>102</v>
      </c>
    </row>
    <row r="1130" spans="1:19" x14ac:dyDescent="0.25">
      <c r="B1130" s="62">
        <v>9</v>
      </c>
      <c r="C1130" s="64" t="s">
        <v>13</v>
      </c>
      <c r="D1130" s="68"/>
      <c r="E1130" s="68">
        <f>$D$1042*R1130</f>
        <v>0</v>
      </c>
      <c r="F1130" s="63">
        <f t="shared" ref="F1130:F1137" si="948">$L$4-$K$4</f>
        <v>2.5794484808747964E-3</v>
      </c>
      <c r="G1130" s="65">
        <f>IFERROR(VLOOKUP(B1130,EFA!$C$2:$D$7,2,0),EFA!$D$7)</f>
        <v>1.0058360487805551</v>
      </c>
      <c r="H1130" s="69">
        <f>LGD!$D$4</f>
        <v>0.55000000000000004</v>
      </c>
      <c r="I1130" s="68">
        <f t="shared" ref="I1130:I1137" si="949">E1130*F1130*G1130*H1130</f>
        <v>0</v>
      </c>
      <c r="J1130" s="70">
        <f t="shared" ref="J1130:J1137" si="950">1/((1+($O$16/12))^(M1130-Q1130))</f>
        <v>0.32243719172393559</v>
      </c>
      <c r="K1130" s="68">
        <f t="shared" ref="K1130:K1137" si="951">I1130*J1130</f>
        <v>0</v>
      </c>
      <c r="M1130" s="64">
        <v>168</v>
      </c>
      <c r="N1130" s="64">
        <v>1</v>
      </c>
      <c r="O1130" s="63">
        <f t="shared" ref="O1130:O1137" si="952">$O$16</f>
        <v>0.13390000000000002</v>
      </c>
      <c r="P1130" s="87">
        <f t="shared" si="947"/>
        <v>1.3205398819544283E-2</v>
      </c>
      <c r="Q1130" s="64">
        <f t="shared" ref="Q1130:Q1137" si="953">$Q$1126-12</f>
        <v>66</v>
      </c>
      <c r="R1130" s="87">
        <f t="shared" ref="R1130:R1137" si="954">PV(O1130/12,Q1130,-P1130,0,0)</f>
        <v>0.61448894677712296</v>
      </c>
      <c r="S1130" s="64">
        <f t="shared" ref="S1130:S1137" si="955">M1130-Q1130</f>
        <v>102</v>
      </c>
    </row>
    <row r="1131" spans="1:19" x14ac:dyDescent="0.25">
      <c r="B1131" s="62">
        <v>9</v>
      </c>
      <c r="C1131" s="64" t="s">
        <v>14</v>
      </c>
      <c r="D1131" s="68"/>
      <c r="E1131" s="68">
        <f>$D$1043*R1131</f>
        <v>0</v>
      </c>
      <c r="F1131" s="63">
        <f t="shared" si="948"/>
        <v>2.5794484808747964E-3</v>
      </c>
      <c r="G1131" s="65">
        <f>IFERROR(VLOOKUP(B1131,EFA!$C$2:$D$7,2,0),EFA!$D$7)</f>
        <v>1.0058360487805551</v>
      </c>
      <c r="H1131" s="69">
        <f>LGD!$D$5</f>
        <v>0.14000000000000001</v>
      </c>
      <c r="I1131" s="68">
        <f t="shared" si="949"/>
        <v>0</v>
      </c>
      <c r="J1131" s="70">
        <f t="shared" si="950"/>
        <v>0.32243719172393559</v>
      </c>
      <c r="K1131" s="68">
        <f t="shared" si="951"/>
        <v>0</v>
      </c>
      <c r="M1131" s="64">
        <v>168</v>
      </c>
      <c r="N1131" s="64">
        <v>1</v>
      </c>
      <c r="O1131" s="63">
        <f t="shared" si="952"/>
        <v>0.13390000000000002</v>
      </c>
      <c r="P1131" s="87">
        <f t="shared" si="947"/>
        <v>1.3205398819544283E-2</v>
      </c>
      <c r="Q1131" s="64">
        <f t="shared" si="953"/>
        <v>66</v>
      </c>
      <c r="R1131" s="87">
        <f t="shared" si="954"/>
        <v>0.61448894677712296</v>
      </c>
      <c r="S1131" s="64">
        <f t="shared" si="955"/>
        <v>102</v>
      </c>
    </row>
    <row r="1132" spans="1:19" x14ac:dyDescent="0.25">
      <c r="B1132" s="62">
        <v>9</v>
      </c>
      <c r="C1132" s="64" t="s">
        <v>15</v>
      </c>
      <c r="D1132" s="68"/>
      <c r="E1132" s="68">
        <f>$D$1044*R1132</f>
        <v>772596.11093301955</v>
      </c>
      <c r="F1132" s="63">
        <f t="shared" si="948"/>
        <v>2.5794484808747964E-3</v>
      </c>
      <c r="G1132" s="65">
        <f>IFERROR(VLOOKUP(B1132,EFA!$C$2:$D$7,2,0),EFA!$D$7)</f>
        <v>1.0058360487805551</v>
      </c>
      <c r="H1132" s="69">
        <f>LGD!$D$6</f>
        <v>0.3</v>
      </c>
      <c r="I1132" s="68">
        <f t="shared" si="949"/>
        <v>601.35070862747932</v>
      </c>
      <c r="J1132" s="70">
        <f t="shared" si="950"/>
        <v>0.32243719172393559</v>
      </c>
      <c r="K1132" s="68">
        <f t="shared" si="951"/>
        <v>193.89783373104308</v>
      </c>
      <c r="M1132" s="64">
        <v>168</v>
      </c>
      <c r="N1132" s="64">
        <v>1</v>
      </c>
      <c r="O1132" s="63">
        <f t="shared" si="952"/>
        <v>0.13390000000000002</v>
      </c>
      <c r="P1132" s="87">
        <f t="shared" si="947"/>
        <v>1.3205398819544283E-2</v>
      </c>
      <c r="Q1132" s="64">
        <f t="shared" si="953"/>
        <v>66</v>
      </c>
      <c r="R1132" s="87">
        <f t="shared" si="954"/>
        <v>0.61448894677712296</v>
      </c>
      <c r="S1132" s="64">
        <f t="shared" si="955"/>
        <v>102</v>
      </c>
    </row>
    <row r="1133" spans="1:19" x14ac:dyDescent="0.25">
      <c r="B1133" s="62">
        <v>9</v>
      </c>
      <c r="C1133" s="64" t="s">
        <v>16</v>
      </c>
      <c r="D1133" s="68"/>
      <c r="E1133" s="68">
        <f>$D$1045*R1133</f>
        <v>1369296.1926103337</v>
      </c>
      <c r="F1133" s="63">
        <f t="shared" si="948"/>
        <v>2.5794484808747964E-3</v>
      </c>
      <c r="G1133" s="65">
        <f>IFERROR(VLOOKUP(B1133,EFA!$C$2:$D$7,2,0),EFA!$D$7)</f>
        <v>1.0058360487805551</v>
      </c>
      <c r="H1133" s="69">
        <f>LGD!$D$7</f>
        <v>0.3</v>
      </c>
      <c r="I1133" s="68">
        <f t="shared" si="949"/>
        <v>1065.7926232022164</v>
      </c>
      <c r="J1133" s="70">
        <f t="shared" si="950"/>
        <v>0.32243719172393559</v>
      </c>
      <c r="K1133" s="68">
        <f t="shared" si="951"/>
        <v>343.6511803854093</v>
      </c>
      <c r="M1133" s="64">
        <v>168</v>
      </c>
      <c r="N1133" s="64">
        <v>1</v>
      </c>
      <c r="O1133" s="63">
        <f t="shared" si="952"/>
        <v>0.13390000000000002</v>
      </c>
      <c r="P1133" s="87">
        <f t="shared" si="947"/>
        <v>1.3205398819544283E-2</v>
      </c>
      <c r="Q1133" s="64">
        <f t="shared" si="953"/>
        <v>66</v>
      </c>
      <c r="R1133" s="87">
        <f t="shared" si="954"/>
        <v>0.61448894677712296</v>
      </c>
      <c r="S1133" s="64">
        <f t="shared" si="955"/>
        <v>102</v>
      </c>
    </row>
    <row r="1134" spans="1:19" x14ac:dyDescent="0.25">
      <c r="B1134" s="62">
        <v>9</v>
      </c>
      <c r="C1134" s="64" t="s">
        <v>17</v>
      </c>
      <c r="D1134" s="68"/>
      <c r="E1134" s="68">
        <f>$D$1046*R1134</f>
        <v>0</v>
      </c>
      <c r="F1134" s="63">
        <f t="shared" si="948"/>
        <v>2.5794484808747964E-3</v>
      </c>
      <c r="G1134" s="65">
        <f>IFERROR(VLOOKUP(B1134,EFA!$C$2:$D$7,2,0),EFA!$D$7)</f>
        <v>1.0058360487805551</v>
      </c>
      <c r="H1134" s="69">
        <f>LGD!$D$8</f>
        <v>4.6364209605119888E-2</v>
      </c>
      <c r="I1134" s="68">
        <f t="shared" si="949"/>
        <v>0</v>
      </c>
      <c r="J1134" s="70">
        <f t="shared" si="950"/>
        <v>0.32243719172393559</v>
      </c>
      <c r="K1134" s="68">
        <f t="shared" si="951"/>
        <v>0</v>
      </c>
      <c r="M1134" s="64">
        <v>168</v>
      </c>
      <c r="N1134" s="64">
        <v>1</v>
      </c>
      <c r="O1134" s="63">
        <f t="shared" si="952"/>
        <v>0.13390000000000002</v>
      </c>
      <c r="P1134" s="87">
        <f t="shared" si="947"/>
        <v>1.3205398819544283E-2</v>
      </c>
      <c r="Q1134" s="64">
        <f t="shared" si="953"/>
        <v>66</v>
      </c>
      <c r="R1134" s="87">
        <f t="shared" si="954"/>
        <v>0.61448894677712296</v>
      </c>
      <c r="S1134" s="64">
        <f t="shared" si="955"/>
        <v>102</v>
      </c>
    </row>
    <row r="1135" spans="1:19" x14ac:dyDescent="0.25">
      <c r="B1135" s="62">
        <v>9</v>
      </c>
      <c r="C1135" s="64" t="s">
        <v>18</v>
      </c>
      <c r="D1135" s="68"/>
      <c r="E1135" s="68">
        <f>$D$1047*R1135</f>
        <v>0</v>
      </c>
      <c r="F1135" s="63">
        <f t="shared" si="948"/>
        <v>2.5794484808747964E-3</v>
      </c>
      <c r="G1135" s="65">
        <f>IFERROR(VLOOKUP(B1135,EFA!$C$2:$D$7,2,0),EFA!$D$7)</f>
        <v>1.0058360487805551</v>
      </c>
      <c r="H1135" s="69">
        <f>LGD!$D$9</f>
        <v>0.25</v>
      </c>
      <c r="I1135" s="68">
        <f t="shared" si="949"/>
        <v>0</v>
      </c>
      <c r="J1135" s="70">
        <f t="shared" si="950"/>
        <v>0.32243719172393559</v>
      </c>
      <c r="K1135" s="68">
        <f t="shared" si="951"/>
        <v>0</v>
      </c>
      <c r="M1135" s="64">
        <v>168</v>
      </c>
      <c r="N1135" s="64">
        <v>1</v>
      </c>
      <c r="O1135" s="63">
        <f t="shared" si="952"/>
        <v>0.13390000000000002</v>
      </c>
      <c r="P1135" s="87">
        <f t="shared" si="947"/>
        <v>1.3205398819544283E-2</v>
      </c>
      <c r="Q1135" s="64">
        <f t="shared" si="953"/>
        <v>66</v>
      </c>
      <c r="R1135" s="87">
        <f t="shared" si="954"/>
        <v>0.61448894677712296</v>
      </c>
      <c r="S1135" s="64">
        <f t="shared" si="955"/>
        <v>102</v>
      </c>
    </row>
    <row r="1136" spans="1:19" x14ac:dyDescent="0.25">
      <c r="B1136" s="62">
        <v>9</v>
      </c>
      <c r="C1136" s="64" t="s">
        <v>19</v>
      </c>
      <c r="D1136" s="68"/>
      <c r="E1136" s="68">
        <f>$D$1048*R1136</f>
        <v>0</v>
      </c>
      <c r="F1136" s="63">
        <f t="shared" si="948"/>
        <v>2.5794484808747964E-3</v>
      </c>
      <c r="G1136" s="65">
        <f>IFERROR(VLOOKUP(B1136,EFA!$C$2:$D$7,2,0),EFA!$D$7)</f>
        <v>1.0058360487805551</v>
      </c>
      <c r="H1136" s="69">
        <f>LGD!$D$10</f>
        <v>0.35</v>
      </c>
      <c r="I1136" s="68">
        <f t="shared" si="949"/>
        <v>0</v>
      </c>
      <c r="J1136" s="70">
        <f t="shared" si="950"/>
        <v>0.32243719172393559</v>
      </c>
      <c r="K1136" s="68">
        <f t="shared" si="951"/>
        <v>0</v>
      </c>
      <c r="M1136" s="64">
        <v>168</v>
      </c>
      <c r="N1136" s="64">
        <v>1</v>
      </c>
      <c r="O1136" s="63">
        <f t="shared" si="952"/>
        <v>0.13390000000000002</v>
      </c>
      <c r="P1136" s="87">
        <f t="shared" si="947"/>
        <v>1.3205398819544283E-2</v>
      </c>
      <c r="Q1136" s="64">
        <f t="shared" si="953"/>
        <v>66</v>
      </c>
      <c r="R1136" s="87">
        <f t="shared" si="954"/>
        <v>0.61448894677712296</v>
      </c>
      <c r="S1136" s="64">
        <f t="shared" si="955"/>
        <v>102</v>
      </c>
    </row>
    <row r="1137" spans="1:19" x14ac:dyDescent="0.25">
      <c r="B1137" s="62">
        <v>9</v>
      </c>
      <c r="C1137" s="64" t="s">
        <v>20</v>
      </c>
      <c r="D1137" s="68"/>
      <c r="E1137" s="68">
        <f>$D$1049*R1137</f>
        <v>0</v>
      </c>
      <c r="F1137" s="63">
        <f t="shared" si="948"/>
        <v>2.5794484808747964E-3</v>
      </c>
      <c r="G1137" s="65">
        <f>IFERROR(VLOOKUP(B1137,EFA!$C$2:$D$7,2,0),EFA!$D$7)</f>
        <v>1.0058360487805551</v>
      </c>
      <c r="H1137" s="69">
        <f>LGD!$D$11</f>
        <v>0.55000000000000004</v>
      </c>
      <c r="I1137" s="68">
        <f t="shared" si="949"/>
        <v>0</v>
      </c>
      <c r="J1137" s="70">
        <f t="shared" si="950"/>
        <v>0.32243719172393559</v>
      </c>
      <c r="K1137" s="68">
        <f t="shared" si="951"/>
        <v>0</v>
      </c>
      <c r="M1137" s="64">
        <v>168</v>
      </c>
      <c r="N1137" s="64">
        <v>1</v>
      </c>
      <c r="O1137" s="63">
        <f t="shared" si="952"/>
        <v>0.13390000000000002</v>
      </c>
      <c r="P1137" s="87">
        <f t="shared" si="947"/>
        <v>1.3205398819544283E-2</v>
      </c>
      <c r="Q1137" s="64">
        <f t="shared" si="953"/>
        <v>66</v>
      </c>
      <c r="R1137" s="87">
        <f t="shared" si="954"/>
        <v>0.61448894677712296</v>
      </c>
      <c r="S1137" s="64">
        <f t="shared" si="955"/>
        <v>102</v>
      </c>
    </row>
    <row r="1138" spans="1:19" x14ac:dyDescent="0.25">
      <c r="C1138" s="64"/>
      <c r="D1138" s="68"/>
      <c r="E1138" s="68"/>
      <c r="F1138" s="63"/>
      <c r="G1138" s="65"/>
      <c r="H1138" s="69"/>
      <c r="I1138" s="68"/>
      <c r="J1138" s="70"/>
      <c r="K1138" s="68"/>
      <c r="M1138" s="64"/>
      <c r="N1138" s="64"/>
      <c r="O1138" s="63"/>
      <c r="P1138" s="87"/>
      <c r="Q1138" s="64"/>
      <c r="R1138" s="87"/>
      <c r="S1138" s="64"/>
    </row>
    <row r="1139" spans="1:19" x14ac:dyDescent="0.25">
      <c r="A1139" s="62">
        <v>14</v>
      </c>
      <c r="B1139" s="62" t="s">
        <v>52</v>
      </c>
      <c r="C1139" s="64" t="s">
        <v>9</v>
      </c>
      <c r="D1139" s="64"/>
      <c r="E1139" s="84" t="s">
        <v>26</v>
      </c>
      <c r="F1139" s="84" t="s">
        <v>39</v>
      </c>
      <c r="G1139" s="84" t="s">
        <v>27</v>
      </c>
      <c r="H1139" s="84" t="s">
        <v>28</v>
      </c>
      <c r="I1139" s="84" t="s">
        <v>29</v>
      </c>
      <c r="J1139" s="84" t="s">
        <v>30</v>
      </c>
      <c r="K1139" s="85" t="s">
        <v>31</v>
      </c>
      <c r="M1139" s="85" t="s">
        <v>32</v>
      </c>
      <c r="N1139" s="85" t="s">
        <v>33</v>
      </c>
      <c r="O1139" s="85" t="s">
        <v>34</v>
      </c>
      <c r="P1139" s="85" t="s">
        <v>35</v>
      </c>
      <c r="Q1139" s="85" t="s">
        <v>36</v>
      </c>
      <c r="R1139" s="85" t="s">
        <v>37</v>
      </c>
      <c r="S1139" s="85" t="s">
        <v>38</v>
      </c>
    </row>
    <row r="1140" spans="1:19" x14ac:dyDescent="0.25">
      <c r="B1140" s="62">
        <v>10</v>
      </c>
      <c r="C1140" s="64" t="s">
        <v>12</v>
      </c>
      <c r="D1140" s="68"/>
      <c r="E1140" s="68">
        <f>$D$1041*R1140</f>
        <v>0</v>
      </c>
      <c r="F1140" s="63">
        <f>$M$4-$L$4</f>
        <v>2.3073952929063973E-3</v>
      </c>
      <c r="G1140" s="65">
        <f>IFERROR(VLOOKUP(B1140,EFA!$C$2:$D$7,2,0),EFA!$D$7)</f>
        <v>1.0058360487805551</v>
      </c>
      <c r="H1140" s="69">
        <f>LGD!$D$3</f>
        <v>0</v>
      </c>
      <c r="I1140" s="68">
        <f>E1140*F1140*G1140*H1140</f>
        <v>0</v>
      </c>
      <c r="J1140" s="70">
        <f>1/((1+($O$16/12))^(M1140-Q1140))</f>
        <v>0.28223777860869115</v>
      </c>
      <c r="K1140" s="68">
        <f>I1140*J1140</f>
        <v>0</v>
      </c>
      <c r="M1140" s="64">
        <v>168</v>
      </c>
      <c r="N1140" s="64">
        <v>1</v>
      </c>
      <c r="O1140" s="63">
        <f>$O$16</f>
        <v>0.13390000000000002</v>
      </c>
      <c r="P1140" s="87">
        <f t="shared" ref="P1140:P1148" si="956">PMT(O1140/12,M1140,-N1140,0,0)</f>
        <v>1.3205398819544283E-2</v>
      </c>
      <c r="Q1140" s="64">
        <f>$Q$1137-12</f>
        <v>54</v>
      </c>
      <c r="R1140" s="87">
        <f>PV(O1140/12,Q1140,-P1140,0,0)</f>
        <v>0.53345036303186666</v>
      </c>
      <c r="S1140" s="64">
        <f>M1140-Q1140</f>
        <v>114</v>
      </c>
    </row>
    <row r="1141" spans="1:19" x14ac:dyDescent="0.25">
      <c r="B1141" s="62">
        <v>10</v>
      </c>
      <c r="C1141" s="64" t="s">
        <v>13</v>
      </c>
      <c r="D1141" s="68"/>
      <c r="E1141" s="68">
        <f>$D$1042*R1141</f>
        <v>0</v>
      </c>
      <c r="F1141" s="63">
        <f t="shared" ref="F1141:F1148" si="957">$M$4-$L$4</f>
        <v>2.3073952929063973E-3</v>
      </c>
      <c r="G1141" s="65">
        <f>IFERROR(VLOOKUP(B1141,EFA!$C$2:$D$7,2,0),EFA!$D$7)</f>
        <v>1.0058360487805551</v>
      </c>
      <c r="H1141" s="69">
        <f>LGD!$D$4</f>
        <v>0.55000000000000004</v>
      </c>
      <c r="I1141" s="68">
        <f t="shared" ref="I1141:I1148" si="958">E1141*F1141*G1141*H1141</f>
        <v>0</v>
      </c>
      <c r="J1141" s="70">
        <f t="shared" ref="J1141:J1148" si="959">1/((1+($O$16/12))^(M1141-Q1141))</f>
        <v>0.28223777860869115</v>
      </c>
      <c r="K1141" s="68">
        <f t="shared" ref="K1141:K1148" si="960">I1141*J1141</f>
        <v>0</v>
      </c>
      <c r="M1141" s="64">
        <v>168</v>
      </c>
      <c r="N1141" s="64">
        <v>1</v>
      </c>
      <c r="O1141" s="63">
        <f t="shared" ref="O1141:O1148" si="961">$O$16</f>
        <v>0.13390000000000002</v>
      </c>
      <c r="P1141" s="87">
        <f t="shared" si="956"/>
        <v>1.3205398819544283E-2</v>
      </c>
      <c r="Q1141" s="64">
        <f t="shared" ref="Q1141:Q1148" si="962">$Q$1137-12</f>
        <v>54</v>
      </c>
      <c r="R1141" s="87">
        <f t="shared" ref="R1141:R1148" si="963">PV(O1141/12,Q1141,-P1141,0,0)</f>
        <v>0.53345036303186666</v>
      </c>
      <c r="S1141" s="64">
        <f t="shared" ref="S1141:S1148" si="964">M1141-Q1141</f>
        <v>114</v>
      </c>
    </row>
    <row r="1142" spans="1:19" x14ac:dyDescent="0.25">
      <c r="B1142" s="62">
        <v>10</v>
      </c>
      <c r="C1142" s="64" t="s">
        <v>14</v>
      </c>
      <c r="D1142" s="68"/>
      <c r="E1142" s="68">
        <f>$D$1043*R1142</f>
        <v>0</v>
      </c>
      <c r="F1142" s="63">
        <f t="shared" si="957"/>
        <v>2.3073952929063973E-3</v>
      </c>
      <c r="G1142" s="65">
        <f>IFERROR(VLOOKUP(B1142,EFA!$C$2:$D$7,2,0),EFA!$D$7)</f>
        <v>1.0058360487805551</v>
      </c>
      <c r="H1142" s="69">
        <f>LGD!$D$5</f>
        <v>0.14000000000000001</v>
      </c>
      <c r="I1142" s="68">
        <f t="shared" si="958"/>
        <v>0</v>
      </c>
      <c r="J1142" s="70">
        <f t="shared" si="959"/>
        <v>0.28223777860869115</v>
      </c>
      <c r="K1142" s="68">
        <f t="shared" si="960"/>
        <v>0</v>
      </c>
      <c r="M1142" s="64">
        <v>168</v>
      </c>
      <c r="N1142" s="64">
        <v>1</v>
      </c>
      <c r="O1142" s="63">
        <f t="shared" si="961"/>
        <v>0.13390000000000002</v>
      </c>
      <c r="P1142" s="87">
        <f t="shared" si="956"/>
        <v>1.3205398819544283E-2</v>
      </c>
      <c r="Q1142" s="64">
        <f t="shared" si="962"/>
        <v>54</v>
      </c>
      <c r="R1142" s="87">
        <f t="shared" si="963"/>
        <v>0.53345036303186666</v>
      </c>
      <c r="S1142" s="64">
        <f t="shared" si="964"/>
        <v>114</v>
      </c>
    </row>
    <row r="1143" spans="1:19" x14ac:dyDescent="0.25">
      <c r="B1143" s="62">
        <v>10</v>
      </c>
      <c r="C1143" s="64" t="s">
        <v>15</v>
      </c>
      <c r="D1143" s="68"/>
      <c r="E1143" s="68">
        <f>$D$1044*R1143</f>
        <v>670706.4106129685</v>
      </c>
      <c r="F1143" s="63">
        <f t="shared" si="957"/>
        <v>2.3073952929063973E-3</v>
      </c>
      <c r="G1143" s="65">
        <f>IFERROR(VLOOKUP(B1143,EFA!$C$2:$D$7,2,0),EFA!$D$7)</f>
        <v>1.0058360487805551</v>
      </c>
      <c r="H1143" s="69">
        <f>LGD!$D$6</f>
        <v>0.3</v>
      </c>
      <c r="I1143" s="68">
        <f t="shared" si="958"/>
        <v>466.98497857246673</v>
      </c>
      <c r="J1143" s="70">
        <f t="shared" si="959"/>
        <v>0.28223777860869115</v>
      </c>
      <c r="K1143" s="68">
        <f t="shared" si="960"/>
        <v>131.80080299592024</v>
      </c>
      <c r="M1143" s="64">
        <v>168</v>
      </c>
      <c r="N1143" s="64">
        <v>1</v>
      </c>
      <c r="O1143" s="63">
        <f t="shared" si="961"/>
        <v>0.13390000000000002</v>
      </c>
      <c r="P1143" s="87">
        <f t="shared" si="956"/>
        <v>1.3205398819544283E-2</v>
      </c>
      <c r="Q1143" s="64">
        <f t="shared" si="962"/>
        <v>54</v>
      </c>
      <c r="R1143" s="87">
        <f t="shared" si="963"/>
        <v>0.53345036303186666</v>
      </c>
      <c r="S1143" s="64">
        <f t="shared" si="964"/>
        <v>114</v>
      </c>
    </row>
    <row r="1144" spans="1:19" x14ac:dyDescent="0.25">
      <c r="B1144" s="62">
        <v>10</v>
      </c>
      <c r="C1144" s="64" t="s">
        <v>16</v>
      </c>
      <c r="D1144" s="68"/>
      <c r="E1144" s="68">
        <f>$D$1045*R1144</f>
        <v>1188713.8977474112</v>
      </c>
      <c r="F1144" s="63">
        <f t="shared" si="957"/>
        <v>2.3073952929063973E-3</v>
      </c>
      <c r="G1144" s="65">
        <f>IFERROR(VLOOKUP(B1144,EFA!$C$2:$D$7,2,0),EFA!$D$7)</f>
        <v>1.0058360487805551</v>
      </c>
      <c r="H1144" s="69">
        <f>LGD!$D$7</f>
        <v>0.3</v>
      </c>
      <c r="I1144" s="68">
        <f t="shared" si="958"/>
        <v>827.65204757927324</v>
      </c>
      <c r="J1144" s="70">
        <f t="shared" si="959"/>
        <v>0.28223777860869115</v>
      </c>
      <c r="K1144" s="68">
        <f t="shared" si="960"/>
        <v>233.59467536970882</v>
      </c>
      <c r="M1144" s="64">
        <v>168</v>
      </c>
      <c r="N1144" s="64">
        <v>1</v>
      </c>
      <c r="O1144" s="63">
        <f t="shared" si="961"/>
        <v>0.13390000000000002</v>
      </c>
      <c r="P1144" s="87">
        <f t="shared" si="956"/>
        <v>1.3205398819544283E-2</v>
      </c>
      <c r="Q1144" s="64">
        <f t="shared" si="962"/>
        <v>54</v>
      </c>
      <c r="R1144" s="87">
        <f t="shared" si="963"/>
        <v>0.53345036303186666</v>
      </c>
      <c r="S1144" s="64">
        <f t="shared" si="964"/>
        <v>114</v>
      </c>
    </row>
    <row r="1145" spans="1:19" x14ac:dyDescent="0.25">
      <c r="B1145" s="62">
        <v>10</v>
      </c>
      <c r="C1145" s="64" t="s">
        <v>17</v>
      </c>
      <c r="D1145" s="68"/>
      <c r="E1145" s="68">
        <f>$D$1046*R1145</f>
        <v>0</v>
      </c>
      <c r="F1145" s="63">
        <f t="shared" si="957"/>
        <v>2.3073952929063973E-3</v>
      </c>
      <c r="G1145" s="65">
        <f>IFERROR(VLOOKUP(B1145,EFA!$C$2:$D$7,2,0),EFA!$D$7)</f>
        <v>1.0058360487805551</v>
      </c>
      <c r="H1145" s="69">
        <f>LGD!$D$8</f>
        <v>4.6364209605119888E-2</v>
      </c>
      <c r="I1145" s="68">
        <f t="shared" si="958"/>
        <v>0</v>
      </c>
      <c r="J1145" s="70">
        <f t="shared" si="959"/>
        <v>0.28223777860869115</v>
      </c>
      <c r="K1145" s="68">
        <f t="shared" si="960"/>
        <v>0</v>
      </c>
      <c r="M1145" s="64">
        <v>168</v>
      </c>
      <c r="N1145" s="64">
        <v>1</v>
      </c>
      <c r="O1145" s="63">
        <f t="shared" si="961"/>
        <v>0.13390000000000002</v>
      </c>
      <c r="P1145" s="87">
        <f t="shared" si="956"/>
        <v>1.3205398819544283E-2</v>
      </c>
      <c r="Q1145" s="64">
        <f t="shared" si="962"/>
        <v>54</v>
      </c>
      <c r="R1145" s="87">
        <f t="shared" si="963"/>
        <v>0.53345036303186666</v>
      </c>
      <c r="S1145" s="64">
        <f t="shared" si="964"/>
        <v>114</v>
      </c>
    </row>
    <row r="1146" spans="1:19" x14ac:dyDescent="0.25">
      <c r="B1146" s="62">
        <v>10</v>
      </c>
      <c r="C1146" s="64" t="s">
        <v>18</v>
      </c>
      <c r="D1146" s="68"/>
      <c r="E1146" s="68">
        <f>$D$1047*R1146</f>
        <v>0</v>
      </c>
      <c r="F1146" s="63">
        <f t="shared" si="957"/>
        <v>2.3073952929063973E-3</v>
      </c>
      <c r="G1146" s="65">
        <f>IFERROR(VLOOKUP(B1146,EFA!$C$2:$D$7,2,0),EFA!$D$7)</f>
        <v>1.0058360487805551</v>
      </c>
      <c r="H1146" s="69">
        <f>LGD!$D$9</f>
        <v>0.25</v>
      </c>
      <c r="I1146" s="68">
        <f t="shared" si="958"/>
        <v>0</v>
      </c>
      <c r="J1146" s="70">
        <f t="shared" si="959"/>
        <v>0.28223777860869115</v>
      </c>
      <c r="K1146" s="68">
        <f t="shared" si="960"/>
        <v>0</v>
      </c>
      <c r="M1146" s="64">
        <v>168</v>
      </c>
      <c r="N1146" s="64">
        <v>1</v>
      </c>
      <c r="O1146" s="63">
        <f t="shared" si="961"/>
        <v>0.13390000000000002</v>
      </c>
      <c r="P1146" s="87">
        <f t="shared" si="956"/>
        <v>1.3205398819544283E-2</v>
      </c>
      <c r="Q1146" s="64">
        <f t="shared" si="962"/>
        <v>54</v>
      </c>
      <c r="R1146" s="87">
        <f t="shared" si="963"/>
        <v>0.53345036303186666</v>
      </c>
      <c r="S1146" s="64">
        <f t="shared" si="964"/>
        <v>114</v>
      </c>
    </row>
    <row r="1147" spans="1:19" x14ac:dyDescent="0.25">
      <c r="B1147" s="62">
        <v>10</v>
      </c>
      <c r="C1147" s="64" t="s">
        <v>19</v>
      </c>
      <c r="D1147" s="68"/>
      <c r="E1147" s="68">
        <f>$D$1048*R1147</f>
        <v>0</v>
      </c>
      <c r="F1147" s="63">
        <f t="shared" si="957"/>
        <v>2.3073952929063973E-3</v>
      </c>
      <c r="G1147" s="65">
        <f>IFERROR(VLOOKUP(B1147,EFA!$C$2:$D$7,2,0),EFA!$D$7)</f>
        <v>1.0058360487805551</v>
      </c>
      <c r="H1147" s="69">
        <f>LGD!$D$10</f>
        <v>0.35</v>
      </c>
      <c r="I1147" s="68">
        <f t="shared" si="958"/>
        <v>0</v>
      </c>
      <c r="J1147" s="70">
        <f t="shared" si="959"/>
        <v>0.28223777860869115</v>
      </c>
      <c r="K1147" s="68">
        <f t="shared" si="960"/>
        <v>0</v>
      </c>
      <c r="M1147" s="64">
        <v>168</v>
      </c>
      <c r="N1147" s="64">
        <v>1</v>
      </c>
      <c r="O1147" s="63">
        <f t="shared" si="961"/>
        <v>0.13390000000000002</v>
      </c>
      <c r="P1147" s="87">
        <f t="shared" si="956"/>
        <v>1.3205398819544283E-2</v>
      </c>
      <c r="Q1147" s="64">
        <f t="shared" si="962"/>
        <v>54</v>
      </c>
      <c r="R1147" s="87">
        <f t="shared" si="963"/>
        <v>0.53345036303186666</v>
      </c>
      <c r="S1147" s="64">
        <f t="shared" si="964"/>
        <v>114</v>
      </c>
    </row>
    <row r="1148" spans="1:19" x14ac:dyDescent="0.25">
      <c r="B1148" s="62">
        <v>10</v>
      </c>
      <c r="C1148" s="64" t="s">
        <v>20</v>
      </c>
      <c r="D1148" s="68"/>
      <c r="E1148" s="68">
        <f>$D$1049*R1148</f>
        <v>0</v>
      </c>
      <c r="F1148" s="63">
        <f t="shared" si="957"/>
        <v>2.3073952929063973E-3</v>
      </c>
      <c r="G1148" s="65">
        <f>IFERROR(VLOOKUP(B1148,EFA!$C$2:$D$7,2,0),EFA!$D$7)</f>
        <v>1.0058360487805551</v>
      </c>
      <c r="H1148" s="69">
        <f>LGD!$D$11</f>
        <v>0.55000000000000004</v>
      </c>
      <c r="I1148" s="68">
        <f t="shared" si="958"/>
        <v>0</v>
      </c>
      <c r="J1148" s="70">
        <f t="shared" si="959"/>
        <v>0.28223777860869115</v>
      </c>
      <c r="K1148" s="68">
        <f t="shared" si="960"/>
        <v>0</v>
      </c>
      <c r="M1148" s="64">
        <v>168</v>
      </c>
      <c r="N1148" s="64">
        <v>1</v>
      </c>
      <c r="O1148" s="63">
        <f t="shared" si="961"/>
        <v>0.13390000000000002</v>
      </c>
      <c r="P1148" s="87">
        <f t="shared" si="956"/>
        <v>1.3205398819544283E-2</v>
      </c>
      <c r="Q1148" s="64">
        <f t="shared" si="962"/>
        <v>54</v>
      </c>
      <c r="R1148" s="87">
        <f t="shared" si="963"/>
        <v>0.53345036303186666</v>
      </c>
      <c r="S1148" s="64">
        <f t="shared" si="964"/>
        <v>114</v>
      </c>
    </row>
    <row r="1149" spans="1:19" x14ac:dyDescent="0.25">
      <c r="C1149" s="64"/>
      <c r="D1149" s="68"/>
      <c r="E1149" s="68"/>
      <c r="F1149" s="63"/>
      <c r="G1149" s="65"/>
      <c r="H1149" s="69"/>
      <c r="I1149" s="68"/>
      <c r="J1149" s="70"/>
      <c r="K1149" s="68"/>
      <c r="M1149" s="64"/>
      <c r="N1149" s="64"/>
      <c r="O1149" s="63"/>
      <c r="P1149" s="87"/>
      <c r="Q1149" s="64"/>
      <c r="R1149" s="87"/>
      <c r="S1149" s="64"/>
    </row>
    <row r="1150" spans="1:19" x14ac:dyDescent="0.25">
      <c r="A1150" s="62">
        <v>14</v>
      </c>
      <c r="B1150" s="62" t="s">
        <v>52</v>
      </c>
      <c r="C1150" s="64" t="s">
        <v>9</v>
      </c>
      <c r="D1150" s="64"/>
      <c r="E1150" s="84" t="s">
        <v>26</v>
      </c>
      <c r="F1150" s="84" t="s">
        <v>39</v>
      </c>
      <c r="G1150" s="84" t="s">
        <v>27</v>
      </c>
      <c r="H1150" s="84" t="s">
        <v>28</v>
      </c>
      <c r="I1150" s="84" t="s">
        <v>29</v>
      </c>
      <c r="J1150" s="84" t="s">
        <v>30</v>
      </c>
      <c r="K1150" s="85" t="s">
        <v>31</v>
      </c>
      <c r="M1150" s="85" t="s">
        <v>32</v>
      </c>
      <c r="N1150" s="85" t="s">
        <v>33</v>
      </c>
      <c r="O1150" s="85" t="s">
        <v>34</v>
      </c>
      <c r="P1150" s="85" t="s">
        <v>35</v>
      </c>
      <c r="Q1150" s="85" t="s">
        <v>36</v>
      </c>
      <c r="R1150" s="85" t="s">
        <v>37</v>
      </c>
      <c r="S1150" s="85" t="s">
        <v>38</v>
      </c>
    </row>
    <row r="1151" spans="1:19" x14ac:dyDescent="0.25">
      <c r="B1151" s="62">
        <v>11</v>
      </c>
      <c r="C1151" s="64" t="s">
        <v>12</v>
      </c>
      <c r="D1151" s="68"/>
      <c r="E1151" s="68">
        <f>$D$1041*R1151</f>
        <v>0</v>
      </c>
      <c r="F1151" s="63">
        <f>$N$4-$M$4</f>
        <v>2.0872929377147159E-3</v>
      </c>
      <c r="G1151" s="65">
        <f>IFERROR(VLOOKUP(B1151,EFA!$C$2:$D$7,2,0),EFA!$D$7)</f>
        <v>1.0058360487805551</v>
      </c>
      <c r="H1151" s="69">
        <f>LGD!$D$3</f>
        <v>0</v>
      </c>
      <c r="I1151" s="68">
        <f>E1151*F1151*G1151*H1151</f>
        <v>0</v>
      </c>
      <c r="J1151" s="70">
        <f>1/((1+($O$16/12))^(M1151-Q1151))</f>
        <v>0.24705017199805634</v>
      </c>
      <c r="K1151" s="68">
        <f>I1151*J1151</f>
        <v>0</v>
      </c>
      <c r="M1151" s="64">
        <v>168</v>
      </c>
      <c r="N1151" s="64">
        <v>1</v>
      </c>
      <c r="O1151" s="63">
        <f>$O$16</f>
        <v>0.13390000000000002</v>
      </c>
      <c r="P1151" s="87">
        <f t="shared" ref="P1151:P1159" si="965">PMT(O1151/12,M1151,-N1151,0,0)</f>
        <v>1.3205398819544283E-2</v>
      </c>
      <c r="Q1151" s="64">
        <f>$Q$1148-12</f>
        <v>42</v>
      </c>
      <c r="R1151" s="87">
        <f>PV(O1151/12,Q1151,-P1151,0,0)</f>
        <v>0.44086937159650963</v>
      </c>
      <c r="S1151" s="64">
        <f>M1151-Q1151</f>
        <v>126</v>
      </c>
    </row>
    <row r="1152" spans="1:19" x14ac:dyDescent="0.25">
      <c r="B1152" s="62">
        <v>11</v>
      </c>
      <c r="C1152" s="64" t="s">
        <v>13</v>
      </c>
      <c r="D1152" s="68"/>
      <c r="E1152" s="68">
        <f>$D$1042*R1152</f>
        <v>0</v>
      </c>
      <c r="F1152" s="63">
        <f t="shared" ref="F1152:F1159" si="966">$N$4-$M$4</f>
        <v>2.0872929377147159E-3</v>
      </c>
      <c r="G1152" s="65">
        <f>IFERROR(VLOOKUP(B1152,EFA!$C$2:$D$7,2,0),EFA!$D$7)</f>
        <v>1.0058360487805551</v>
      </c>
      <c r="H1152" s="69">
        <f>LGD!$D$4</f>
        <v>0.55000000000000004</v>
      </c>
      <c r="I1152" s="68">
        <f t="shared" ref="I1152:I1159" si="967">E1152*F1152*G1152*H1152</f>
        <v>0</v>
      </c>
      <c r="J1152" s="70">
        <f t="shared" ref="J1152:J1159" si="968">1/((1+($O$16/12))^(M1152-Q1152))</f>
        <v>0.24705017199805634</v>
      </c>
      <c r="K1152" s="68">
        <f t="shared" ref="K1152:K1159" si="969">I1152*J1152</f>
        <v>0</v>
      </c>
      <c r="M1152" s="64">
        <v>168</v>
      </c>
      <c r="N1152" s="64">
        <v>1</v>
      </c>
      <c r="O1152" s="63">
        <f t="shared" ref="O1152:O1159" si="970">$O$16</f>
        <v>0.13390000000000002</v>
      </c>
      <c r="P1152" s="87">
        <f t="shared" si="965"/>
        <v>1.3205398819544283E-2</v>
      </c>
      <c r="Q1152" s="64">
        <f t="shared" ref="Q1152:Q1159" si="971">$Q$1148-12</f>
        <v>42</v>
      </c>
      <c r="R1152" s="87">
        <f t="shared" ref="R1152:R1159" si="972">PV(O1152/12,Q1152,-P1152,0,0)</f>
        <v>0.44086937159650963</v>
      </c>
      <c r="S1152" s="64">
        <f t="shared" ref="S1152:S1159" si="973">M1152-Q1152</f>
        <v>126</v>
      </c>
    </row>
    <row r="1153" spans="1:19" x14ac:dyDescent="0.25">
      <c r="B1153" s="62">
        <v>11</v>
      </c>
      <c r="C1153" s="64" t="s">
        <v>14</v>
      </c>
      <c r="D1153" s="68"/>
      <c r="E1153" s="68">
        <f>$D$1043*R1153</f>
        <v>0</v>
      </c>
      <c r="F1153" s="63">
        <f t="shared" si="966"/>
        <v>2.0872929377147159E-3</v>
      </c>
      <c r="G1153" s="65">
        <f>IFERROR(VLOOKUP(B1153,EFA!$C$2:$D$7,2,0),EFA!$D$7)</f>
        <v>1.0058360487805551</v>
      </c>
      <c r="H1153" s="69">
        <f>LGD!$D$5</f>
        <v>0.14000000000000001</v>
      </c>
      <c r="I1153" s="68">
        <f t="shared" si="967"/>
        <v>0</v>
      </c>
      <c r="J1153" s="70">
        <f t="shared" si="968"/>
        <v>0.24705017199805634</v>
      </c>
      <c r="K1153" s="68">
        <f t="shared" si="969"/>
        <v>0</v>
      </c>
      <c r="M1153" s="64">
        <v>168</v>
      </c>
      <c r="N1153" s="64">
        <v>1</v>
      </c>
      <c r="O1153" s="63">
        <f t="shared" si="970"/>
        <v>0.13390000000000002</v>
      </c>
      <c r="P1153" s="87">
        <f t="shared" si="965"/>
        <v>1.3205398819544283E-2</v>
      </c>
      <c r="Q1153" s="64">
        <f t="shared" si="971"/>
        <v>42</v>
      </c>
      <c r="R1153" s="87">
        <f t="shared" si="972"/>
        <v>0.44086937159650963</v>
      </c>
      <c r="S1153" s="64">
        <f t="shared" si="973"/>
        <v>126</v>
      </c>
    </row>
    <row r="1154" spans="1:19" x14ac:dyDescent="0.25">
      <c r="B1154" s="62">
        <v>11</v>
      </c>
      <c r="C1154" s="64" t="s">
        <v>15</v>
      </c>
      <c r="D1154" s="68"/>
      <c r="E1154" s="68">
        <f>$D$1044*R1154</f>
        <v>554304.45691725239</v>
      </c>
      <c r="F1154" s="63">
        <f t="shared" si="966"/>
        <v>2.0872929377147159E-3</v>
      </c>
      <c r="G1154" s="65">
        <f>IFERROR(VLOOKUP(B1154,EFA!$C$2:$D$7,2,0),EFA!$D$7)</f>
        <v>1.0058360487805551</v>
      </c>
      <c r="H1154" s="69">
        <f>LGD!$D$6</f>
        <v>0.3</v>
      </c>
      <c r="I1154" s="68">
        <f t="shared" si="967"/>
        <v>349.12441862041067</v>
      </c>
      <c r="J1154" s="70">
        <f t="shared" si="968"/>
        <v>0.24705017199805634</v>
      </c>
      <c r="K1154" s="68">
        <f t="shared" si="969"/>
        <v>86.251247668893882</v>
      </c>
      <c r="M1154" s="64">
        <v>168</v>
      </c>
      <c r="N1154" s="64">
        <v>1</v>
      </c>
      <c r="O1154" s="63">
        <f t="shared" si="970"/>
        <v>0.13390000000000002</v>
      </c>
      <c r="P1154" s="87">
        <f t="shared" si="965"/>
        <v>1.3205398819544283E-2</v>
      </c>
      <c r="Q1154" s="64">
        <f t="shared" si="971"/>
        <v>42</v>
      </c>
      <c r="R1154" s="87">
        <f t="shared" si="972"/>
        <v>0.44086937159650963</v>
      </c>
      <c r="S1154" s="64">
        <f t="shared" si="973"/>
        <v>126</v>
      </c>
    </row>
    <row r="1155" spans="1:19" x14ac:dyDescent="0.25">
      <c r="B1155" s="62">
        <v>11</v>
      </c>
      <c r="C1155" s="64" t="s">
        <v>16</v>
      </c>
      <c r="D1155" s="68"/>
      <c r="E1155" s="68">
        <f>$D$1045*R1155</f>
        <v>982411.08344063978</v>
      </c>
      <c r="F1155" s="63">
        <f t="shared" si="966"/>
        <v>2.0872929377147159E-3</v>
      </c>
      <c r="G1155" s="65">
        <f>IFERROR(VLOOKUP(B1155,EFA!$C$2:$D$7,2,0),EFA!$D$7)</f>
        <v>1.0058360487805551</v>
      </c>
      <c r="H1155" s="69">
        <f>LGD!$D$7</f>
        <v>0.3</v>
      </c>
      <c r="I1155" s="68">
        <f t="shared" si="967"/>
        <v>618.76409989548813</v>
      </c>
      <c r="J1155" s="70">
        <f t="shared" si="968"/>
        <v>0.24705017199805634</v>
      </c>
      <c r="K1155" s="68">
        <f t="shared" si="969"/>
        <v>152.86577730540287</v>
      </c>
      <c r="M1155" s="64">
        <v>168</v>
      </c>
      <c r="N1155" s="64">
        <v>1</v>
      </c>
      <c r="O1155" s="63">
        <f t="shared" si="970"/>
        <v>0.13390000000000002</v>
      </c>
      <c r="P1155" s="87">
        <f t="shared" si="965"/>
        <v>1.3205398819544283E-2</v>
      </c>
      <c r="Q1155" s="64">
        <f t="shared" si="971"/>
        <v>42</v>
      </c>
      <c r="R1155" s="87">
        <f t="shared" si="972"/>
        <v>0.44086937159650963</v>
      </c>
      <c r="S1155" s="64">
        <f t="shared" si="973"/>
        <v>126</v>
      </c>
    </row>
    <row r="1156" spans="1:19" x14ac:dyDescent="0.25">
      <c r="B1156" s="62">
        <v>11</v>
      </c>
      <c r="C1156" s="64" t="s">
        <v>17</v>
      </c>
      <c r="D1156" s="68"/>
      <c r="E1156" s="68">
        <f>$D$1046*R1156</f>
        <v>0</v>
      </c>
      <c r="F1156" s="63">
        <f t="shared" si="966"/>
        <v>2.0872929377147159E-3</v>
      </c>
      <c r="G1156" s="65">
        <f>IFERROR(VLOOKUP(B1156,EFA!$C$2:$D$7,2,0),EFA!$D$7)</f>
        <v>1.0058360487805551</v>
      </c>
      <c r="H1156" s="69">
        <f>LGD!$D$8</f>
        <v>4.6364209605119888E-2</v>
      </c>
      <c r="I1156" s="68">
        <f t="shared" si="967"/>
        <v>0</v>
      </c>
      <c r="J1156" s="70">
        <f t="shared" si="968"/>
        <v>0.24705017199805634</v>
      </c>
      <c r="K1156" s="68">
        <f t="shared" si="969"/>
        <v>0</v>
      </c>
      <c r="M1156" s="64">
        <v>168</v>
      </c>
      <c r="N1156" s="64">
        <v>1</v>
      </c>
      <c r="O1156" s="63">
        <f t="shared" si="970"/>
        <v>0.13390000000000002</v>
      </c>
      <c r="P1156" s="87">
        <f t="shared" si="965"/>
        <v>1.3205398819544283E-2</v>
      </c>
      <c r="Q1156" s="64">
        <f t="shared" si="971"/>
        <v>42</v>
      </c>
      <c r="R1156" s="87">
        <f t="shared" si="972"/>
        <v>0.44086937159650963</v>
      </c>
      <c r="S1156" s="64">
        <f t="shared" si="973"/>
        <v>126</v>
      </c>
    </row>
    <row r="1157" spans="1:19" x14ac:dyDescent="0.25">
      <c r="B1157" s="62">
        <v>11</v>
      </c>
      <c r="C1157" s="64" t="s">
        <v>18</v>
      </c>
      <c r="D1157" s="68"/>
      <c r="E1157" s="68">
        <f>$D$1047*R1157</f>
        <v>0</v>
      </c>
      <c r="F1157" s="63">
        <f t="shared" si="966"/>
        <v>2.0872929377147159E-3</v>
      </c>
      <c r="G1157" s="65">
        <f>IFERROR(VLOOKUP(B1157,EFA!$C$2:$D$7,2,0),EFA!$D$7)</f>
        <v>1.0058360487805551</v>
      </c>
      <c r="H1157" s="69">
        <f>LGD!$D$9</f>
        <v>0.25</v>
      </c>
      <c r="I1157" s="68">
        <f t="shared" si="967"/>
        <v>0</v>
      </c>
      <c r="J1157" s="70">
        <f t="shared" si="968"/>
        <v>0.24705017199805634</v>
      </c>
      <c r="K1157" s="68">
        <f t="shared" si="969"/>
        <v>0</v>
      </c>
      <c r="M1157" s="64">
        <v>168</v>
      </c>
      <c r="N1157" s="64">
        <v>1</v>
      </c>
      <c r="O1157" s="63">
        <f t="shared" si="970"/>
        <v>0.13390000000000002</v>
      </c>
      <c r="P1157" s="87">
        <f t="shared" si="965"/>
        <v>1.3205398819544283E-2</v>
      </c>
      <c r="Q1157" s="64">
        <f t="shared" si="971"/>
        <v>42</v>
      </c>
      <c r="R1157" s="87">
        <f t="shared" si="972"/>
        <v>0.44086937159650963</v>
      </c>
      <c r="S1157" s="64">
        <f t="shared" si="973"/>
        <v>126</v>
      </c>
    </row>
    <row r="1158" spans="1:19" x14ac:dyDescent="0.25">
      <c r="B1158" s="62">
        <v>11</v>
      </c>
      <c r="C1158" s="64" t="s">
        <v>19</v>
      </c>
      <c r="D1158" s="68"/>
      <c r="E1158" s="68">
        <f>$D$1048*R1158</f>
        <v>0</v>
      </c>
      <c r="F1158" s="63">
        <f t="shared" si="966"/>
        <v>2.0872929377147159E-3</v>
      </c>
      <c r="G1158" s="65">
        <f>IFERROR(VLOOKUP(B1158,EFA!$C$2:$D$7,2,0),EFA!$D$7)</f>
        <v>1.0058360487805551</v>
      </c>
      <c r="H1158" s="69">
        <f>LGD!$D$10</f>
        <v>0.35</v>
      </c>
      <c r="I1158" s="68">
        <f t="shared" si="967"/>
        <v>0</v>
      </c>
      <c r="J1158" s="70">
        <f t="shared" si="968"/>
        <v>0.24705017199805634</v>
      </c>
      <c r="K1158" s="68">
        <f t="shared" si="969"/>
        <v>0</v>
      </c>
      <c r="M1158" s="64">
        <v>168</v>
      </c>
      <c r="N1158" s="64">
        <v>1</v>
      </c>
      <c r="O1158" s="63">
        <f t="shared" si="970"/>
        <v>0.13390000000000002</v>
      </c>
      <c r="P1158" s="87">
        <f t="shared" si="965"/>
        <v>1.3205398819544283E-2</v>
      </c>
      <c r="Q1158" s="64">
        <f t="shared" si="971"/>
        <v>42</v>
      </c>
      <c r="R1158" s="87">
        <f t="shared" si="972"/>
        <v>0.44086937159650963</v>
      </c>
      <c r="S1158" s="64">
        <f t="shared" si="973"/>
        <v>126</v>
      </c>
    </row>
    <row r="1159" spans="1:19" x14ac:dyDescent="0.25">
      <c r="B1159" s="62">
        <v>11</v>
      </c>
      <c r="C1159" s="64" t="s">
        <v>20</v>
      </c>
      <c r="D1159" s="68"/>
      <c r="E1159" s="68">
        <f>$D$1049*R1159</f>
        <v>0</v>
      </c>
      <c r="F1159" s="63">
        <f t="shared" si="966"/>
        <v>2.0872929377147159E-3</v>
      </c>
      <c r="G1159" s="65">
        <f>IFERROR(VLOOKUP(B1159,EFA!$C$2:$D$7,2,0),EFA!$D$7)</f>
        <v>1.0058360487805551</v>
      </c>
      <c r="H1159" s="69">
        <f>LGD!$D$11</f>
        <v>0.55000000000000004</v>
      </c>
      <c r="I1159" s="68">
        <f t="shared" si="967"/>
        <v>0</v>
      </c>
      <c r="J1159" s="70">
        <f t="shared" si="968"/>
        <v>0.24705017199805634</v>
      </c>
      <c r="K1159" s="68">
        <f t="shared" si="969"/>
        <v>0</v>
      </c>
      <c r="M1159" s="64">
        <v>168</v>
      </c>
      <c r="N1159" s="64">
        <v>1</v>
      </c>
      <c r="O1159" s="63">
        <f t="shared" si="970"/>
        <v>0.13390000000000002</v>
      </c>
      <c r="P1159" s="87">
        <f t="shared" si="965"/>
        <v>1.3205398819544283E-2</v>
      </c>
      <c r="Q1159" s="64">
        <f t="shared" si="971"/>
        <v>42</v>
      </c>
      <c r="R1159" s="87">
        <f t="shared" si="972"/>
        <v>0.44086937159650963</v>
      </c>
      <c r="S1159" s="64">
        <f t="shared" si="973"/>
        <v>126</v>
      </c>
    </row>
    <row r="1160" spans="1:19" x14ac:dyDescent="0.25">
      <c r="C1160" s="64"/>
      <c r="D1160" s="68"/>
      <c r="E1160" s="68"/>
      <c r="F1160" s="63"/>
      <c r="G1160" s="65"/>
      <c r="H1160" s="69"/>
      <c r="I1160" s="68"/>
      <c r="J1160" s="70"/>
      <c r="K1160" s="68"/>
      <c r="M1160" s="64"/>
      <c r="N1160" s="64"/>
      <c r="O1160" s="63"/>
      <c r="P1160" s="87"/>
      <c r="Q1160" s="64"/>
      <c r="R1160" s="87"/>
      <c r="S1160" s="64"/>
    </row>
    <row r="1161" spans="1:19" x14ac:dyDescent="0.25">
      <c r="A1161" s="62">
        <v>14</v>
      </c>
      <c r="B1161" s="62" t="s">
        <v>52</v>
      </c>
      <c r="C1161" s="64" t="s">
        <v>9</v>
      </c>
      <c r="D1161" s="64"/>
      <c r="E1161" s="84" t="s">
        <v>26</v>
      </c>
      <c r="F1161" s="84" t="s">
        <v>39</v>
      </c>
      <c r="G1161" s="84" t="s">
        <v>27</v>
      </c>
      <c r="H1161" s="84" t="s">
        <v>28</v>
      </c>
      <c r="I1161" s="84" t="s">
        <v>29</v>
      </c>
      <c r="J1161" s="84" t="s">
        <v>30</v>
      </c>
      <c r="K1161" s="85" t="s">
        <v>31</v>
      </c>
      <c r="M1161" s="85" t="s">
        <v>32</v>
      </c>
      <c r="N1161" s="85" t="s">
        <v>33</v>
      </c>
      <c r="O1161" s="85" t="s">
        <v>34</v>
      </c>
      <c r="P1161" s="85" t="s">
        <v>35</v>
      </c>
      <c r="Q1161" s="85" t="s">
        <v>36</v>
      </c>
      <c r="R1161" s="85" t="s">
        <v>37</v>
      </c>
      <c r="S1161" s="85" t="s">
        <v>38</v>
      </c>
    </row>
    <row r="1162" spans="1:19" x14ac:dyDescent="0.25">
      <c r="B1162" s="62">
        <v>12</v>
      </c>
      <c r="C1162" s="64" t="s">
        <v>12</v>
      </c>
      <c r="D1162" s="68"/>
      <c r="E1162" s="68">
        <f>$D$1041*R1162</f>
        <v>0</v>
      </c>
      <c r="F1162" s="63">
        <f>$O$4-$N$4</f>
        <v>1.9055491560728832E-3</v>
      </c>
      <c r="G1162" s="65">
        <f>IFERROR(VLOOKUP(B1162,EFA!$C$2:$D$7,2,0),EFA!$D$7)</f>
        <v>1.0058360487805551</v>
      </c>
      <c r="H1162" s="69">
        <f>LGD!$D$3</f>
        <v>0</v>
      </c>
      <c r="I1162" s="68">
        <f>E1162*F1162*G1162*H1162</f>
        <v>0</v>
      </c>
      <c r="J1162" s="70">
        <f>1/((1+($O$16/12))^(M1162-Q1162))</f>
        <v>0.21624953181370371</v>
      </c>
      <c r="K1162" s="68">
        <f>I1162*J1162</f>
        <v>0</v>
      </c>
      <c r="M1162" s="64">
        <v>168</v>
      </c>
      <c r="N1162" s="64">
        <v>1</v>
      </c>
      <c r="O1162" s="63">
        <f>$O$16</f>
        <v>0.13390000000000002</v>
      </c>
      <c r="P1162" s="87">
        <f t="shared" ref="P1162:P1170" si="974">PMT(O1162/12,M1162,-N1162,0,0)</f>
        <v>1.3205398819544283E-2</v>
      </c>
      <c r="Q1162" s="64">
        <f>$Q$1159-12</f>
        <v>30</v>
      </c>
      <c r="R1162" s="87">
        <f>PV(O1162/12,Q1162,-P1162,0,0)</f>
        <v>0.33510197563488692</v>
      </c>
      <c r="S1162" s="64">
        <f>M1162-Q1162</f>
        <v>138</v>
      </c>
    </row>
    <row r="1163" spans="1:19" x14ac:dyDescent="0.25">
      <c r="B1163" s="62">
        <v>12</v>
      </c>
      <c r="C1163" s="64" t="s">
        <v>13</v>
      </c>
      <c r="D1163" s="68"/>
      <c r="E1163" s="68">
        <f>$D$1042*R1163</f>
        <v>0</v>
      </c>
      <c r="F1163" s="63">
        <f t="shared" ref="F1163:F1170" si="975">$O$4-$N$4</f>
        <v>1.9055491560728832E-3</v>
      </c>
      <c r="G1163" s="65">
        <f>IFERROR(VLOOKUP(B1163,EFA!$C$2:$D$7,2,0),EFA!$D$7)</f>
        <v>1.0058360487805551</v>
      </c>
      <c r="H1163" s="69">
        <f>LGD!$D$4</f>
        <v>0.55000000000000004</v>
      </c>
      <c r="I1163" s="68">
        <f t="shared" ref="I1163:I1170" si="976">E1163*F1163*G1163*H1163</f>
        <v>0</v>
      </c>
      <c r="J1163" s="70">
        <f t="shared" ref="J1163:J1170" si="977">1/((1+($O$16/12))^(M1163-Q1163))</f>
        <v>0.21624953181370371</v>
      </c>
      <c r="K1163" s="68">
        <f t="shared" ref="K1163:K1170" si="978">I1163*J1163</f>
        <v>0</v>
      </c>
      <c r="M1163" s="64">
        <v>168</v>
      </c>
      <c r="N1163" s="64">
        <v>1</v>
      </c>
      <c r="O1163" s="63">
        <f t="shared" ref="O1163:O1170" si="979">$O$16</f>
        <v>0.13390000000000002</v>
      </c>
      <c r="P1163" s="87">
        <f t="shared" si="974"/>
        <v>1.3205398819544283E-2</v>
      </c>
      <c r="Q1163" s="64">
        <f t="shared" ref="Q1163:Q1170" si="980">$Q$1159-12</f>
        <v>30</v>
      </c>
      <c r="R1163" s="87">
        <f t="shared" ref="R1163:R1170" si="981">PV(O1163/12,Q1163,-P1163,0,0)</f>
        <v>0.33510197563488692</v>
      </c>
      <c r="S1163" s="64">
        <f t="shared" ref="S1163:S1170" si="982">M1163-Q1163</f>
        <v>138</v>
      </c>
    </row>
    <row r="1164" spans="1:19" x14ac:dyDescent="0.25">
      <c r="B1164" s="62">
        <v>12</v>
      </c>
      <c r="C1164" s="64" t="s">
        <v>14</v>
      </c>
      <c r="D1164" s="68"/>
      <c r="E1164" s="68">
        <f>$D$1043*R1164</f>
        <v>0</v>
      </c>
      <c r="F1164" s="63">
        <f t="shared" si="975"/>
        <v>1.9055491560728832E-3</v>
      </c>
      <c r="G1164" s="65">
        <f>IFERROR(VLOOKUP(B1164,EFA!$C$2:$D$7,2,0),EFA!$D$7)</f>
        <v>1.0058360487805551</v>
      </c>
      <c r="H1164" s="69">
        <f>LGD!$D$5</f>
        <v>0.14000000000000001</v>
      </c>
      <c r="I1164" s="68">
        <f t="shared" si="976"/>
        <v>0</v>
      </c>
      <c r="J1164" s="70">
        <f t="shared" si="977"/>
        <v>0.21624953181370371</v>
      </c>
      <c r="K1164" s="68">
        <f t="shared" si="978"/>
        <v>0</v>
      </c>
      <c r="M1164" s="64">
        <v>168</v>
      </c>
      <c r="N1164" s="64">
        <v>1</v>
      </c>
      <c r="O1164" s="63">
        <f t="shared" si="979"/>
        <v>0.13390000000000002</v>
      </c>
      <c r="P1164" s="87">
        <f t="shared" si="974"/>
        <v>1.3205398819544283E-2</v>
      </c>
      <c r="Q1164" s="64">
        <f t="shared" si="980"/>
        <v>30</v>
      </c>
      <c r="R1164" s="87">
        <f t="shared" si="981"/>
        <v>0.33510197563488692</v>
      </c>
      <c r="S1164" s="64">
        <f t="shared" si="982"/>
        <v>138</v>
      </c>
    </row>
    <row r="1165" spans="1:19" x14ac:dyDescent="0.25">
      <c r="B1165" s="62">
        <v>12</v>
      </c>
      <c r="C1165" s="64" t="s">
        <v>15</v>
      </c>
      <c r="D1165" s="68"/>
      <c r="E1165" s="68">
        <f>$D$1044*R1165</f>
        <v>421323.25487603666</v>
      </c>
      <c r="F1165" s="63">
        <f t="shared" si="975"/>
        <v>1.9055491560728832E-3</v>
      </c>
      <c r="G1165" s="65">
        <f>IFERROR(VLOOKUP(B1165,EFA!$C$2:$D$7,2,0),EFA!$D$7)</f>
        <v>1.0058360487805551</v>
      </c>
      <c r="H1165" s="69">
        <f>LGD!$D$6</f>
        <v>0.3</v>
      </c>
      <c r="I1165" s="68">
        <f t="shared" si="976"/>
        <v>242.26129716201925</v>
      </c>
      <c r="J1165" s="70">
        <f t="shared" si="977"/>
        <v>0.21624953181370371</v>
      </c>
      <c r="K1165" s="68">
        <f t="shared" si="978"/>
        <v>52.388892087867212</v>
      </c>
      <c r="M1165" s="64">
        <v>168</v>
      </c>
      <c r="N1165" s="64">
        <v>1</v>
      </c>
      <c r="O1165" s="63">
        <f t="shared" si="979"/>
        <v>0.13390000000000002</v>
      </c>
      <c r="P1165" s="87">
        <f t="shared" si="974"/>
        <v>1.3205398819544283E-2</v>
      </c>
      <c r="Q1165" s="64">
        <f t="shared" si="980"/>
        <v>30</v>
      </c>
      <c r="R1165" s="87">
        <f t="shared" si="981"/>
        <v>0.33510197563488692</v>
      </c>
      <c r="S1165" s="64">
        <f t="shared" si="982"/>
        <v>138</v>
      </c>
    </row>
    <row r="1166" spans="1:19" x14ac:dyDescent="0.25">
      <c r="B1166" s="62">
        <v>12</v>
      </c>
      <c r="C1166" s="64" t="s">
        <v>16</v>
      </c>
      <c r="D1166" s="68"/>
      <c r="E1166" s="68">
        <f>$D$1045*R1166</f>
        <v>746724.35001419019</v>
      </c>
      <c r="F1166" s="63">
        <f t="shared" si="975"/>
        <v>1.9055491560728832E-3</v>
      </c>
      <c r="G1166" s="65">
        <f>IFERROR(VLOOKUP(B1166,EFA!$C$2:$D$7,2,0),EFA!$D$7)</f>
        <v>1.0058360487805551</v>
      </c>
      <c r="H1166" s="69">
        <f>LGD!$D$7</f>
        <v>0.3</v>
      </c>
      <c r="I1166" s="68">
        <f t="shared" si="976"/>
        <v>429.36725557702533</v>
      </c>
      <c r="J1166" s="70">
        <f t="shared" si="977"/>
        <v>0.21624953181370371</v>
      </c>
      <c r="K1166" s="68">
        <f t="shared" si="978"/>
        <v>92.850467994666587</v>
      </c>
      <c r="M1166" s="64">
        <v>168</v>
      </c>
      <c r="N1166" s="64">
        <v>1</v>
      </c>
      <c r="O1166" s="63">
        <f t="shared" si="979"/>
        <v>0.13390000000000002</v>
      </c>
      <c r="P1166" s="87">
        <f t="shared" si="974"/>
        <v>1.3205398819544283E-2</v>
      </c>
      <c r="Q1166" s="64">
        <f t="shared" si="980"/>
        <v>30</v>
      </c>
      <c r="R1166" s="87">
        <f t="shared" si="981"/>
        <v>0.33510197563488692</v>
      </c>
      <c r="S1166" s="64">
        <f t="shared" si="982"/>
        <v>138</v>
      </c>
    </row>
    <row r="1167" spans="1:19" x14ac:dyDescent="0.25">
      <c r="B1167" s="62">
        <v>12</v>
      </c>
      <c r="C1167" s="64" t="s">
        <v>17</v>
      </c>
      <c r="D1167" s="68"/>
      <c r="E1167" s="68">
        <f>$D$1046*R1167</f>
        <v>0</v>
      </c>
      <c r="F1167" s="63">
        <f t="shared" si="975"/>
        <v>1.9055491560728832E-3</v>
      </c>
      <c r="G1167" s="65">
        <f>IFERROR(VLOOKUP(B1167,EFA!$C$2:$D$7,2,0),EFA!$D$7)</f>
        <v>1.0058360487805551</v>
      </c>
      <c r="H1167" s="69">
        <f>LGD!$D$8</f>
        <v>4.6364209605119888E-2</v>
      </c>
      <c r="I1167" s="68">
        <f t="shared" si="976"/>
        <v>0</v>
      </c>
      <c r="J1167" s="70">
        <f t="shared" si="977"/>
        <v>0.21624953181370371</v>
      </c>
      <c r="K1167" s="68">
        <f t="shared" si="978"/>
        <v>0</v>
      </c>
      <c r="M1167" s="64">
        <v>168</v>
      </c>
      <c r="N1167" s="64">
        <v>1</v>
      </c>
      <c r="O1167" s="63">
        <f t="shared" si="979"/>
        <v>0.13390000000000002</v>
      </c>
      <c r="P1167" s="87">
        <f t="shared" si="974"/>
        <v>1.3205398819544283E-2</v>
      </c>
      <c r="Q1167" s="64">
        <f t="shared" si="980"/>
        <v>30</v>
      </c>
      <c r="R1167" s="87">
        <f t="shared" si="981"/>
        <v>0.33510197563488692</v>
      </c>
      <c r="S1167" s="64">
        <f t="shared" si="982"/>
        <v>138</v>
      </c>
    </row>
    <row r="1168" spans="1:19" x14ac:dyDescent="0.25">
      <c r="B1168" s="62">
        <v>12</v>
      </c>
      <c r="C1168" s="64" t="s">
        <v>18</v>
      </c>
      <c r="D1168" s="68"/>
      <c r="E1168" s="68">
        <f>$D$1047*R1168</f>
        <v>0</v>
      </c>
      <c r="F1168" s="63">
        <f t="shared" si="975"/>
        <v>1.9055491560728832E-3</v>
      </c>
      <c r="G1168" s="65">
        <f>IFERROR(VLOOKUP(B1168,EFA!$C$2:$D$7,2,0),EFA!$D$7)</f>
        <v>1.0058360487805551</v>
      </c>
      <c r="H1168" s="69">
        <f>LGD!$D$9</f>
        <v>0.25</v>
      </c>
      <c r="I1168" s="68">
        <f t="shared" si="976"/>
        <v>0</v>
      </c>
      <c r="J1168" s="70">
        <f t="shared" si="977"/>
        <v>0.21624953181370371</v>
      </c>
      <c r="K1168" s="68">
        <f t="shared" si="978"/>
        <v>0</v>
      </c>
      <c r="M1168" s="64">
        <v>168</v>
      </c>
      <c r="N1168" s="64">
        <v>1</v>
      </c>
      <c r="O1168" s="63">
        <f t="shared" si="979"/>
        <v>0.13390000000000002</v>
      </c>
      <c r="P1168" s="87">
        <f t="shared" si="974"/>
        <v>1.3205398819544283E-2</v>
      </c>
      <c r="Q1168" s="64">
        <f t="shared" si="980"/>
        <v>30</v>
      </c>
      <c r="R1168" s="87">
        <f t="shared" si="981"/>
        <v>0.33510197563488692</v>
      </c>
      <c r="S1168" s="64">
        <f t="shared" si="982"/>
        <v>138</v>
      </c>
    </row>
    <row r="1169" spans="1:19" x14ac:dyDescent="0.25">
      <c r="B1169" s="62">
        <v>12</v>
      </c>
      <c r="C1169" s="64" t="s">
        <v>19</v>
      </c>
      <c r="D1169" s="68"/>
      <c r="E1169" s="68">
        <f>$D$1048*R1169</f>
        <v>0</v>
      </c>
      <c r="F1169" s="63">
        <f t="shared" si="975"/>
        <v>1.9055491560728832E-3</v>
      </c>
      <c r="G1169" s="65">
        <f>IFERROR(VLOOKUP(B1169,EFA!$C$2:$D$7,2,0),EFA!$D$7)</f>
        <v>1.0058360487805551</v>
      </c>
      <c r="H1169" s="69">
        <f>LGD!$D$10</f>
        <v>0.35</v>
      </c>
      <c r="I1169" s="68">
        <f t="shared" si="976"/>
        <v>0</v>
      </c>
      <c r="J1169" s="70">
        <f t="shared" si="977"/>
        <v>0.21624953181370371</v>
      </c>
      <c r="K1169" s="68">
        <f t="shared" si="978"/>
        <v>0</v>
      </c>
      <c r="M1169" s="64">
        <v>168</v>
      </c>
      <c r="N1169" s="64">
        <v>1</v>
      </c>
      <c r="O1169" s="63">
        <f t="shared" si="979"/>
        <v>0.13390000000000002</v>
      </c>
      <c r="P1169" s="87">
        <f t="shared" si="974"/>
        <v>1.3205398819544283E-2</v>
      </c>
      <c r="Q1169" s="64">
        <f t="shared" si="980"/>
        <v>30</v>
      </c>
      <c r="R1169" s="87">
        <f t="shared" si="981"/>
        <v>0.33510197563488692</v>
      </c>
      <c r="S1169" s="64">
        <f t="shared" si="982"/>
        <v>138</v>
      </c>
    </row>
    <row r="1170" spans="1:19" x14ac:dyDescent="0.25">
      <c r="B1170" s="62">
        <v>12</v>
      </c>
      <c r="C1170" s="64" t="s">
        <v>20</v>
      </c>
      <c r="D1170" s="68"/>
      <c r="E1170" s="68">
        <f>$D$1049*R1170</f>
        <v>0</v>
      </c>
      <c r="F1170" s="63">
        <f t="shared" si="975"/>
        <v>1.9055491560728832E-3</v>
      </c>
      <c r="G1170" s="65">
        <f>IFERROR(VLOOKUP(B1170,EFA!$C$2:$D$7,2,0),EFA!$D$7)</f>
        <v>1.0058360487805551</v>
      </c>
      <c r="H1170" s="69">
        <f>LGD!$D$11</f>
        <v>0.55000000000000004</v>
      </c>
      <c r="I1170" s="68">
        <f t="shared" si="976"/>
        <v>0</v>
      </c>
      <c r="J1170" s="70">
        <f t="shared" si="977"/>
        <v>0.21624953181370371</v>
      </c>
      <c r="K1170" s="68">
        <f t="shared" si="978"/>
        <v>0</v>
      </c>
      <c r="M1170" s="64">
        <v>168</v>
      </c>
      <c r="N1170" s="64">
        <v>1</v>
      </c>
      <c r="O1170" s="63">
        <f t="shared" si="979"/>
        <v>0.13390000000000002</v>
      </c>
      <c r="P1170" s="87">
        <f t="shared" si="974"/>
        <v>1.3205398819544283E-2</v>
      </c>
      <c r="Q1170" s="64">
        <f t="shared" si="980"/>
        <v>30</v>
      </c>
      <c r="R1170" s="87">
        <f t="shared" si="981"/>
        <v>0.33510197563488692</v>
      </c>
      <c r="S1170" s="64">
        <f t="shared" si="982"/>
        <v>138</v>
      </c>
    </row>
    <row r="1171" spans="1:19" x14ac:dyDescent="0.25">
      <c r="C1171" s="64"/>
      <c r="D1171" s="68"/>
      <c r="E1171" s="68"/>
      <c r="F1171" s="63"/>
      <c r="G1171" s="65"/>
      <c r="H1171" s="69"/>
      <c r="I1171" s="68"/>
      <c r="J1171" s="70"/>
      <c r="K1171" s="68"/>
      <c r="M1171" s="64"/>
      <c r="N1171" s="64"/>
      <c r="O1171" s="63"/>
      <c r="P1171" s="87"/>
      <c r="Q1171" s="64"/>
      <c r="R1171" s="87"/>
      <c r="S1171" s="64"/>
    </row>
    <row r="1172" spans="1:19" x14ac:dyDescent="0.25">
      <c r="A1172" s="62">
        <v>14</v>
      </c>
      <c r="B1172" s="62" t="s">
        <v>52</v>
      </c>
      <c r="C1172" s="64" t="s">
        <v>9</v>
      </c>
      <c r="D1172" s="64"/>
      <c r="E1172" s="84" t="s">
        <v>26</v>
      </c>
      <c r="F1172" s="84" t="s">
        <v>39</v>
      </c>
      <c r="G1172" s="84" t="s">
        <v>27</v>
      </c>
      <c r="H1172" s="84" t="s">
        <v>28</v>
      </c>
      <c r="I1172" s="84" t="s">
        <v>29</v>
      </c>
      <c r="J1172" s="84" t="s">
        <v>30</v>
      </c>
      <c r="K1172" s="85" t="s">
        <v>31</v>
      </c>
      <c r="M1172" s="85" t="s">
        <v>32</v>
      </c>
      <c r="N1172" s="85" t="s">
        <v>33</v>
      </c>
      <c r="O1172" s="85" t="s">
        <v>34</v>
      </c>
      <c r="P1172" s="85" t="s">
        <v>35</v>
      </c>
      <c r="Q1172" s="85" t="s">
        <v>36</v>
      </c>
      <c r="R1172" s="85" t="s">
        <v>37</v>
      </c>
      <c r="S1172" s="85" t="s">
        <v>38</v>
      </c>
    </row>
    <row r="1173" spans="1:19" x14ac:dyDescent="0.25">
      <c r="B1173" s="62">
        <v>13</v>
      </c>
      <c r="C1173" s="64" t="s">
        <v>12</v>
      </c>
      <c r="D1173" s="68"/>
      <c r="E1173" s="68">
        <f>$D$1041*R1173</f>
        <v>0</v>
      </c>
      <c r="F1173" s="63">
        <f>$P$4-$O$4</f>
        <v>1.7529352980504564E-3</v>
      </c>
      <c r="G1173" s="65">
        <f>IFERROR(VLOOKUP(B1173,EFA!$C$2:$D$7,2,0),EFA!$D$7)</f>
        <v>1.0058360487805551</v>
      </c>
      <c r="H1173" s="69">
        <f>LGD!$D$3</f>
        <v>0</v>
      </c>
      <c r="I1173" s="68">
        <f>E1173*F1173*G1173*H1173</f>
        <v>0</v>
      </c>
      <c r="J1173" s="70">
        <f>1/((1+($O$16/12))^(M1173-Q1173))</f>
        <v>0.18928891905411815</v>
      </c>
      <c r="K1173" s="68">
        <f>I1173*J1173</f>
        <v>0</v>
      </c>
      <c r="M1173" s="64">
        <v>168</v>
      </c>
      <c r="N1173" s="64">
        <v>1</v>
      </c>
      <c r="O1173" s="63">
        <f>$O$16</f>
        <v>0.13390000000000002</v>
      </c>
      <c r="P1173" s="87">
        <f t="shared" ref="P1173:P1181" si="983">PMT(O1173/12,M1173,-N1173,0,0)</f>
        <v>1.3205398819544283E-2</v>
      </c>
      <c r="Q1173" s="64">
        <f>$Q$1170-12</f>
        <v>18</v>
      </c>
      <c r="R1173" s="87">
        <f>PV(O1173/12,Q1173,-P1173,0,0)</f>
        <v>0.21427002217375302</v>
      </c>
      <c r="S1173" s="64">
        <f>M1173-Q1173</f>
        <v>150</v>
      </c>
    </row>
    <row r="1174" spans="1:19" x14ac:dyDescent="0.25">
      <c r="B1174" s="62">
        <v>13</v>
      </c>
      <c r="C1174" s="64" t="s">
        <v>13</v>
      </c>
      <c r="D1174" s="68"/>
      <c r="E1174" s="68">
        <f>$D$1042*R1174</f>
        <v>0</v>
      </c>
      <c r="F1174" s="63">
        <f t="shared" ref="F1174:F1181" si="984">$P$4-$O$4</f>
        <v>1.7529352980504564E-3</v>
      </c>
      <c r="G1174" s="65">
        <f>IFERROR(VLOOKUP(B1174,EFA!$C$2:$D$7,2,0),EFA!$D$7)</f>
        <v>1.0058360487805551</v>
      </c>
      <c r="H1174" s="69">
        <f>LGD!$D$4</f>
        <v>0.55000000000000004</v>
      </c>
      <c r="I1174" s="68">
        <f t="shared" ref="I1174:I1181" si="985">E1174*F1174*G1174*H1174</f>
        <v>0</v>
      </c>
      <c r="J1174" s="70">
        <f t="shared" ref="J1174:J1181" si="986">1/((1+($O$16/12))^(M1174-Q1174))</f>
        <v>0.18928891905411815</v>
      </c>
      <c r="K1174" s="68">
        <f t="shared" ref="K1174:K1181" si="987">I1174*J1174</f>
        <v>0</v>
      </c>
      <c r="M1174" s="64">
        <v>168</v>
      </c>
      <c r="N1174" s="64">
        <v>1</v>
      </c>
      <c r="O1174" s="63">
        <f t="shared" ref="O1174:O1181" si="988">$O$16</f>
        <v>0.13390000000000002</v>
      </c>
      <c r="P1174" s="87">
        <f t="shared" si="983"/>
        <v>1.3205398819544283E-2</v>
      </c>
      <c r="Q1174" s="64">
        <f t="shared" ref="Q1174:Q1181" si="989">$Q$1170-12</f>
        <v>18</v>
      </c>
      <c r="R1174" s="87">
        <f t="shared" ref="R1174:R1181" si="990">PV(O1174/12,Q1174,-P1174,0,0)</f>
        <v>0.21427002217375302</v>
      </c>
      <c r="S1174" s="64">
        <f t="shared" ref="S1174:S1181" si="991">M1174-Q1174</f>
        <v>150</v>
      </c>
    </row>
    <row r="1175" spans="1:19" x14ac:dyDescent="0.25">
      <c r="B1175" s="62">
        <v>13</v>
      </c>
      <c r="C1175" s="64" t="s">
        <v>14</v>
      </c>
      <c r="D1175" s="68"/>
      <c r="E1175" s="68">
        <f>$D$1043*R1175</f>
        <v>0</v>
      </c>
      <c r="F1175" s="63">
        <f t="shared" si="984"/>
        <v>1.7529352980504564E-3</v>
      </c>
      <c r="G1175" s="65">
        <f>IFERROR(VLOOKUP(B1175,EFA!$C$2:$D$7,2,0),EFA!$D$7)</f>
        <v>1.0058360487805551</v>
      </c>
      <c r="H1175" s="69">
        <f>LGD!$D$5</f>
        <v>0.14000000000000001</v>
      </c>
      <c r="I1175" s="68">
        <f t="shared" si="985"/>
        <v>0</v>
      </c>
      <c r="J1175" s="70">
        <f t="shared" si="986"/>
        <v>0.18928891905411815</v>
      </c>
      <c r="K1175" s="68">
        <f t="shared" si="987"/>
        <v>0</v>
      </c>
      <c r="M1175" s="64">
        <v>168</v>
      </c>
      <c r="N1175" s="64">
        <v>1</v>
      </c>
      <c r="O1175" s="63">
        <f t="shared" si="988"/>
        <v>0.13390000000000002</v>
      </c>
      <c r="P1175" s="87">
        <f t="shared" si="983"/>
        <v>1.3205398819544283E-2</v>
      </c>
      <c r="Q1175" s="64">
        <f t="shared" si="989"/>
        <v>18</v>
      </c>
      <c r="R1175" s="87">
        <f t="shared" si="990"/>
        <v>0.21427002217375302</v>
      </c>
      <c r="S1175" s="64">
        <f t="shared" si="991"/>
        <v>150</v>
      </c>
    </row>
    <row r="1176" spans="1:19" x14ac:dyDescent="0.25">
      <c r="B1176" s="62">
        <v>13</v>
      </c>
      <c r="C1176" s="64" t="s">
        <v>15</v>
      </c>
      <c r="D1176" s="68"/>
      <c r="E1176" s="68">
        <f>$D$1044*R1176</f>
        <v>269401.40532912925</v>
      </c>
      <c r="F1176" s="63">
        <f t="shared" si="984"/>
        <v>1.7529352980504564E-3</v>
      </c>
      <c r="G1176" s="65">
        <f>IFERROR(VLOOKUP(B1176,EFA!$C$2:$D$7,2,0),EFA!$D$7)</f>
        <v>1.0058360487805551</v>
      </c>
      <c r="H1176" s="69">
        <f>LGD!$D$6</f>
        <v>0.3</v>
      </c>
      <c r="I1176" s="68">
        <f t="shared" si="985"/>
        <v>142.49978018652621</v>
      </c>
      <c r="J1176" s="70">
        <f t="shared" si="986"/>
        <v>0.18928891905411815</v>
      </c>
      <c r="K1176" s="68">
        <f t="shared" si="987"/>
        <v>26.973629356956991</v>
      </c>
      <c r="M1176" s="64">
        <v>168</v>
      </c>
      <c r="N1176" s="64">
        <v>1</v>
      </c>
      <c r="O1176" s="63">
        <f t="shared" si="988"/>
        <v>0.13390000000000002</v>
      </c>
      <c r="P1176" s="87">
        <f t="shared" si="983"/>
        <v>1.3205398819544283E-2</v>
      </c>
      <c r="Q1176" s="64">
        <f t="shared" si="989"/>
        <v>18</v>
      </c>
      <c r="R1176" s="87">
        <f t="shared" si="990"/>
        <v>0.21427002217375302</v>
      </c>
      <c r="S1176" s="64">
        <f t="shared" si="991"/>
        <v>150</v>
      </c>
    </row>
    <row r="1177" spans="1:19" x14ac:dyDescent="0.25">
      <c r="B1177" s="62">
        <v>13</v>
      </c>
      <c r="C1177" s="64" t="s">
        <v>16</v>
      </c>
      <c r="D1177" s="68"/>
      <c r="E1177" s="68">
        <f>$D$1045*R1177</f>
        <v>477468.5160601734</v>
      </c>
      <c r="F1177" s="63">
        <f t="shared" si="984"/>
        <v>1.7529352980504564E-3</v>
      </c>
      <c r="G1177" s="65">
        <f>IFERROR(VLOOKUP(B1177,EFA!$C$2:$D$7,2,0),EFA!$D$7)</f>
        <v>1.0058360487805551</v>
      </c>
      <c r="H1177" s="69">
        <f>LGD!$D$7</f>
        <v>0.3</v>
      </c>
      <c r="I1177" s="68">
        <f t="shared" si="985"/>
        <v>252.55680645554813</v>
      </c>
      <c r="J1177" s="70">
        <f t="shared" si="986"/>
        <v>0.18928891905411815</v>
      </c>
      <c r="K1177" s="68">
        <f t="shared" si="987"/>
        <v>47.806204893730836</v>
      </c>
      <c r="M1177" s="64">
        <v>168</v>
      </c>
      <c r="N1177" s="64">
        <v>1</v>
      </c>
      <c r="O1177" s="63">
        <f t="shared" si="988"/>
        <v>0.13390000000000002</v>
      </c>
      <c r="P1177" s="87">
        <f t="shared" si="983"/>
        <v>1.3205398819544283E-2</v>
      </c>
      <c r="Q1177" s="64">
        <f t="shared" si="989"/>
        <v>18</v>
      </c>
      <c r="R1177" s="87">
        <f t="shared" si="990"/>
        <v>0.21427002217375302</v>
      </c>
      <c r="S1177" s="64">
        <f t="shared" si="991"/>
        <v>150</v>
      </c>
    </row>
    <row r="1178" spans="1:19" x14ac:dyDescent="0.25">
      <c r="B1178" s="62">
        <v>13</v>
      </c>
      <c r="C1178" s="64" t="s">
        <v>17</v>
      </c>
      <c r="D1178" s="68"/>
      <c r="E1178" s="68">
        <f>$D$1046*R1178</f>
        <v>0</v>
      </c>
      <c r="F1178" s="63">
        <f t="shared" si="984"/>
        <v>1.7529352980504564E-3</v>
      </c>
      <c r="G1178" s="65">
        <f>IFERROR(VLOOKUP(B1178,EFA!$C$2:$D$7,2,0),EFA!$D$7)</f>
        <v>1.0058360487805551</v>
      </c>
      <c r="H1178" s="69">
        <f>LGD!$D$8</f>
        <v>4.6364209605119888E-2</v>
      </c>
      <c r="I1178" s="68">
        <f t="shared" si="985"/>
        <v>0</v>
      </c>
      <c r="J1178" s="70">
        <f t="shared" si="986"/>
        <v>0.18928891905411815</v>
      </c>
      <c r="K1178" s="68">
        <f t="shared" si="987"/>
        <v>0</v>
      </c>
      <c r="M1178" s="64">
        <v>168</v>
      </c>
      <c r="N1178" s="64">
        <v>1</v>
      </c>
      <c r="O1178" s="63">
        <f t="shared" si="988"/>
        <v>0.13390000000000002</v>
      </c>
      <c r="P1178" s="87">
        <f t="shared" si="983"/>
        <v>1.3205398819544283E-2</v>
      </c>
      <c r="Q1178" s="64">
        <f t="shared" si="989"/>
        <v>18</v>
      </c>
      <c r="R1178" s="87">
        <f t="shared" si="990"/>
        <v>0.21427002217375302</v>
      </c>
      <c r="S1178" s="64">
        <f t="shared" si="991"/>
        <v>150</v>
      </c>
    </row>
    <row r="1179" spans="1:19" x14ac:dyDescent="0.25">
      <c r="B1179" s="62">
        <v>13</v>
      </c>
      <c r="C1179" s="64" t="s">
        <v>18</v>
      </c>
      <c r="D1179" s="68"/>
      <c r="E1179" s="68">
        <f>$D$1047*R1179</f>
        <v>0</v>
      </c>
      <c r="F1179" s="63">
        <f t="shared" si="984"/>
        <v>1.7529352980504564E-3</v>
      </c>
      <c r="G1179" s="65">
        <f>IFERROR(VLOOKUP(B1179,EFA!$C$2:$D$7,2,0),EFA!$D$7)</f>
        <v>1.0058360487805551</v>
      </c>
      <c r="H1179" s="69">
        <f>LGD!$D$9</f>
        <v>0.25</v>
      </c>
      <c r="I1179" s="68">
        <f t="shared" si="985"/>
        <v>0</v>
      </c>
      <c r="J1179" s="70">
        <f t="shared" si="986"/>
        <v>0.18928891905411815</v>
      </c>
      <c r="K1179" s="68">
        <f t="shared" si="987"/>
        <v>0</v>
      </c>
      <c r="M1179" s="64">
        <v>168</v>
      </c>
      <c r="N1179" s="64">
        <v>1</v>
      </c>
      <c r="O1179" s="63">
        <f t="shared" si="988"/>
        <v>0.13390000000000002</v>
      </c>
      <c r="P1179" s="87">
        <f t="shared" si="983"/>
        <v>1.3205398819544283E-2</v>
      </c>
      <c r="Q1179" s="64">
        <f t="shared" si="989"/>
        <v>18</v>
      </c>
      <c r="R1179" s="87">
        <f t="shared" si="990"/>
        <v>0.21427002217375302</v>
      </c>
      <c r="S1179" s="64">
        <f t="shared" si="991"/>
        <v>150</v>
      </c>
    </row>
    <row r="1180" spans="1:19" x14ac:dyDescent="0.25">
      <c r="B1180" s="62">
        <v>13</v>
      </c>
      <c r="C1180" s="64" t="s">
        <v>19</v>
      </c>
      <c r="D1180" s="68"/>
      <c r="E1180" s="68">
        <f>$D$1048*R1180</f>
        <v>0</v>
      </c>
      <c r="F1180" s="63">
        <f t="shared" si="984"/>
        <v>1.7529352980504564E-3</v>
      </c>
      <c r="G1180" s="65">
        <f>IFERROR(VLOOKUP(B1180,EFA!$C$2:$D$7,2,0),EFA!$D$7)</f>
        <v>1.0058360487805551</v>
      </c>
      <c r="H1180" s="69">
        <f>LGD!$D$10</f>
        <v>0.35</v>
      </c>
      <c r="I1180" s="68">
        <f t="shared" si="985"/>
        <v>0</v>
      </c>
      <c r="J1180" s="70">
        <f t="shared" si="986"/>
        <v>0.18928891905411815</v>
      </c>
      <c r="K1180" s="68">
        <f t="shared" si="987"/>
        <v>0</v>
      </c>
      <c r="M1180" s="64">
        <v>168</v>
      </c>
      <c r="N1180" s="64">
        <v>1</v>
      </c>
      <c r="O1180" s="63">
        <f t="shared" si="988"/>
        <v>0.13390000000000002</v>
      </c>
      <c r="P1180" s="87">
        <f t="shared" si="983"/>
        <v>1.3205398819544283E-2</v>
      </c>
      <c r="Q1180" s="64">
        <f t="shared" si="989"/>
        <v>18</v>
      </c>
      <c r="R1180" s="87">
        <f t="shared" si="990"/>
        <v>0.21427002217375302</v>
      </c>
      <c r="S1180" s="64">
        <f t="shared" si="991"/>
        <v>150</v>
      </c>
    </row>
    <row r="1181" spans="1:19" x14ac:dyDescent="0.25">
      <c r="B1181" s="62">
        <v>13</v>
      </c>
      <c r="C1181" s="64" t="s">
        <v>20</v>
      </c>
      <c r="D1181" s="68"/>
      <c r="E1181" s="68">
        <f>$D$1049*R1181</f>
        <v>0</v>
      </c>
      <c r="F1181" s="63">
        <f t="shared" si="984"/>
        <v>1.7529352980504564E-3</v>
      </c>
      <c r="G1181" s="65">
        <f>IFERROR(VLOOKUP(B1181,EFA!$C$2:$D$7,2,0),EFA!$D$7)</f>
        <v>1.0058360487805551</v>
      </c>
      <c r="H1181" s="69">
        <f>LGD!$D$11</f>
        <v>0.55000000000000004</v>
      </c>
      <c r="I1181" s="68">
        <f t="shared" si="985"/>
        <v>0</v>
      </c>
      <c r="J1181" s="70">
        <f t="shared" si="986"/>
        <v>0.18928891905411815</v>
      </c>
      <c r="K1181" s="68">
        <f t="shared" si="987"/>
        <v>0</v>
      </c>
      <c r="M1181" s="64">
        <v>168</v>
      </c>
      <c r="N1181" s="64">
        <v>1</v>
      </c>
      <c r="O1181" s="63">
        <f t="shared" si="988"/>
        <v>0.13390000000000002</v>
      </c>
      <c r="P1181" s="87">
        <f t="shared" si="983"/>
        <v>1.3205398819544283E-2</v>
      </c>
      <c r="Q1181" s="64">
        <f t="shared" si="989"/>
        <v>18</v>
      </c>
      <c r="R1181" s="87">
        <f t="shared" si="990"/>
        <v>0.21427002217375302</v>
      </c>
      <c r="S1181" s="64">
        <f t="shared" si="991"/>
        <v>150</v>
      </c>
    </row>
    <row r="1182" spans="1:19" x14ac:dyDescent="0.25">
      <c r="C1182" s="64"/>
      <c r="D1182" s="68"/>
      <c r="E1182" s="68"/>
      <c r="F1182" s="63"/>
      <c r="G1182" s="65"/>
      <c r="H1182" s="69"/>
      <c r="I1182" s="68"/>
      <c r="J1182" s="70"/>
      <c r="K1182" s="68"/>
      <c r="M1182" s="64"/>
      <c r="N1182" s="64"/>
      <c r="O1182" s="63"/>
      <c r="P1182" s="87"/>
      <c r="Q1182" s="64"/>
      <c r="R1182" s="87"/>
      <c r="S1182" s="64"/>
    </row>
    <row r="1183" spans="1:19" x14ac:dyDescent="0.25">
      <c r="A1183" s="62">
        <v>14</v>
      </c>
      <c r="B1183" s="62" t="s">
        <v>52</v>
      </c>
      <c r="C1183" s="64" t="s">
        <v>9</v>
      </c>
      <c r="D1183" s="64"/>
      <c r="E1183" s="84" t="s">
        <v>26</v>
      </c>
      <c r="F1183" s="84" t="s">
        <v>39</v>
      </c>
      <c r="G1183" s="84" t="s">
        <v>27</v>
      </c>
      <c r="H1183" s="84" t="s">
        <v>28</v>
      </c>
      <c r="I1183" s="84" t="s">
        <v>29</v>
      </c>
      <c r="J1183" s="84" t="s">
        <v>30</v>
      </c>
      <c r="K1183" s="85" t="s">
        <v>31</v>
      </c>
      <c r="M1183" s="85" t="s">
        <v>32</v>
      </c>
      <c r="N1183" s="85" t="s">
        <v>33</v>
      </c>
      <c r="O1183" s="85" t="s">
        <v>34</v>
      </c>
      <c r="P1183" s="85" t="s">
        <v>35</v>
      </c>
      <c r="Q1183" s="85" t="s">
        <v>36</v>
      </c>
      <c r="R1183" s="85" t="s">
        <v>37</v>
      </c>
      <c r="S1183" s="85" t="s">
        <v>38</v>
      </c>
    </row>
    <row r="1184" spans="1:19" x14ac:dyDescent="0.25">
      <c r="B1184" s="62">
        <v>14</v>
      </c>
      <c r="C1184" s="64" t="s">
        <v>12</v>
      </c>
      <c r="D1184" s="68"/>
      <c r="E1184" s="68">
        <f>$D$1041*R1184</f>
        <v>0</v>
      </c>
      <c r="F1184" s="63">
        <f>$Q$4-$P$4</f>
        <v>1.6229645901665035E-3</v>
      </c>
      <c r="G1184" s="65">
        <f>IFERROR(VLOOKUP(B1184,EFA!$C$2:$D$7,2,0),EFA!$D$7)</f>
        <v>1.0058360487805551</v>
      </c>
      <c r="H1184" s="69">
        <f>LGD!$D$3</f>
        <v>0</v>
      </c>
      <c r="I1184" s="68">
        <f>E1184*F1184*G1184*H1184</f>
        <v>0</v>
      </c>
      <c r="J1184" s="70">
        <f>1/((1+($O$16/12))^(M1184-Q1184))</f>
        <v>0.16568958358505875</v>
      </c>
      <c r="K1184" s="68">
        <f>I1184*J1184</f>
        <v>0</v>
      </c>
      <c r="M1184" s="64">
        <v>168</v>
      </c>
      <c r="N1184" s="64">
        <v>1</v>
      </c>
      <c r="O1184" s="63">
        <f>$O$16</f>
        <v>0.13390000000000002</v>
      </c>
      <c r="P1184" s="87">
        <f t="shared" ref="P1184:P1192" si="992">PMT(O1184/12,M1184,-N1184,0,0)</f>
        <v>1.3205398819544283E-2</v>
      </c>
      <c r="Q1184" s="64">
        <f>$Q$1181-12</f>
        <v>6</v>
      </c>
      <c r="R1184" s="87">
        <f>PV(O1184/12,Q1184,-P1184,0,0)</f>
        <v>7.6227851006645059E-2</v>
      </c>
      <c r="S1184" s="64">
        <f>M1184-Q1184</f>
        <v>162</v>
      </c>
    </row>
    <row r="1185" spans="1:19" x14ac:dyDescent="0.25">
      <c r="B1185" s="62">
        <v>14</v>
      </c>
      <c r="C1185" s="64" t="s">
        <v>13</v>
      </c>
      <c r="D1185" s="68"/>
      <c r="E1185" s="68">
        <f>$D$1042*R1185</f>
        <v>0</v>
      </c>
      <c r="F1185" s="63">
        <f t="shared" ref="F1185:F1192" si="993">$Q$4-$P$4</f>
        <v>1.6229645901665035E-3</v>
      </c>
      <c r="G1185" s="65">
        <f>IFERROR(VLOOKUP(B1185,EFA!$C$2:$D$7,2,0),EFA!$D$7)</f>
        <v>1.0058360487805551</v>
      </c>
      <c r="H1185" s="69">
        <f>LGD!$D$4</f>
        <v>0.55000000000000004</v>
      </c>
      <c r="I1185" s="68">
        <f t="shared" ref="I1185:I1192" si="994">E1185*F1185*G1185*H1185</f>
        <v>0</v>
      </c>
      <c r="J1185" s="70">
        <f t="shared" ref="J1185:J1192" si="995">1/((1+($O$16/12))^(M1185-Q1185))</f>
        <v>0.16568958358505875</v>
      </c>
      <c r="K1185" s="68">
        <f t="shared" ref="K1185:K1192" si="996">I1185*J1185</f>
        <v>0</v>
      </c>
      <c r="M1185" s="64">
        <v>168</v>
      </c>
      <c r="N1185" s="64">
        <v>1</v>
      </c>
      <c r="O1185" s="63">
        <f t="shared" ref="O1185:O1192" si="997">$O$16</f>
        <v>0.13390000000000002</v>
      </c>
      <c r="P1185" s="87">
        <f t="shared" si="992"/>
        <v>1.3205398819544283E-2</v>
      </c>
      <c r="Q1185" s="64">
        <f t="shared" ref="Q1185:Q1192" si="998">$Q$1181-12</f>
        <v>6</v>
      </c>
      <c r="R1185" s="87">
        <f t="shared" ref="R1185:R1192" si="999">PV(O1185/12,Q1185,-P1185,0,0)</f>
        <v>7.6227851006645059E-2</v>
      </c>
      <c r="S1185" s="64">
        <f t="shared" ref="S1185:S1192" si="1000">M1185-Q1185</f>
        <v>162</v>
      </c>
    </row>
    <row r="1186" spans="1:19" x14ac:dyDescent="0.25">
      <c r="B1186" s="62">
        <v>14</v>
      </c>
      <c r="C1186" s="64" t="s">
        <v>14</v>
      </c>
      <c r="D1186" s="68"/>
      <c r="E1186" s="68">
        <f>$D$1043*R1186</f>
        <v>0</v>
      </c>
      <c r="F1186" s="63">
        <f t="shared" si="993"/>
        <v>1.6229645901665035E-3</v>
      </c>
      <c r="G1186" s="65">
        <f>IFERROR(VLOOKUP(B1186,EFA!$C$2:$D$7,2,0),EFA!$D$7)</f>
        <v>1.0058360487805551</v>
      </c>
      <c r="H1186" s="69">
        <f>LGD!$D$5</f>
        <v>0.14000000000000001</v>
      </c>
      <c r="I1186" s="68">
        <f t="shared" si="994"/>
        <v>0</v>
      </c>
      <c r="J1186" s="70">
        <f t="shared" si="995"/>
        <v>0.16568958358505875</v>
      </c>
      <c r="K1186" s="68">
        <f t="shared" si="996"/>
        <v>0</v>
      </c>
      <c r="M1186" s="64">
        <v>168</v>
      </c>
      <c r="N1186" s="64">
        <v>1</v>
      </c>
      <c r="O1186" s="63">
        <f t="shared" si="997"/>
        <v>0.13390000000000002</v>
      </c>
      <c r="P1186" s="87">
        <f t="shared" si="992"/>
        <v>1.3205398819544283E-2</v>
      </c>
      <c r="Q1186" s="64">
        <f t="shared" si="998"/>
        <v>6</v>
      </c>
      <c r="R1186" s="87">
        <f t="shared" si="999"/>
        <v>7.6227851006645059E-2</v>
      </c>
      <c r="S1186" s="64">
        <f t="shared" si="1000"/>
        <v>162</v>
      </c>
    </row>
    <row r="1187" spans="1:19" x14ac:dyDescent="0.25">
      <c r="B1187" s="62">
        <v>14</v>
      </c>
      <c r="C1187" s="64" t="s">
        <v>15</v>
      </c>
      <c r="D1187" s="68"/>
      <c r="E1187" s="68">
        <f>$D$1044*R1187</f>
        <v>95841.172638498945</v>
      </c>
      <c r="F1187" s="63">
        <f t="shared" si="993"/>
        <v>1.6229645901665035E-3</v>
      </c>
      <c r="G1187" s="65">
        <f>IFERROR(VLOOKUP(B1187,EFA!$C$2:$D$7,2,0),EFA!$D$7)</f>
        <v>1.0058360487805551</v>
      </c>
      <c r="H1187" s="69">
        <f>LGD!$D$6</f>
        <v>0.3</v>
      </c>
      <c r="I1187" s="68">
        <f t="shared" si="994"/>
        <v>46.936382507033905</v>
      </c>
      <c r="J1187" s="70">
        <f t="shared" si="995"/>
        <v>0.16568958358505875</v>
      </c>
      <c r="K1187" s="68">
        <f t="shared" si="996"/>
        <v>7.7768696725794833</v>
      </c>
      <c r="M1187" s="64">
        <v>168</v>
      </c>
      <c r="N1187" s="64">
        <v>1</v>
      </c>
      <c r="O1187" s="63">
        <f t="shared" si="997"/>
        <v>0.13390000000000002</v>
      </c>
      <c r="P1187" s="87">
        <f t="shared" si="992"/>
        <v>1.3205398819544283E-2</v>
      </c>
      <c r="Q1187" s="64">
        <f t="shared" si="998"/>
        <v>6</v>
      </c>
      <c r="R1187" s="87">
        <f t="shared" si="999"/>
        <v>7.6227851006645059E-2</v>
      </c>
      <c r="S1187" s="64">
        <f t="shared" si="1000"/>
        <v>162</v>
      </c>
    </row>
    <row r="1188" spans="1:19" x14ac:dyDescent="0.25">
      <c r="B1188" s="62">
        <v>14</v>
      </c>
      <c r="C1188" s="64" t="s">
        <v>16</v>
      </c>
      <c r="D1188" s="68"/>
      <c r="E1188" s="68">
        <f>$D$1045*R1188</f>
        <v>169862.3005372386</v>
      </c>
      <c r="F1188" s="63">
        <f t="shared" si="993"/>
        <v>1.6229645901665035E-3</v>
      </c>
      <c r="G1188" s="65">
        <f>IFERROR(VLOOKUP(B1188,EFA!$C$2:$D$7,2,0),EFA!$D$7)</f>
        <v>1.0058360487805551</v>
      </c>
      <c r="H1188" s="69">
        <f>LGD!$D$7</f>
        <v>0.3</v>
      </c>
      <c r="I1188" s="68">
        <f t="shared" si="994"/>
        <v>83.186815144809458</v>
      </c>
      <c r="J1188" s="70">
        <f t="shared" si="995"/>
        <v>0.16568958358505875</v>
      </c>
      <c r="K1188" s="68">
        <f t="shared" si="996"/>
        <v>13.783188761110738</v>
      </c>
      <c r="M1188" s="64">
        <v>168</v>
      </c>
      <c r="N1188" s="64">
        <v>1</v>
      </c>
      <c r="O1188" s="63">
        <f t="shared" si="997"/>
        <v>0.13390000000000002</v>
      </c>
      <c r="P1188" s="87">
        <f t="shared" si="992"/>
        <v>1.3205398819544283E-2</v>
      </c>
      <c r="Q1188" s="64">
        <f t="shared" si="998"/>
        <v>6</v>
      </c>
      <c r="R1188" s="87">
        <f t="shared" si="999"/>
        <v>7.6227851006645059E-2</v>
      </c>
      <c r="S1188" s="64">
        <f t="shared" si="1000"/>
        <v>162</v>
      </c>
    </row>
    <row r="1189" spans="1:19" x14ac:dyDescent="0.25">
      <c r="B1189" s="62">
        <v>14</v>
      </c>
      <c r="C1189" s="64" t="s">
        <v>17</v>
      </c>
      <c r="D1189" s="68"/>
      <c r="E1189" s="68">
        <f>$D$1046*R1189</f>
        <v>0</v>
      </c>
      <c r="F1189" s="63">
        <f t="shared" si="993"/>
        <v>1.6229645901665035E-3</v>
      </c>
      <c r="G1189" s="65">
        <f>IFERROR(VLOOKUP(B1189,EFA!$C$2:$D$7,2,0),EFA!$D$7)</f>
        <v>1.0058360487805551</v>
      </c>
      <c r="H1189" s="69">
        <f>LGD!$D$8</f>
        <v>4.6364209605119888E-2</v>
      </c>
      <c r="I1189" s="68">
        <f t="shared" si="994"/>
        <v>0</v>
      </c>
      <c r="J1189" s="70">
        <f t="shared" si="995"/>
        <v>0.16568958358505875</v>
      </c>
      <c r="K1189" s="68">
        <f t="shared" si="996"/>
        <v>0</v>
      </c>
      <c r="M1189" s="64">
        <v>168</v>
      </c>
      <c r="N1189" s="64">
        <v>1</v>
      </c>
      <c r="O1189" s="63">
        <f t="shared" si="997"/>
        <v>0.13390000000000002</v>
      </c>
      <c r="P1189" s="87">
        <f t="shared" si="992"/>
        <v>1.3205398819544283E-2</v>
      </c>
      <c r="Q1189" s="64">
        <f t="shared" si="998"/>
        <v>6</v>
      </c>
      <c r="R1189" s="87">
        <f t="shared" si="999"/>
        <v>7.6227851006645059E-2</v>
      </c>
      <c r="S1189" s="64">
        <f t="shared" si="1000"/>
        <v>162</v>
      </c>
    </row>
    <row r="1190" spans="1:19" x14ac:dyDescent="0.25">
      <c r="B1190" s="62">
        <v>14</v>
      </c>
      <c r="C1190" s="64" t="s">
        <v>18</v>
      </c>
      <c r="D1190" s="68"/>
      <c r="E1190" s="68">
        <f>$D$1047*R1190</f>
        <v>0</v>
      </c>
      <c r="F1190" s="63">
        <f t="shared" si="993"/>
        <v>1.6229645901665035E-3</v>
      </c>
      <c r="G1190" s="65">
        <f>IFERROR(VLOOKUP(B1190,EFA!$C$2:$D$7,2,0),EFA!$D$7)</f>
        <v>1.0058360487805551</v>
      </c>
      <c r="H1190" s="69">
        <f>LGD!$D$9</f>
        <v>0.25</v>
      </c>
      <c r="I1190" s="68">
        <f t="shared" si="994"/>
        <v>0</v>
      </c>
      <c r="J1190" s="70">
        <f t="shared" si="995"/>
        <v>0.16568958358505875</v>
      </c>
      <c r="K1190" s="68">
        <f t="shared" si="996"/>
        <v>0</v>
      </c>
      <c r="M1190" s="64">
        <v>168</v>
      </c>
      <c r="N1190" s="64">
        <v>1</v>
      </c>
      <c r="O1190" s="63">
        <f t="shared" si="997"/>
        <v>0.13390000000000002</v>
      </c>
      <c r="P1190" s="87">
        <f t="shared" si="992"/>
        <v>1.3205398819544283E-2</v>
      </c>
      <c r="Q1190" s="64">
        <f t="shared" si="998"/>
        <v>6</v>
      </c>
      <c r="R1190" s="87">
        <f t="shared" si="999"/>
        <v>7.6227851006645059E-2</v>
      </c>
      <c r="S1190" s="64">
        <f t="shared" si="1000"/>
        <v>162</v>
      </c>
    </row>
    <row r="1191" spans="1:19" x14ac:dyDescent="0.25">
      <c r="B1191" s="62">
        <v>14</v>
      </c>
      <c r="C1191" s="64" t="s">
        <v>19</v>
      </c>
      <c r="D1191" s="68"/>
      <c r="E1191" s="68">
        <f>$D$1048*R1191</f>
        <v>0</v>
      </c>
      <c r="F1191" s="63">
        <f t="shared" si="993"/>
        <v>1.6229645901665035E-3</v>
      </c>
      <c r="G1191" s="65">
        <f>IFERROR(VLOOKUP(B1191,EFA!$C$2:$D$7,2,0),EFA!$D$7)</f>
        <v>1.0058360487805551</v>
      </c>
      <c r="H1191" s="69">
        <f>LGD!$D$10</f>
        <v>0.35</v>
      </c>
      <c r="I1191" s="68">
        <f t="shared" si="994"/>
        <v>0</v>
      </c>
      <c r="J1191" s="70">
        <f t="shared" si="995"/>
        <v>0.16568958358505875</v>
      </c>
      <c r="K1191" s="68">
        <f t="shared" si="996"/>
        <v>0</v>
      </c>
      <c r="M1191" s="64">
        <v>168</v>
      </c>
      <c r="N1191" s="64">
        <v>1</v>
      </c>
      <c r="O1191" s="63">
        <f t="shared" si="997"/>
        <v>0.13390000000000002</v>
      </c>
      <c r="P1191" s="87">
        <f t="shared" si="992"/>
        <v>1.3205398819544283E-2</v>
      </c>
      <c r="Q1191" s="64">
        <f t="shared" si="998"/>
        <v>6</v>
      </c>
      <c r="R1191" s="87">
        <f t="shared" si="999"/>
        <v>7.6227851006645059E-2</v>
      </c>
      <c r="S1191" s="64">
        <f t="shared" si="1000"/>
        <v>162</v>
      </c>
    </row>
    <row r="1192" spans="1:19" x14ac:dyDescent="0.25">
      <c r="B1192" s="62">
        <v>14</v>
      </c>
      <c r="C1192" s="64" t="s">
        <v>20</v>
      </c>
      <c r="D1192" s="68"/>
      <c r="E1192" s="68">
        <f>$D$1049*R1192</f>
        <v>0</v>
      </c>
      <c r="F1192" s="63">
        <f t="shared" si="993"/>
        <v>1.6229645901665035E-3</v>
      </c>
      <c r="G1192" s="65">
        <f>IFERROR(VLOOKUP(B1192,EFA!$C$2:$D$7,2,0),EFA!$D$7)</f>
        <v>1.0058360487805551</v>
      </c>
      <c r="H1192" s="69">
        <f>LGD!$D$11</f>
        <v>0.55000000000000004</v>
      </c>
      <c r="I1192" s="68">
        <f t="shared" si="994"/>
        <v>0</v>
      </c>
      <c r="J1192" s="70">
        <f t="shared" si="995"/>
        <v>0.16568958358505875</v>
      </c>
      <c r="K1192" s="68">
        <f t="shared" si="996"/>
        <v>0</v>
      </c>
      <c r="M1192" s="64">
        <v>168</v>
      </c>
      <c r="N1192" s="64">
        <v>1</v>
      </c>
      <c r="O1192" s="63">
        <f t="shared" si="997"/>
        <v>0.13390000000000002</v>
      </c>
      <c r="P1192" s="87">
        <f t="shared" si="992"/>
        <v>1.3205398819544283E-2</v>
      </c>
      <c r="Q1192" s="64">
        <f t="shared" si="998"/>
        <v>6</v>
      </c>
      <c r="R1192" s="87">
        <f t="shared" si="999"/>
        <v>7.6227851006645059E-2</v>
      </c>
      <c r="S1192" s="64">
        <f t="shared" si="1000"/>
        <v>162</v>
      </c>
    </row>
    <row r="1193" spans="1:19" x14ac:dyDescent="0.25">
      <c r="C1193" s="64"/>
      <c r="D1193" s="68"/>
      <c r="E1193" s="68"/>
      <c r="F1193" s="63"/>
      <c r="G1193" s="65"/>
      <c r="H1193" s="69"/>
      <c r="I1193" s="68"/>
      <c r="J1193" s="70"/>
      <c r="K1193" s="68"/>
      <c r="M1193" s="64"/>
      <c r="N1193" s="64"/>
      <c r="O1193" s="63"/>
      <c r="P1193" s="87"/>
      <c r="Q1193" s="64"/>
      <c r="R1193" s="87"/>
      <c r="S1193" s="64"/>
    </row>
    <row r="1194" spans="1:19" x14ac:dyDescent="0.25">
      <c r="A1194" s="62">
        <v>15</v>
      </c>
      <c r="B1194" s="62" t="s">
        <v>52</v>
      </c>
      <c r="C1194" s="64" t="s">
        <v>9</v>
      </c>
      <c r="D1194" s="64"/>
      <c r="E1194" s="84" t="s">
        <v>26</v>
      </c>
      <c r="F1194" s="84" t="s">
        <v>39</v>
      </c>
      <c r="G1194" s="84" t="s">
        <v>27</v>
      </c>
      <c r="H1194" s="84" t="s">
        <v>28</v>
      </c>
      <c r="I1194" s="84" t="s">
        <v>29</v>
      </c>
      <c r="J1194" s="84" t="s">
        <v>30</v>
      </c>
      <c r="K1194" s="85" t="s">
        <v>31</v>
      </c>
      <c r="M1194" s="85" t="s">
        <v>32</v>
      </c>
      <c r="N1194" s="85" t="s">
        <v>33</v>
      </c>
      <c r="O1194" s="85" t="s">
        <v>34</v>
      </c>
      <c r="P1194" s="85" t="s">
        <v>35</v>
      </c>
      <c r="Q1194" s="85" t="s">
        <v>36</v>
      </c>
      <c r="R1194" s="85" t="s">
        <v>37</v>
      </c>
      <c r="S1194" s="85" t="s">
        <v>38</v>
      </c>
    </row>
    <row r="1195" spans="1:19" x14ac:dyDescent="0.25">
      <c r="B1195" s="62">
        <v>1</v>
      </c>
      <c r="C1195" s="64" t="s">
        <v>12</v>
      </c>
      <c r="D1195" s="68">
        <f>'31-60 days'!$C$19</f>
        <v>0</v>
      </c>
      <c r="E1195" s="68"/>
      <c r="F1195" s="63">
        <f>$D$4</f>
        <v>6.9392486816699517E-2</v>
      </c>
      <c r="G1195" s="65">
        <f>IFERROR(VLOOKUP(B1195,EFA!$C$2:$D$7,2,0),EFA!$D$7)</f>
        <v>1.0407772896135385</v>
      </c>
      <c r="H1195" s="69">
        <f>LGD!$D$3</f>
        <v>0</v>
      </c>
      <c r="I1195" s="68">
        <f>E1195*F1195*G1195*H1195</f>
        <v>0</v>
      </c>
      <c r="J1195" s="70">
        <f>1/((1+($O$16/12))^(M1195-Q1195))</f>
        <v>0.93558878588680383</v>
      </c>
      <c r="K1195" s="68">
        <f>I1195*J1195</f>
        <v>0</v>
      </c>
      <c r="M1195" s="64">
        <v>180</v>
      </c>
      <c r="N1195" s="64">
        <v>1</v>
      </c>
      <c r="O1195" s="63">
        <f>$O$16</f>
        <v>0.13390000000000002</v>
      </c>
      <c r="P1195" s="87">
        <f t="shared" ref="P1195:P1203" si="1001">PMT(O1195/12,M1195,-N1195,0,0)</f>
        <v>1.2910116695795639E-2</v>
      </c>
      <c r="Q1195" s="64">
        <f>180-6</f>
        <v>174</v>
      </c>
      <c r="R1195" s="87">
        <f>PV(O1195/12,Q1195,-P1195,0,0)</f>
        <v>0.98919169618027081</v>
      </c>
      <c r="S1195" s="64">
        <f>M1195-Q1195</f>
        <v>6</v>
      </c>
    </row>
    <row r="1196" spans="1:19" x14ac:dyDescent="0.25">
      <c r="B1196" s="62">
        <v>1</v>
      </c>
      <c r="C1196" s="64" t="s">
        <v>13</v>
      </c>
      <c r="D1196" s="68">
        <f>'31-60 days'!$D$19</f>
        <v>0</v>
      </c>
      <c r="E1196" s="68"/>
      <c r="F1196" s="63">
        <f t="shared" ref="F1196:F1203" si="1002">$D$4</f>
        <v>6.9392486816699517E-2</v>
      </c>
      <c r="G1196" s="65">
        <f>IFERROR(VLOOKUP(B1196,EFA!$C$2:$D$7,2,0),EFA!$D$7)</f>
        <v>1.0407772896135385</v>
      </c>
      <c r="H1196" s="69">
        <f>LGD!$D$4</f>
        <v>0.55000000000000004</v>
      </c>
      <c r="I1196" s="68">
        <f t="shared" ref="I1196:I1203" si="1003">E1196*F1196*G1196*H1196</f>
        <v>0</v>
      </c>
      <c r="J1196" s="70">
        <f t="shared" ref="J1196:J1203" si="1004">1/((1+($O$16/12))^(M1196-Q1196))</f>
        <v>0.93558878588680383</v>
      </c>
      <c r="K1196" s="68">
        <f t="shared" ref="K1196:K1203" si="1005">I1196*J1196</f>
        <v>0</v>
      </c>
      <c r="M1196" s="64">
        <v>180</v>
      </c>
      <c r="N1196" s="64">
        <v>1</v>
      </c>
      <c r="O1196" s="63">
        <f t="shared" ref="O1196:O1203" si="1006">$O$16</f>
        <v>0.13390000000000002</v>
      </c>
      <c r="P1196" s="87">
        <f t="shared" si="1001"/>
        <v>1.2910116695795639E-2</v>
      </c>
      <c r="Q1196" s="64">
        <f t="shared" ref="Q1196:Q1203" si="1007">180-6</f>
        <v>174</v>
      </c>
      <c r="R1196" s="87">
        <f t="shared" ref="R1196:R1203" si="1008">PV(O1196/12,Q1196,-P1196,0,0)</f>
        <v>0.98919169618027081</v>
      </c>
      <c r="S1196" s="64">
        <f t="shared" ref="S1196:S1203" si="1009">M1196-Q1196</f>
        <v>6</v>
      </c>
    </row>
    <row r="1197" spans="1:19" x14ac:dyDescent="0.25">
      <c r="B1197" s="62">
        <v>1</v>
      </c>
      <c r="C1197" s="64" t="s">
        <v>14</v>
      </c>
      <c r="D1197" s="68">
        <f>'31-60 days'!$E$19</f>
        <v>0</v>
      </c>
      <c r="E1197" s="68"/>
      <c r="F1197" s="63">
        <f t="shared" si="1002"/>
        <v>6.9392486816699517E-2</v>
      </c>
      <c r="G1197" s="65">
        <f>IFERROR(VLOOKUP(B1197,EFA!$C$2:$D$7,2,0),EFA!$D$7)</f>
        <v>1.0407772896135385</v>
      </c>
      <c r="H1197" s="69">
        <f>LGD!$D$5</f>
        <v>0.14000000000000001</v>
      </c>
      <c r="I1197" s="68">
        <f t="shared" si="1003"/>
        <v>0</v>
      </c>
      <c r="J1197" s="70">
        <f t="shared" si="1004"/>
        <v>0.93558878588680383</v>
      </c>
      <c r="K1197" s="68">
        <f t="shared" si="1005"/>
        <v>0</v>
      </c>
      <c r="M1197" s="64">
        <v>180</v>
      </c>
      <c r="N1197" s="64">
        <v>1</v>
      </c>
      <c r="O1197" s="63">
        <f t="shared" si="1006"/>
        <v>0.13390000000000002</v>
      </c>
      <c r="P1197" s="87">
        <f t="shared" si="1001"/>
        <v>1.2910116695795639E-2</v>
      </c>
      <c r="Q1197" s="64">
        <f t="shared" si="1007"/>
        <v>174</v>
      </c>
      <c r="R1197" s="87">
        <f t="shared" si="1008"/>
        <v>0.98919169618027081</v>
      </c>
      <c r="S1197" s="64">
        <f t="shared" si="1009"/>
        <v>6</v>
      </c>
    </row>
    <row r="1198" spans="1:19" x14ac:dyDescent="0.25">
      <c r="B1198" s="62">
        <v>1</v>
      </c>
      <c r="C1198" s="64" t="s">
        <v>15</v>
      </c>
      <c r="D1198" s="68">
        <f>'31-60 days'!$F$19</f>
        <v>51127226.950000003</v>
      </c>
      <c r="E1198" s="68">
        <f>D1198*R1198</f>
        <v>50574628.347664155</v>
      </c>
      <c r="F1198" s="63">
        <f t="shared" si="1002"/>
        <v>6.9392486816699517E-2</v>
      </c>
      <c r="G1198" s="65">
        <f>IFERROR(VLOOKUP(B1198,EFA!$C$2:$D$7,2,0),EFA!$D$7)</f>
        <v>1.0407772896135385</v>
      </c>
      <c r="H1198" s="69">
        <f>LGD!$D$6</f>
        <v>0.3</v>
      </c>
      <c r="I1198" s="68">
        <f t="shared" si="1003"/>
        <v>1095782.12922319</v>
      </c>
      <c r="J1198" s="70">
        <f t="shared" si="1004"/>
        <v>0.93558878588680383</v>
      </c>
      <c r="K1198" s="68">
        <f t="shared" si="1005"/>
        <v>1025201.4718763811</v>
      </c>
      <c r="M1198" s="64">
        <v>180</v>
      </c>
      <c r="N1198" s="64">
        <v>1</v>
      </c>
      <c r="O1198" s="63">
        <f t="shared" si="1006"/>
        <v>0.13390000000000002</v>
      </c>
      <c r="P1198" s="87">
        <f t="shared" si="1001"/>
        <v>1.2910116695795639E-2</v>
      </c>
      <c r="Q1198" s="64">
        <f t="shared" si="1007"/>
        <v>174</v>
      </c>
      <c r="R1198" s="87">
        <f t="shared" si="1008"/>
        <v>0.98919169618027081</v>
      </c>
      <c r="S1198" s="64">
        <f t="shared" si="1009"/>
        <v>6</v>
      </c>
    </row>
    <row r="1199" spans="1:19" x14ac:dyDescent="0.25">
      <c r="B1199" s="62">
        <v>1</v>
      </c>
      <c r="C1199" s="64" t="s">
        <v>16</v>
      </c>
      <c r="D1199" s="68">
        <f>'31-60 days'!$G$19</f>
        <v>0</v>
      </c>
      <c r="E1199" s="68">
        <f>D1199*R1199</f>
        <v>0</v>
      </c>
      <c r="F1199" s="63">
        <f t="shared" si="1002"/>
        <v>6.9392486816699517E-2</v>
      </c>
      <c r="G1199" s="65">
        <f>IFERROR(VLOOKUP(B1199,EFA!$C$2:$D$7,2,0),EFA!$D$7)</f>
        <v>1.0407772896135385</v>
      </c>
      <c r="H1199" s="69">
        <f>LGD!$D$7</f>
        <v>0.3</v>
      </c>
      <c r="I1199" s="68">
        <f t="shared" si="1003"/>
        <v>0</v>
      </c>
      <c r="J1199" s="70">
        <f t="shared" si="1004"/>
        <v>0.93558878588680383</v>
      </c>
      <c r="K1199" s="68">
        <f t="shared" si="1005"/>
        <v>0</v>
      </c>
      <c r="M1199" s="64">
        <v>180</v>
      </c>
      <c r="N1199" s="64">
        <v>1</v>
      </c>
      <c r="O1199" s="63">
        <f t="shared" si="1006"/>
        <v>0.13390000000000002</v>
      </c>
      <c r="P1199" s="87">
        <f t="shared" si="1001"/>
        <v>1.2910116695795639E-2</v>
      </c>
      <c r="Q1199" s="64">
        <f t="shared" si="1007"/>
        <v>174</v>
      </c>
      <c r="R1199" s="87">
        <f t="shared" si="1008"/>
        <v>0.98919169618027081</v>
      </c>
      <c r="S1199" s="64">
        <f t="shared" si="1009"/>
        <v>6</v>
      </c>
    </row>
    <row r="1200" spans="1:19" x14ac:dyDescent="0.25">
      <c r="B1200" s="62">
        <v>1</v>
      </c>
      <c r="C1200" s="64" t="s">
        <v>17</v>
      </c>
      <c r="D1200" s="68">
        <f>'31-60 days'!$H$19</f>
        <v>0</v>
      </c>
      <c r="E1200" s="68"/>
      <c r="F1200" s="63">
        <f t="shared" si="1002"/>
        <v>6.9392486816699517E-2</v>
      </c>
      <c r="G1200" s="65">
        <f>IFERROR(VLOOKUP(B1200,EFA!$C$2:$D$7,2,0),EFA!$D$7)</f>
        <v>1.0407772896135385</v>
      </c>
      <c r="H1200" s="69">
        <f>LGD!$D$8</f>
        <v>4.6364209605119888E-2</v>
      </c>
      <c r="I1200" s="68">
        <f t="shared" si="1003"/>
        <v>0</v>
      </c>
      <c r="J1200" s="70">
        <f t="shared" si="1004"/>
        <v>0.93558878588680383</v>
      </c>
      <c r="K1200" s="68">
        <f t="shared" si="1005"/>
        <v>0</v>
      </c>
      <c r="M1200" s="64">
        <v>180</v>
      </c>
      <c r="N1200" s="64">
        <v>1</v>
      </c>
      <c r="O1200" s="63">
        <f t="shared" si="1006"/>
        <v>0.13390000000000002</v>
      </c>
      <c r="P1200" s="87">
        <f t="shared" si="1001"/>
        <v>1.2910116695795639E-2</v>
      </c>
      <c r="Q1200" s="64">
        <f t="shared" si="1007"/>
        <v>174</v>
      </c>
      <c r="R1200" s="87">
        <f t="shared" si="1008"/>
        <v>0.98919169618027081</v>
      </c>
      <c r="S1200" s="64">
        <f t="shared" si="1009"/>
        <v>6</v>
      </c>
    </row>
    <row r="1201" spans="1:19" x14ac:dyDescent="0.25">
      <c r="B1201" s="62">
        <v>1</v>
      </c>
      <c r="C1201" s="64" t="s">
        <v>18</v>
      </c>
      <c r="D1201" s="68">
        <f>'31-60 days'!$I$19</f>
        <v>0</v>
      </c>
      <c r="E1201" s="68"/>
      <c r="F1201" s="63">
        <f t="shared" si="1002"/>
        <v>6.9392486816699517E-2</v>
      </c>
      <c r="G1201" s="65">
        <f>IFERROR(VLOOKUP(B1201,EFA!$C$2:$D$7,2,0),EFA!$D$7)</f>
        <v>1.0407772896135385</v>
      </c>
      <c r="H1201" s="69">
        <f>LGD!$D$9</f>
        <v>0.25</v>
      </c>
      <c r="I1201" s="68">
        <f t="shared" si="1003"/>
        <v>0</v>
      </c>
      <c r="J1201" s="70">
        <f t="shared" si="1004"/>
        <v>0.93558878588680383</v>
      </c>
      <c r="K1201" s="68">
        <f t="shared" si="1005"/>
        <v>0</v>
      </c>
      <c r="M1201" s="64">
        <v>180</v>
      </c>
      <c r="N1201" s="64">
        <v>1</v>
      </c>
      <c r="O1201" s="63">
        <f t="shared" si="1006"/>
        <v>0.13390000000000002</v>
      </c>
      <c r="P1201" s="87">
        <f t="shared" si="1001"/>
        <v>1.2910116695795639E-2</v>
      </c>
      <c r="Q1201" s="64">
        <f t="shared" si="1007"/>
        <v>174</v>
      </c>
      <c r="R1201" s="87">
        <f t="shared" si="1008"/>
        <v>0.98919169618027081</v>
      </c>
      <c r="S1201" s="64">
        <f t="shared" si="1009"/>
        <v>6</v>
      </c>
    </row>
    <row r="1202" spans="1:19" x14ac:dyDescent="0.25">
      <c r="B1202" s="62">
        <v>1</v>
      </c>
      <c r="C1202" s="64" t="s">
        <v>19</v>
      </c>
      <c r="D1202" s="68">
        <f>'31-60 days'!$J$19</f>
        <v>0</v>
      </c>
      <c r="E1202" s="68"/>
      <c r="F1202" s="63">
        <f t="shared" si="1002"/>
        <v>6.9392486816699517E-2</v>
      </c>
      <c r="G1202" s="65">
        <f>IFERROR(VLOOKUP(B1202,EFA!$C$2:$D$7,2,0),EFA!$D$7)</f>
        <v>1.0407772896135385</v>
      </c>
      <c r="H1202" s="69">
        <f>LGD!$D$10</f>
        <v>0.35</v>
      </c>
      <c r="I1202" s="68">
        <f t="shared" si="1003"/>
        <v>0</v>
      </c>
      <c r="J1202" s="70">
        <f t="shared" si="1004"/>
        <v>0.93558878588680383</v>
      </c>
      <c r="K1202" s="68">
        <f t="shared" si="1005"/>
        <v>0</v>
      </c>
      <c r="M1202" s="64">
        <v>180</v>
      </c>
      <c r="N1202" s="64">
        <v>1</v>
      </c>
      <c r="O1202" s="63">
        <f t="shared" si="1006"/>
        <v>0.13390000000000002</v>
      </c>
      <c r="P1202" s="87">
        <f t="shared" si="1001"/>
        <v>1.2910116695795639E-2</v>
      </c>
      <c r="Q1202" s="64">
        <f t="shared" si="1007"/>
        <v>174</v>
      </c>
      <c r="R1202" s="87">
        <f t="shared" si="1008"/>
        <v>0.98919169618027081</v>
      </c>
      <c r="S1202" s="64">
        <f t="shared" si="1009"/>
        <v>6</v>
      </c>
    </row>
    <row r="1203" spans="1:19" x14ac:dyDescent="0.25">
      <c r="B1203" s="62">
        <v>1</v>
      </c>
      <c r="C1203" s="64" t="s">
        <v>20</v>
      </c>
      <c r="D1203" s="68">
        <f>'31-60 days'!$K$19</f>
        <v>0</v>
      </c>
      <c r="E1203" s="68">
        <f>D1203*R1203</f>
        <v>0</v>
      </c>
      <c r="F1203" s="63">
        <f t="shared" si="1002"/>
        <v>6.9392486816699517E-2</v>
      </c>
      <c r="G1203" s="65">
        <f>IFERROR(VLOOKUP(B1203,EFA!$C$2:$D$7,2,0),EFA!$D$7)</f>
        <v>1.0407772896135385</v>
      </c>
      <c r="H1203" s="69">
        <f>LGD!$D$11</f>
        <v>0.55000000000000004</v>
      </c>
      <c r="I1203" s="68">
        <f t="shared" si="1003"/>
        <v>0</v>
      </c>
      <c r="J1203" s="70">
        <f t="shared" si="1004"/>
        <v>0.93558878588680383</v>
      </c>
      <c r="K1203" s="68">
        <f t="shared" si="1005"/>
        <v>0</v>
      </c>
      <c r="M1203" s="64">
        <v>180</v>
      </c>
      <c r="N1203" s="64">
        <v>1</v>
      </c>
      <c r="O1203" s="63">
        <f t="shared" si="1006"/>
        <v>0.13390000000000002</v>
      </c>
      <c r="P1203" s="87">
        <f t="shared" si="1001"/>
        <v>1.2910116695795639E-2</v>
      </c>
      <c r="Q1203" s="64">
        <f t="shared" si="1007"/>
        <v>174</v>
      </c>
      <c r="R1203" s="87">
        <f t="shared" si="1008"/>
        <v>0.98919169618027081</v>
      </c>
      <c r="S1203" s="64">
        <f t="shared" si="1009"/>
        <v>6</v>
      </c>
    </row>
    <row r="1204" spans="1:19" x14ac:dyDescent="0.25">
      <c r="C1204" s="64"/>
      <c r="D1204" s="68"/>
      <c r="E1204" s="68"/>
      <c r="F1204" s="63"/>
      <c r="G1204" s="65"/>
      <c r="H1204" s="69"/>
      <c r="I1204" s="68"/>
      <c r="J1204" s="70"/>
      <c r="K1204" s="68"/>
      <c r="M1204" s="64"/>
      <c r="N1204" s="64"/>
      <c r="O1204" s="63"/>
      <c r="P1204" s="87"/>
      <c r="Q1204" s="64"/>
      <c r="R1204" s="87"/>
      <c r="S1204" s="64"/>
    </row>
    <row r="1205" spans="1:19" x14ac:dyDescent="0.25">
      <c r="A1205" s="62">
        <v>15</v>
      </c>
      <c r="B1205" s="62" t="s">
        <v>52</v>
      </c>
      <c r="C1205" s="64" t="s">
        <v>9</v>
      </c>
      <c r="D1205" s="64"/>
      <c r="E1205" s="84" t="s">
        <v>26</v>
      </c>
      <c r="F1205" s="84" t="s">
        <v>39</v>
      </c>
      <c r="G1205" s="84" t="s">
        <v>27</v>
      </c>
      <c r="H1205" s="84" t="s">
        <v>28</v>
      </c>
      <c r="I1205" s="84" t="s">
        <v>29</v>
      </c>
      <c r="J1205" s="84" t="s">
        <v>30</v>
      </c>
      <c r="K1205" s="85" t="s">
        <v>31</v>
      </c>
      <c r="M1205" s="85" t="s">
        <v>32</v>
      </c>
      <c r="N1205" s="85" t="s">
        <v>33</v>
      </c>
      <c r="O1205" s="85" t="s">
        <v>34</v>
      </c>
      <c r="P1205" s="85" t="s">
        <v>35</v>
      </c>
      <c r="Q1205" s="85" t="s">
        <v>36</v>
      </c>
      <c r="R1205" s="85" t="s">
        <v>37</v>
      </c>
      <c r="S1205" s="85" t="s">
        <v>38</v>
      </c>
    </row>
    <row r="1206" spans="1:19" x14ac:dyDescent="0.25">
      <c r="B1206" s="62">
        <v>2</v>
      </c>
      <c r="C1206" s="64" t="s">
        <v>12</v>
      </c>
      <c r="D1206" s="68"/>
      <c r="E1206" s="68">
        <f>$D$1195*R1206</f>
        <v>0</v>
      </c>
      <c r="F1206" s="63">
        <f>$E$4-$D$4</f>
        <v>1.1234008039333332E-2</v>
      </c>
      <c r="G1206" s="65">
        <f>IFERROR(VLOOKUP(B1206,EFA!$C$2:$D$7,2,0),EFA!$D$7)</f>
        <v>0.97341921930465047</v>
      </c>
      <c r="H1206" s="69">
        <f>LGD!$D$3</f>
        <v>0</v>
      </c>
      <c r="I1206" s="68">
        <f>E1206*F1206*G1206*H1206</f>
        <v>0</v>
      </c>
      <c r="J1206" s="70">
        <f>1/((1+($O$16/12))^(M1206-Q1206))</f>
        <v>0.81894554163582844</v>
      </c>
      <c r="K1206" s="68">
        <f>I1206*J1206</f>
        <v>0</v>
      </c>
      <c r="M1206" s="64">
        <v>180</v>
      </c>
      <c r="N1206" s="64">
        <v>1</v>
      </c>
      <c r="O1206" s="63">
        <f>$O$16</f>
        <v>0.13390000000000002</v>
      </c>
      <c r="P1206" s="87">
        <f t="shared" ref="P1206:P1214" si="1010">PMT(O1206/12,M1206,-N1206,0,0)</f>
        <v>1.2910116695795639E-2</v>
      </c>
      <c r="Q1206" s="64">
        <f>$Q$1203-12</f>
        <v>162</v>
      </c>
      <c r="R1206" s="87">
        <f>PV(O1206/12,Q1206,-P1206,0,0)</f>
        <v>0.96529154620774404</v>
      </c>
      <c r="S1206" s="64">
        <f>M1206-Q1206</f>
        <v>18</v>
      </c>
    </row>
    <row r="1207" spans="1:19" x14ac:dyDescent="0.25">
      <c r="B1207" s="62">
        <v>2</v>
      </c>
      <c r="C1207" s="64" t="s">
        <v>13</v>
      </c>
      <c r="D1207" s="68"/>
      <c r="E1207" s="68">
        <f>$D$1196*R1207</f>
        <v>0</v>
      </c>
      <c r="F1207" s="63">
        <f t="shared" ref="F1207:F1214" si="1011">$E$4-$D$4</f>
        <v>1.1234008039333332E-2</v>
      </c>
      <c r="G1207" s="65">
        <f>IFERROR(VLOOKUP(B1207,EFA!$C$2:$D$7,2,0),EFA!$D$7)</f>
        <v>0.97341921930465047</v>
      </c>
      <c r="H1207" s="69">
        <f>LGD!$D$4</f>
        <v>0.55000000000000004</v>
      </c>
      <c r="I1207" s="68">
        <f t="shared" ref="I1207:I1214" si="1012">E1207*F1207*G1207*H1207</f>
        <v>0</v>
      </c>
      <c r="J1207" s="70">
        <f t="shared" ref="J1207:J1214" si="1013">1/((1+($O$16/12))^(M1207-Q1207))</f>
        <v>0.81894554163582844</v>
      </c>
      <c r="K1207" s="68">
        <f t="shared" ref="K1207:K1214" si="1014">I1207*J1207</f>
        <v>0</v>
      </c>
      <c r="M1207" s="64">
        <v>180</v>
      </c>
      <c r="N1207" s="64">
        <v>1</v>
      </c>
      <c r="O1207" s="63">
        <f t="shared" ref="O1207:O1214" si="1015">$O$16</f>
        <v>0.13390000000000002</v>
      </c>
      <c r="P1207" s="87">
        <f t="shared" si="1010"/>
        <v>1.2910116695795639E-2</v>
      </c>
      <c r="Q1207" s="64">
        <f t="shared" ref="Q1207:Q1214" si="1016">$Q$1203-12</f>
        <v>162</v>
      </c>
      <c r="R1207" s="87">
        <f t="shared" ref="R1207:R1214" si="1017">PV(O1207/12,Q1207,-P1207,0,0)</f>
        <v>0.96529154620774404</v>
      </c>
      <c r="S1207" s="64">
        <f t="shared" ref="S1207:S1214" si="1018">M1207-Q1207</f>
        <v>18</v>
      </c>
    </row>
    <row r="1208" spans="1:19" x14ac:dyDescent="0.25">
      <c r="B1208" s="62">
        <v>2</v>
      </c>
      <c r="C1208" s="64" t="s">
        <v>14</v>
      </c>
      <c r="D1208" s="68"/>
      <c r="E1208" s="68">
        <f>$D$1197*R1208</f>
        <v>0</v>
      </c>
      <c r="F1208" s="63">
        <f t="shared" si="1011"/>
        <v>1.1234008039333332E-2</v>
      </c>
      <c r="G1208" s="65">
        <f>IFERROR(VLOOKUP(B1208,EFA!$C$2:$D$7,2,0),EFA!$D$7)</f>
        <v>0.97341921930465047</v>
      </c>
      <c r="H1208" s="69">
        <f>LGD!$D$5</f>
        <v>0.14000000000000001</v>
      </c>
      <c r="I1208" s="68">
        <f t="shared" si="1012"/>
        <v>0</v>
      </c>
      <c r="J1208" s="70">
        <f t="shared" si="1013"/>
        <v>0.81894554163582844</v>
      </c>
      <c r="K1208" s="68">
        <f t="shared" si="1014"/>
        <v>0</v>
      </c>
      <c r="M1208" s="64">
        <v>180</v>
      </c>
      <c r="N1208" s="64">
        <v>1</v>
      </c>
      <c r="O1208" s="63">
        <f t="shared" si="1015"/>
        <v>0.13390000000000002</v>
      </c>
      <c r="P1208" s="87">
        <f t="shared" si="1010"/>
        <v>1.2910116695795639E-2</v>
      </c>
      <c r="Q1208" s="64">
        <f t="shared" si="1016"/>
        <v>162</v>
      </c>
      <c r="R1208" s="87">
        <f t="shared" si="1017"/>
        <v>0.96529154620774404</v>
      </c>
      <c r="S1208" s="64">
        <f t="shared" si="1018"/>
        <v>18</v>
      </c>
    </row>
    <row r="1209" spans="1:19" x14ac:dyDescent="0.25">
      <c r="B1209" s="62">
        <v>2</v>
      </c>
      <c r="C1209" s="64" t="s">
        <v>15</v>
      </c>
      <c r="D1209" s="68"/>
      <c r="E1209" s="68">
        <f>$D$1198*R1209</f>
        <v>49352679.955879748</v>
      </c>
      <c r="F1209" s="63">
        <f t="shared" si="1011"/>
        <v>1.1234008039333332E-2</v>
      </c>
      <c r="G1209" s="65">
        <f>IFERROR(VLOOKUP(B1209,EFA!$C$2:$D$7,2,0),EFA!$D$7)</f>
        <v>0.97341921930465047</v>
      </c>
      <c r="H1209" s="69">
        <f>LGD!$D$6</f>
        <v>0.3</v>
      </c>
      <c r="I1209" s="68">
        <f t="shared" si="1012"/>
        <v>161907.37907558866</v>
      </c>
      <c r="J1209" s="70">
        <f t="shared" si="1013"/>
        <v>0.81894554163582844</v>
      </c>
      <c r="K1209" s="68">
        <f t="shared" si="1014"/>
        <v>132593.32625189534</v>
      </c>
      <c r="M1209" s="64">
        <v>180</v>
      </c>
      <c r="N1209" s="64">
        <v>1</v>
      </c>
      <c r="O1209" s="63">
        <f t="shared" si="1015"/>
        <v>0.13390000000000002</v>
      </c>
      <c r="P1209" s="87">
        <f t="shared" si="1010"/>
        <v>1.2910116695795639E-2</v>
      </c>
      <c r="Q1209" s="64">
        <f t="shared" si="1016"/>
        <v>162</v>
      </c>
      <c r="R1209" s="87">
        <f t="shared" si="1017"/>
        <v>0.96529154620774404</v>
      </c>
      <c r="S1209" s="64">
        <f t="shared" si="1018"/>
        <v>18</v>
      </c>
    </row>
    <row r="1210" spans="1:19" x14ac:dyDescent="0.25">
      <c r="B1210" s="62">
        <v>2</v>
      </c>
      <c r="C1210" s="64" t="s">
        <v>16</v>
      </c>
      <c r="D1210" s="68"/>
      <c r="E1210" s="68">
        <f>$D$1199*R1210</f>
        <v>0</v>
      </c>
      <c r="F1210" s="63">
        <f t="shared" si="1011"/>
        <v>1.1234008039333332E-2</v>
      </c>
      <c r="G1210" s="65">
        <f>IFERROR(VLOOKUP(B1210,EFA!$C$2:$D$7,2,0),EFA!$D$7)</f>
        <v>0.97341921930465047</v>
      </c>
      <c r="H1210" s="69">
        <f>LGD!$D$7</f>
        <v>0.3</v>
      </c>
      <c r="I1210" s="68">
        <f t="shared" si="1012"/>
        <v>0</v>
      </c>
      <c r="J1210" s="70">
        <f t="shared" si="1013"/>
        <v>0.81894554163582844</v>
      </c>
      <c r="K1210" s="68">
        <f t="shared" si="1014"/>
        <v>0</v>
      </c>
      <c r="M1210" s="64">
        <v>180</v>
      </c>
      <c r="N1210" s="64">
        <v>1</v>
      </c>
      <c r="O1210" s="63">
        <f t="shared" si="1015"/>
        <v>0.13390000000000002</v>
      </c>
      <c r="P1210" s="87">
        <f t="shared" si="1010"/>
        <v>1.2910116695795639E-2</v>
      </c>
      <c r="Q1210" s="64">
        <f t="shared" si="1016"/>
        <v>162</v>
      </c>
      <c r="R1210" s="87">
        <f t="shared" si="1017"/>
        <v>0.96529154620774404</v>
      </c>
      <c r="S1210" s="64">
        <f t="shared" si="1018"/>
        <v>18</v>
      </c>
    </row>
    <row r="1211" spans="1:19" x14ac:dyDescent="0.25">
      <c r="B1211" s="62">
        <v>2</v>
      </c>
      <c r="C1211" s="64" t="s">
        <v>17</v>
      </c>
      <c r="D1211" s="68"/>
      <c r="E1211" s="68">
        <f>$D$1200*R1211</f>
        <v>0</v>
      </c>
      <c r="F1211" s="63">
        <f t="shared" si="1011"/>
        <v>1.1234008039333332E-2</v>
      </c>
      <c r="G1211" s="65">
        <f>IFERROR(VLOOKUP(B1211,EFA!$C$2:$D$7,2,0),EFA!$D$7)</f>
        <v>0.97341921930465047</v>
      </c>
      <c r="H1211" s="69">
        <f>LGD!$D$8</f>
        <v>4.6364209605119888E-2</v>
      </c>
      <c r="I1211" s="68">
        <f t="shared" si="1012"/>
        <v>0</v>
      </c>
      <c r="J1211" s="70">
        <f t="shared" si="1013"/>
        <v>0.81894554163582844</v>
      </c>
      <c r="K1211" s="68">
        <f t="shared" si="1014"/>
        <v>0</v>
      </c>
      <c r="M1211" s="64">
        <v>180</v>
      </c>
      <c r="N1211" s="64">
        <v>1</v>
      </c>
      <c r="O1211" s="63">
        <f t="shared" si="1015"/>
        <v>0.13390000000000002</v>
      </c>
      <c r="P1211" s="87">
        <f t="shared" si="1010"/>
        <v>1.2910116695795639E-2</v>
      </c>
      <c r="Q1211" s="64">
        <f t="shared" si="1016"/>
        <v>162</v>
      </c>
      <c r="R1211" s="87">
        <f t="shared" si="1017"/>
        <v>0.96529154620774404</v>
      </c>
      <c r="S1211" s="64">
        <f t="shared" si="1018"/>
        <v>18</v>
      </c>
    </row>
    <row r="1212" spans="1:19" x14ac:dyDescent="0.25">
      <c r="B1212" s="62">
        <v>2</v>
      </c>
      <c r="C1212" s="64" t="s">
        <v>18</v>
      </c>
      <c r="D1212" s="68"/>
      <c r="E1212" s="68">
        <f>$D$1201*R1212</f>
        <v>0</v>
      </c>
      <c r="F1212" s="63">
        <f t="shared" si="1011"/>
        <v>1.1234008039333332E-2</v>
      </c>
      <c r="G1212" s="65">
        <f>IFERROR(VLOOKUP(B1212,EFA!$C$2:$D$7,2,0),EFA!$D$7)</f>
        <v>0.97341921930465047</v>
      </c>
      <c r="H1212" s="69">
        <f>LGD!$D$9</f>
        <v>0.25</v>
      </c>
      <c r="I1212" s="68">
        <f t="shared" si="1012"/>
        <v>0</v>
      </c>
      <c r="J1212" s="70">
        <f t="shared" si="1013"/>
        <v>0.81894554163582844</v>
      </c>
      <c r="K1212" s="68">
        <f t="shared" si="1014"/>
        <v>0</v>
      </c>
      <c r="M1212" s="64">
        <v>180</v>
      </c>
      <c r="N1212" s="64">
        <v>1</v>
      </c>
      <c r="O1212" s="63">
        <f t="shared" si="1015"/>
        <v>0.13390000000000002</v>
      </c>
      <c r="P1212" s="87">
        <f t="shared" si="1010"/>
        <v>1.2910116695795639E-2</v>
      </c>
      <c r="Q1212" s="64">
        <f t="shared" si="1016"/>
        <v>162</v>
      </c>
      <c r="R1212" s="87">
        <f t="shared" si="1017"/>
        <v>0.96529154620774404</v>
      </c>
      <c r="S1212" s="64">
        <f t="shared" si="1018"/>
        <v>18</v>
      </c>
    </row>
    <row r="1213" spans="1:19" x14ac:dyDescent="0.25">
      <c r="B1213" s="62">
        <v>2</v>
      </c>
      <c r="C1213" s="64" t="s">
        <v>19</v>
      </c>
      <c r="D1213" s="68"/>
      <c r="E1213" s="68">
        <f>$D$1202*R1213</f>
        <v>0</v>
      </c>
      <c r="F1213" s="63">
        <f t="shared" si="1011"/>
        <v>1.1234008039333332E-2</v>
      </c>
      <c r="G1213" s="65">
        <f>IFERROR(VLOOKUP(B1213,EFA!$C$2:$D$7,2,0),EFA!$D$7)</f>
        <v>0.97341921930465047</v>
      </c>
      <c r="H1213" s="69">
        <f>LGD!$D$10</f>
        <v>0.35</v>
      </c>
      <c r="I1213" s="68">
        <f t="shared" si="1012"/>
        <v>0</v>
      </c>
      <c r="J1213" s="70">
        <f t="shared" si="1013"/>
        <v>0.81894554163582844</v>
      </c>
      <c r="K1213" s="68">
        <f t="shared" si="1014"/>
        <v>0</v>
      </c>
      <c r="M1213" s="64">
        <v>180</v>
      </c>
      <c r="N1213" s="64">
        <v>1</v>
      </c>
      <c r="O1213" s="63">
        <f t="shared" si="1015"/>
        <v>0.13390000000000002</v>
      </c>
      <c r="P1213" s="87">
        <f t="shared" si="1010"/>
        <v>1.2910116695795639E-2</v>
      </c>
      <c r="Q1213" s="64">
        <f t="shared" si="1016"/>
        <v>162</v>
      </c>
      <c r="R1213" s="87">
        <f t="shared" si="1017"/>
        <v>0.96529154620774404</v>
      </c>
      <c r="S1213" s="64">
        <f t="shared" si="1018"/>
        <v>18</v>
      </c>
    </row>
    <row r="1214" spans="1:19" x14ac:dyDescent="0.25">
      <c r="B1214" s="62">
        <v>2</v>
      </c>
      <c r="C1214" s="64" t="s">
        <v>20</v>
      </c>
      <c r="D1214" s="68"/>
      <c r="E1214" s="68">
        <f>$D$1203*R1214</f>
        <v>0</v>
      </c>
      <c r="F1214" s="63">
        <f t="shared" si="1011"/>
        <v>1.1234008039333332E-2</v>
      </c>
      <c r="G1214" s="65">
        <f>IFERROR(VLOOKUP(B1214,EFA!$C$2:$D$7,2,0),EFA!$D$7)</f>
        <v>0.97341921930465047</v>
      </c>
      <c r="H1214" s="69">
        <f>LGD!$D$11</f>
        <v>0.55000000000000004</v>
      </c>
      <c r="I1214" s="68">
        <f t="shared" si="1012"/>
        <v>0</v>
      </c>
      <c r="J1214" s="70">
        <f t="shared" si="1013"/>
        <v>0.81894554163582844</v>
      </c>
      <c r="K1214" s="68">
        <f t="shared" si="1014"/>
        <v>0</v>
      </c>
      <c r="M1214" s="64">
        <v>180</v>
      </c>
      <c r="N1214" s="64">
        <v>1</v>
      </c>
      <c r="O1214" s="63">
        <f t="shared" si="1015"/>
        <v>0.13390000000000002</v>
      </c>
      <c r="P1214" s="87">
        <f t="shared" si="1010"/>
        <v>1.2910116695795639E-2</v>
      </c>
      <c r="Q1214" s="64">
        <f t="shared" si="1016"/>
        <v>162</v>
      </c>
      <c r="R1214" s="87">
        <f t="shared" si="1017"/>
        <v>0.96529154620774404</v>
      </c>
      <c r="S1214" s="64">
        <f t="shared" si="1018"/>
        <v>18</v>
      </c>
    </row>
    <row r="1215" spans="1:19" x14ac:dyDescent="0.25">
      <c r="C1215" s="64"/>
      <c r="D1215" s="68"/>
      <c r="E1215" s="68"/>
      <c r="F1215" s="63"/>
      <c r="G1215" s="65"/>
      <c r="H1215" s="69"/>
      <c r="I1215" s="68"/>
      <c r="J1215" s="70"/>
      <c r="K1215" s="68"/>
      <c r="M1215" s="64"/>
      <c r="N1215" s="64"/>
      <c r="O1215" s="63"/>
      <c r="P1215" s="87"/>
      <c r="Q1215" s="64"/>
      <c r="R1215" s="87"/>
      <c r="S1215" s="64"/>
    </row>
    <row r="1216" spans="1:19" x14ac:dyDescent="0.25">
      <c r="A1216" s="62">
        <v>15</v>
      </c>
      <c r="B1216" s="62" t="s">
        <v>52</v>
      </c>
      <c r="C1216" s="64" t="s">
        <v>9</v>
      </c>
      <c r="D1216" s="64"/>
      <c r="E1216" s="84" t="s">
        <v>26</v>
      </c>
      <c r="F1216" s="84" t="s">
        <v>39</v>
      </c>
      <c r="G1216" s="84" t="s">
        <v>27</v>
      </c>
      <c r="H1216" s="84" t="s">
        <v>28</v>
      </c>
      <c r="I1216" s="84" t="s">
        <v>29</v>
      </c>
      <c r="J1216" s="84" t="s">
        <v>30</v>
      </c>
      <c r="K1216" s="85" t="s">
        <v>31</v>
      </c>
      <c r="M1216" s="85" t="s">
        <v>32</v>
      </c>
      <c r="N1216" s="85" t="s">
        <v>33</v>
      </c>
      <c r="O1216" s="85" t="s">
        <v>34</v>
      </c>
      <c r="P1216" s="85" t="s">
        <v>35</v>
      </c>
      <c r="Q1216" s="85" t="s">
        <v>36</v>
      </c>
      <c r="R1216" s="85" t="s">
        <v>37</v>
      </c>
      <c r="S1216" s="85" t="s">
        <v>38</v>
      </c>
    </row>
    <row r="1217" spans="1:19" x14ac:dyDescent="0.25">
      <c r="B1217" s="62">
        <v>3</v>
      </c>
      <c r="C1217" s="64" t="s">
        <v>12</v>
      </c>
      <c r="D1217" s="68"/>
      <c r="E1217" s="68">
        <f>$D$1195*R1217</f>
        <v>0</v>
      </c>
      <c r="F1217" s="63">
        <f>$F$4-$E$4</f>
        <v>1.4695080658937348E-2</v>
      </c>
      <c r="G1217" s="65">
        <f>IFERROR(VLOOKUP(B1217,EFA!$C$2:$D$7,2,0),EFA!$D$7)</f>
        <v>0.97750576770633035</v>
      </c>
      <c r="H1217" s="69">
        <f>LGD!$D$3</f>
        <v>0</v>
      </c>
      <c r="I1217" s="68">
        <f>E1217*F1217*G1217*H1217</f>
        <v>0</v>
      </c>
      <c r="J1217" s="70">
        <f>1/((1+($O$16/12))^(M1217-Q1217))</f>
        <v>0.7168446333284122</v>
      </c>
      <c r="K1217" s="68">
        <f>I1217*J1217</f>
        <v>0</v>
      </c>
      <c r="M1217" s="64">
        <v>180</v>
      </c>
      <c r="N1217" s="64">
        <v>1</v>
      </c>
      <c r="O1217" s="63">
        <f>$O$16</f>
        <v>0.13390000000000002</v>
      </c>
      <c r="P1217" s="87">
        <f t="shared" ref="P1217:P1225" si="1019">PMT(O1217/12,M1217,-N1217,0,0)</f>
        <v>1.2910116695795639E-2</v>
      </c>
      <c r="Q1217" s="64">
        <f>$Q$1214-12</f>
        <v>150</v>
      </c>
      <c r="R1217" s="87">
        <f>PV(O1217/12,Q1217,-P1217,0,0)</f>
        <v>0.93798727362980949</v>
      </c>
      <c r="S1217" s="64">
        <f>M1217-Q1217</f>
        <v>30</v>
      </c>
    </row>
    <row r="1218" spans="1:19" x14ac:dyDescent="0.25">
      <c r="B1218" s="62">
        <v>3</v>
      </c>
      <c r="C1218" s="64" t="s">
        <v>13</v>
      </c>
      <c r="D1218" s="68"/>
      <c r="E1218" s="68">
        <f>$D$1196*R1218</f>
        <v>0</v>
      </c>
      <c r="F1218" s="63">
        <f t="shared" ref="F1218:F1225" si="1020">$F$4-$E$4</f>
        <v>1.4695080658937348E-2</v>
      </c>
      <c r="G1218" s="65">
        <f>IFERROR(VLOOKUP(B1218,EFA!$C$2:$D$7,2,0),EFA!$D$7)</f>
        <v>0.97750576770633035</v>
      </c>
      <c r="H1218" s="69">
        <f>LGD!$D$4</f>
        <v>0.55000000000000004</v>
      </c>
      <c r="I1218" s="68">
        <f t="shared" ref="I1218:I1225" si="1021">E1218*F1218*G1218*H1218</f>
        <v>0</v>
      </c>
      <c r="J1218" s="70">
        <f t="shared" ref="J1218:J1225" si="1022">1/((1+($O$16/12))^(M1218-Q1218))</f>
        <v>0.7168446333284122</v>
      </c>
      <c r="K1218" s="68">
        <f t="shared" ref="K1218:K1225" si="1023">I1218*J1218</f>
        <v>0</v>
      </c>
      <c r="M1218" s="64">
        <v>180</v>
      </c>
      <c r="N1218" s="64">
        <v>1</v>
      </c>
      <c r="O1218" s="63">
        <f t="shared" ref="O1218:O1225" si="1024">$O$16</f>
        <v>0.13390000000000002</v>
      </c>
      <c r="P1218" s="87">
        <f t="shared" si="1019"/>
        <v>1.2910116695795639E-2</v>
      </c>
      <c r="Q1218" s="64">
        <f t="shared" ref="Q1218:Q1225" si="1025">$Q$1214-12</f>
        <v>150</v>
      </c>
      <c r="R1218" s="87">
        <f t="shared" ref="R1218:R1225" si="1026">PV(O1218/12,Q1218,-P1218,0,0)</f>
        <v>0.93798727362980949</v>
      </c>
      <c r="S1218" s="64">
        <f t="shared" ref="S1218:S1225" si="1027">M1218-Q1218</f>
        <v>30</v>
      </c>
    </row>
    <row r="1219" spans="1:19" x14ac:dyDescent="0.25">
      <c r="B1219" s="62">
        <v>3</v>
      </c>
      <c r="C1219" s="64" t="s">
        <v>14</v>
      </c>
      <c r="D1219" s="68"/>
      <c r="E1219" s="68">
        <f>$D$1197*R1219</f>
        <v>0</v>
      </c>
      <c r="F1219" s="63">
        <f t="shared" si="1020"/>
        <v>1.4695080658937348E-2</v>
      </c>
      <c r="G1219" s="65">
        <f>IFERROR(VLOOKUP(B1219,EFA!$C$2:$D$7,2,0),EFA!$D$7)</f>
        <v>0.97750576770633035</v>
      </c>
      <c r="H1219" s="69">
        <f>LGD!$D$5</f>
        <v>0.14000000000000001</v>
      </c>
      <c r="I1219" s="68">
        <f t="shared" si="1021"/>
        <v>0</v>
      </c>
      <c r="J1219" s="70">
        <f t="shared" si="1022"/>
        <v>0.7168446333284122</v>
      </c>
      <c r="K1219" s="68">
        <f t="shared" si="1023"/>
        <v>0</v>
      </c>
      <c r="M1219" s="64">
        <v>180</v>
      </c>
      <c r="N1219" s="64">
        <v>1</v>
      </c>
      <c r="O1219" s="63">
        <f t="shared" si="1024"/>
        <v>0.13390000000000002</v>
      </c>
      <c r="P1219" s="87">
        <f t="shared" si="1019"/>
        <v>1.2910116695795639E-2</v>
      </c>
      <c r="Q1219" s="64">
        <f t="shared" si="1025"/>
        <v>150</v>
      </c>
      <c r="R1219" s="87">
        <f t="shared" si="1026"/>
        <v>0.93798727362980949</v>
      </c>
      <c r="S1219" s="64">
        <f t="shared" si="1027"/>
        <v>30</v>
      </c>
    </row>
    <row r="1220" spans="1:19" x14ac:dyDescent="0.25">
      <c r="B1220" s="62">
        <v>3</v>
      </c>
      <c r="C1220" s="64" t="s">
        <v>15</v>
      </c>
      <c r="D1220" s="68"/>
      <c r="E1220" s="68">
        <f>$D$1198*R1220</f>
        <v>47956688.215083025</v>
      </c>
      <c r="F1220" s="63">
        <f t="shared" si="1020"/>
        <v>1.4695080658937348E-2</v>
      </c>
      <c r="G1220" s="65">
        <f>IFERROR(VLOOKUP(B1220,EFA!$C$2:$D$7,2,0),EFA!$D$7)</f>
        <v>0.97750576770633035</v>
      </c>
      <c r="H1220" s="69">
        <f>LGD!$D$6</f>
        <v>0.3</v>
      </c>
      <c r="I1220" s="68">
        <f t="shared" si="1021"/>
        <v>206662.52987522588</v>
      </c>
      <c r="J1220" s="70">
        <f t="shared" si="1022"/>
        <v>0.7168446333284122</v>
      </c>
      <c r="K1220" s="68">
        <f t="shared" si="1023"/>
        <v>148144.92545112834</v>
      </c>
      <c r="M1220" s="64">
        <v>180</v>
      </c>
      <c r="N1220" s="64">
        <v>1</v>
      </c>
      <c r="O1220" s="63">
        <f t="shared" si="1024"/>
        <v>0.13390000000000002</v>
      </c>
      <c r="P1220" s="87">
        <f t="shared" si="1019"/>
        <v>1.2910116695795639E-2</v>
      </c>
      <c r="Q1220" s="64">
        <f t="shared" si="1025"/>
        <v>150</v>
      </c>
      <c r="R1220" s="87">
        <f t="shared" si="1026"/>
        <v>0.93798727362980949</v>
      </c>
      <c r="S1220" s="64">
        <f t="shared" si="1027"/>
        <v>30</v>
      </c>
    </row>
    <row r="1221" spans="1:19" x14ac:dyDescent="0.25">
      <c r="B1221" s="62">
        <v>3</v>
      </c>
      <c r="C1221" s="64" t="s">
        <v>16</v>
      </c>
      <c r="D1221" s="68"/>
      <c r="E1221" s="68">
        <f>$D$1199*R1221</f>
        <v>0</v>
      </c>
      <c r="F1221" s="63">
        <f t="shared" si="1020"/>
        <v>1.4695080658937348E-2</v>
      </c>
      <c r="G1221" s="65">
        <f>IFERROR(VLOOKUP(B1221,EFA!$C$2:$D$7,2,0),EFA!$D$7)</f>
        <v>0.97750576770633035</v>
      </c>
      <c r="H1221" s="69">
        <f>LGD!$D$7</f>
        <v>0.3</v>
      </c>
      <c r="I1221" s="68">
        <f t="shared" si="1021"/>
        <v>0</v>
      </c>
      <c r="J1221" s="70">
        <f t="shared" si="1022"/>
        <v>0.7168446333284122</v>
      </c>
      <c r="K1221" s="68">
        <f t="shared" si="1023"/>
        <v>0</v>
      </c>
      <c r="M1221" s="64">
        <v>180</v>
      </c>
      <c r="N1221" s="64">
        <v>1</v>
      </c>
      <c r="O1221" s="63">
        <f t="shared" si="1024"/>
        <v>0.13390000000000002</v>
      </c>
      <c r="P1221" s="87">
        <f t="shared" si="1019"/>
        <v>1.2910116695795639E-2</v>
      </c>
      <c r="Q1221" s="64">
        <f t="shared" si="1025"/>
        <v>150</v>
      </c>
      <c r="R1221" s="87">
        <f t="shared" si="1026"/>
        <v>0.93798727362980949</v>
      </c>
      <c r="S1221" s="64">
        <f t="shared" si="1027"/>
        <v>30</v>
      </c>
    </row>
    <row r="1222" spans="1:19" x14ac:dyDescent="0.25">
      <c r="B1222" s="62">
        <v>3</v>
      </c>
      <c r="C1222" s="64" t="s">
        <v>17</v>
      </c>
      <c r="D1222" s="68"/>
      <c r="E1222" s="68">
        <f>$D$1200*R1222</f>
        <v>0</v>
      </c>
      <c r="F1222" s="63">
        <f t="shared" si="1020"/>
        <v>1.4695080658937348E-2</v>
      </c>
      <c r="G1222" s="65">
        <f>IFERROR(VLOOKUP(B1222,EFA!$C$2:$D$7,2,0),EFA!$D$7)</f>
        <v>0.97750576770633035</v>
      </c>
      <c r="H1222" s="69">
        <f>LGD!$D$8</f>
        <v>4.6364209605119888E-2</v>
      </c>
      <c r="I1222" s="68">
        <f t="shared" si="1021"/>
        <v>0</v>
      </c>
      <c r="J1222" s="70">
        <f t="shared" si="1022"/>
        <v>0.7168446333284122</v>
      </c>
      <c r="K1222" s="68">
        <f t="shared" si="1023"/>
        <v>0</v>
      </c>
      <c r="M1222" s="64">
        <v>180</v>
      </c>
      <c r="N1222" s="64">
        <v>1</v>
      </c>
      <c r="O1222" s="63">
        <f t="shared" si="1024"/>
        <v>0.13390000000000002</v>
      </c>
      <c r="P1222" s="87">
        <f t="shared" si="1019"/>
        <v>1.2910116695795639E-2</v>
      </c>
      <c r="Q1222" s="64">
        <f t="shared" si="1025"/>
        <v>150</v>
      </c>
      <c r="R1222" s="87">
        <f t="shared" si="1026"/>
        <v>0.93798727362980949</v>
      </c>
      <c r="S1222" s="64">
        <f t="shared" si="1027"/>
        <v>30</v>
      </c>
    </row>
    <row r="1223" spans="1:19" x14ac:dyDescent="0.25">
      <c r="B1223" s="62">
        <v>3</v>
      </c>
      <c r="C1223" s="64" t="s">
        <v>18</v>
      </c>
      <c r="D1223" s="68"/>
      <c r="E1223" s="68">
        <f>$D$1201*R1223</f>
        <v>0</v>
      </c>
      <c r="F1223" s="63">
        <f t="shared" si="1020"/>
        <v>1.4695080658937348E-2</v>
      </c>
      <c r="G1223" s="65">
        <f>IFERROR(VLOOKUP(B1223,EFA!$C$2:$D$7,2,0),EFA!$D$7)</f>
        <v>0.97750576770633035</v>
      </c>
      <c r="H1223" s="69">
        <f>LGD!$D$9</f>
        <v>0.25</v>
      </c>
      <c r="I1223" s="68">
        <f t="shared" si="1021"/>
        <v>0</v>
      </c>
      <c r="J1223" s="70">
        <f t="shared" si="1022"/>
        <v>0.7168446333284122</v>
      </c>
      <c r="K1223" s="68">
        <f t="shared" si="1023"/>
        <v>0</v>
      </c>
      <c r="M1223" s="64">
        <v>180</v>
      </c>
      <c r="N1223" s="64">
        <v>1</v>
      </c>
      <c r="O1223" s="63">
        <f t="shared" si="1024"/>
        <v>0.13390000000000002</v>
      </c>
      <c r="P1223" s="87">
        <f t="shared" si="1019"/>
        <v>1.2910116695795639E-2</v>
      </c>
      <c r="Q1223" s="64">
        <f t="shared" si="1025"/>
        <v>150</v>
      </c>
      <c r="R1223" s="87">
        <f t="shared" si="1026"/>
        <v>0.93798727362980949</v>
      </c>
      <c r="S1223" s="64">
        <f t="shared" si="1027"/>
        <v>30</v>
      </c>
    </row>
    <row r="1224" spans="1:19" x14ac:dyDescent="0.25">
      <c r="B1224" s="62">
        <v>3</v>
      </c>
      <c r="C1224" s="64" t="s">
        <v>19</v>
      </c>
      <c r="D1224" s="68"/>
      <c r="E1224" s="68">
        <f>$D$1202*R1224</f>
        <v>0</v>
      </c>
      <c r="F1224" s="63">
        <f t="shared" si="1020"/>
        <v>1.4695080658937348E-2</v>
      </c>
      <c r="G1224" s="65">
        <f>IFERROR(VLOOKUP(B1224,EFA!$C$2:$D$7,2,0),EFA!$D$7)</f>
        <v>0.97750576770633035</v>
      </c>
      <c r="H1224" s="69">
        <f>LGD!$D$10</f>
        <v>0.35</v>
      </c>
      <c r="I1224" s="68">
        <f t="shared" si="1021"/>
        <v>0</v>
      </c>
      <c r="J1224" s="70">
        <f t="shared" si="1022"/>
        <v>0.7168446333284122</v>
      </c>
      <c r="K1224" s="68">
        <f t="shared" si="1023"/>
        <v>0</v>
      </c>
      <c r="M1224" s="64">
        <v>180</v>
      </c>
      <c r="N1224" s="64">
        <v>1</v>
      </c>
      <c r="O1224" s="63">
        <f t="shared" si="1024"/>
        <v>0.13390000000000002</v>
      </c>
      <c r="P1224" s="87">
        <f t="shared" si="1019"/>
        <v>1.2910116695795639E-2</v>
      </c>
      <c r="Q1224" s="64">
        <f t="shared" si="1025"/>
        <v>150</v>
      </c>
      <c r="R1224" s="87">
        <f t="shared" si="1026"/>
        <v>0.93798727362980949</v>
      </c>
      <c r="S1224" s="64">
        <f t="shared" si="1027"/>
        <v>30</v>
      </c>
    </row>
    <row r="1225" spans="1:19" x14ac:dyDescent="0.25">
      <c r="B1225" s="62">
        <v>3</v>
      </c>
      <c r="C1225" s="64" t="s">
        <v>20</v>
      </c>
      <c r="D1225" s="68"/>
      <c r="E1225" s="68">
        <f>$D$1203*R1225</f>
        <v>0</v>
      </c>
      <c r="F1225" s="63">
        <f t="shared" si="1020"/>
        <v>1.4695080658937348E-2</v>
      </c>
      <c r="G1225" s="65">
        <f>IFERROR(VLOOKUP(B1225,EFA!$C$2:$D$7,2,0),EFA!$D$7)</f>
        <v>0.97750576770633035</v>
      </c>
      <c r="H1225" s="69">
        <f>LGD!$D$11</f>
        <v>0.55000000000000004</v>
      </c>
      <c r="I1225" s="68">
        <f t="shared" si="1021"/>
        <v>0</v>
      </c>
      <c r="J1225" s="70">
        <f t="shared" si="1022"/>
        <v>0.7168446333284122</v>
      </c>
      <c r="K1225" s="68">
        <f t="shared" si="1023"/>
        <v>0</v>
      </c>
      <c r="M1225" s="64">
        <v>180</v>
      </c>
      <c r="N1225" s="64">
        <v>1</v>
      </c>
      <c r="O1225" s="63">
        <f t="shared" si="1024"/>
        <v>0.13390000000000002</v>
      </c>
      <c r="P1225" s="87">
        <f t="shared" si="1019"/>
        <v>1.2910116695795639E-2</v>
      </c>
      <c r="Q1225" s="64">
        <f t="shared" si="1025"/>
        <v>150</v>
      </c>
      <c r="R1225" s="87">
        <f t="shared" si="1026"/>
        <v>0.93798727362980949</v>
      </c>
      <c r="S1225" s="64">
        <f t="shared" si="1027"/>
        <v>30</v>
      </c>
    </row>
    <row r="1226" spans="1:19" x14ac:dyDescent="0.25">
      <c r="C1226" s="64"/>
      <c r="D1226" s="68"/>
      <c r="E1226" s="68"/>
      <c r="F1226" s="63"/>
      <c r="G1226" s="65"/>
      <c r="H1226" s="69"/>
      <c r="I1226" s="68"/>
      <c r="J1226" s="70"/>
      <c r="K1226" s="68"/>
      <c r="M1226" s="64"/>
      <c r="N1226" s="64"/>
      <c r="O1226" s="63"/>
      <c r="P1226" s="87"/>
      <c r="Q1226" s="64"/>
      <c r="R1226" s="87"/>
      <c r="S1226" s="64"/>
    </row>
    <row r="1227" spans="1:19" x14ac:dyDescent="0.25">
      <c r="A1227" s="62">
        <v>15</v>
      </c>
      <c r="B1227" s="62" t="s">
        <v>52</v>
      </c>
      <c r="C1227" s="64" t="s">
        <v>9</v>
      </c>
      <c r="D1227" s="64"/>
      <c r="E1227" s="84" t="s">
        <v>26</v>
      </c>
      <c r="F1227" s="84" t="s">
        <v>39</v>
      </c>
      <c r="G1227" s="84" t="s">
        <v>27</v>
      </c>
      <c r="H1227" s="84" t="s">
        <v>28</v>
      </c>
      <c r="I1227" s="84" t="s">
        <v>29</v>
      </c>
      <c r="J1227" s="84" t="s">
        <v>30</v>
      </c>
      <c r="K1227" s="85" t="s">
        <v>31</v>
      </c>
      <c r="M1227" s="85" t="s">
        <v>32</v>
      </c>
      <c r="N1227" s="85" t="s">
        <v>33</v>
      </c>
      <c r="O1227" s="85" t="s">
        <v>34</v>
      </c>
      <c r="P1227" s="85" t="s">
        <v>35</v>
      </c>
      <c r="Q1227" s="85" t="s">
        <v>36</v>
      </c>
      <c r="R1227" s="85" t="s">
        <v>37</v>
      </c>
      <c r="S1227" s="85" t="s">
        <v>38</v>
      </c>
    </row>
    <row r="1228" spans="1:19" x14ac:dyDescent="0.25">
      <c r="B1228" s="62">
        <v>4</v>
      </c>
      <c r="C1228" s="64" t="s">
        <v>12</v>
      </c>
      <c r="D1228" s="68"/>
      <c r="E1228" s="68">
        <f>$D$1195*R1228</f>
        <v>0</v>
      </c>
      <c r="F1228" s="63">
        <f>$G$4-$F$4</f>
        <v>6.7767815941499332E-3</v>
      </c>
      <c r="G1228" s="65">
        <f>IFERROR(VLOOKUP(B1228,EFA!$C$2:$D$7,2,0),EFA!$D$7)</f>
        <v>0.98975941333993145</v>
      </c>
      <c r="H1228" s="69">
        <f>LGD!$D$3</f>
        <v>0</v>
      </c>
      <c r="I1228" s="68">
        <f>E1228*F1228*G1228*H1228</f>
        <v>0</v>
      </c>
      <c r="J1228" s="70">
        <f>1/((1+($O$16/12))^(M1228-Q1228))</f>
        <v>0.62747301524507682</v>
      </c>
      <c r="K1228" s="68">
        <f>I1228*J1228</f>
        <v>0</v>
      </c>
      <c r="M1228" s="64">
        <v>180</v>
      </c>
      <c r="N1228" s="64">
        <v>1</v>
      </c>
      <c r="O1228" s="63">
        <f>$O$16</f>
        <v>0.13390000000000002</v>
      </c>
      <c r="P1228" s="87">
        <f t="shared" ref="P1228:P1236" si="1028">PMT(O1228/12,M1228,-N1228,0,0)</f>
        <v>1.2910116695795639E-2</v>
      </c>
      <c r="Q1228" s="64">
        <f>$Q$1225-12</f>
        <v>138</v>
      </c>
      <c r="R1228" s="87">
        <f>PV(O1228/12,Q1228,-P1228,0,0)</f>
        <v>0.90679402581056456</v>
      </c>
      <c r="S1228" s="64">
        <f>M1228-Q1228</f>
        <v>42</v>
      </c>
    </row>
    <row r="1229" spans="1:19" x14ac:dyDescent="0.25">
      <c r="B1229" s="62">
        <v>4</v>
      </c>
      <c r="C1229" s="64" t="s">
        <v>13</v>
      </c>
      <c r="D1229" s="68"/>
      <c r="E1229" s="68">
        <f>$D$1196*R1229</f>
        <v>0</v>
      </c>
      <c r="F1229" s="63">
        <f t="shared" ref="F1229:F1236" si="1029">$G$4-$F$4</f>
        <v>6.7767815941499332E-3</v>
      </c>
      <c r="G1229" s="65">
        <f>IFERROR(VLOOKUP(B1229,EFA!$C$2:$D$7,2,0),EFA!$D$7)</f>
        <v>0.98975941333993145</v>
      </c>
      <c r="H1229" s="69">
        <f>LGD!$D$4</f>
        <v>0.55000000000000004</v>
      </c>
      <c r="I1229" s="68">
        <f t="shared" ref="I1229:I1236" si="1030">E1229*F1229*G1229*H1229</f>
        <v>0</v>
      </c>
      <c r="J1229" s="70">
        <f t="shared" ref="J1229:J1236" si="1031">1/((1+($O$16/12))^(M1229-Q1229))</f>
        <v>0.62747301524507682</v>
      </c>
      <c r="K1229" s="68">
        <f t="shared" ref="K1229:K1236" si="1032">I1229*J1229</f>
        <v>0</v>
      </c>
      <c r="M1229" s="64">
        <v>180</v>
      </c>
      <c r="N1229" s="64">
        <v>1</v>
      </c>
      <c r="O1229" s="63">
        <f t="shared" ref="O1229:O1236" si="1033">$O$16</f>
        <v>0.13390000000000002</v>
      </c>
      <c r="P1229" s="87">
        <f t="shared" si="1028"/>
        <v>1.2910116695795639E-2</v>
      </c>
      <c r="Q1229" s="64">
        <f t="shared" ref="Q1229:Q1236" si="1034">$Q$1225-12</f>
        <v>138</v>
      </c>
      <c r="R1229" s="87">
        <f t="shared" ref="R1229:R1236" si="1035">PV(O1229/12,Q1229,-P1229,0,0)</f>
        <v>0.90679402581056456</v>
      </c>
      <c r="S1229" s="64">
        <f t="shared" ref="S1229:S1236" si="1036">M1229-Q1229</f>
        <v>42</v>
      </c>
    </row>
    <row r="1230" spans="1:19" x14ac:dyDescent="0.25">
      <c r="B1230" s="62">
        <v>4</v>
      </c>
      <c r="C1230" s="64" t="s">
        <v>14</v>
      </c>
      <c r="D1230" s="68"/>
      <c r="E1230" s="68">
        <f>$D$1197*R1230</f>
        <v>0</v>
      </c>
      <c r="F1230" s="63">
        <f t="shared" si="1029"/>
        <v>6.7767815941499332E-3</v>
      </c>
      <c r="G1230" s="65">
        <f>IFERROR(VLOOKUP(B1230,EFA!$C$2:$D$7,2,0),EFA!$D$7)</f>
        <v>0.98975941333993145</v>
      </c>
      <c r="H1230" s="69">
        <f>LGD!$D$5</f>
        <v>0.14000000000000001</v>
      </c>
      <c r="I1230" s="68">
        <f t="shared" si="1030"/>
        <v>0</v>
      </c>
      <c r="J1230" s="70">
        <f t="shared" si="1031"/>
        <v>0.62747301524507682</v>
      </c>
      <c r="K1230" s="68">
        <f t="shared" si="1032"/>
        <v>0</v>
      </c>
      <c r="M1230" s="64">
        <v>180</v>
      </c>
      <c r="N1230" s="64">
        <v>1</v>
      </c>
      <c r="O1230" s="63">
        <f t="shared" si="1033"/>
        <v>0.13390000000000002</v>
      </c>
      <c r="P1230" s="87">
        <f t="shared" si="1028"/>
        <v>1.2910116695795639E-2</v>
      </c>
      <c r="Q1230" s="64">
        <f t="shared" si="1034"/>
        <v>138</v>
      </c>
      <c r="R1230" s="87">
        <f t="shared" si="1035"/>
        <v>0.90679402581056456</v>
      </c>
      <c r="S1230" s="64">
        <f t="shared" si="1036"/>
        <v>42</v>
      </c>
    </row>
    <row r="1231" spans="1:19" x14ac:dyDescent="0.25">
      <c r="B1231" s="62">
        <v>4</v>
      </c>
      <c r="C1231" s="64" t="s">
        <v>15</v>
      </c>
      <c r="D1231" s="68"/>
      <c r="E1231" s="68">
        <f>$D$1198*R1231</f>
        <v>46361863.954520896</v>
      </c>
      <c r="F1231" s="63">
        <f t="shared" si="1029"/>
        <v>6.7767815941499332E-3</v>
      </c>
      <c r="G1231" s="65">
        <f>IFERROR(VLOOKUP(B1231,EFA!$C$2:$D$7,2,0),EFA!$D$7)</f>
        <v>0.98975941333993145</v>
      </c>
      <c r="H1231" s="69">
        <f>LGD!$D$6</f>
        <v>0.3</v>
      </c>
      <c r="I1231" s="68">
        <f t="shared" si="1030"/>
        <v>93290.038656194913</v>
      </c>
      <c r="J1231" s="70">
        <f t="shared" si="1031"/>
        <v>0.62747301524507682</v>
      </c>
      <c r="K1231" s="68">
        <f t="shared" si="1032"/>
        <v>58536.981847932395</v>
      </c>
      <c r="M1231" s="64">
        <v>180</v>
      </c>
      <c r="N1231" s="64">
        <v>1</v>
      </c>
      <c r="O1231" s="63">
        <f t="shared" si="1033"/>
        <v>0.13390000000000002</v>
      </c>
      <c r="P1231" s="87">
        <f t="shared" si="1028"/>
        <v>1.2910116695795639E-2</v>
      </c>
      <c r="Q1231" s="64">
        <f t="shared" si="1034"/>
        <v>138</v>
      </c>
      <c r="R1231" s="87">
        <f t="shared" si="1035"/>
        <v>0.90679402581056456</v>
      </c>
      <c r="S1231" s="64">
        <f t="shared" si="1036"/>
        <v>42</v>
      </c>
    </row>
    <row r="1232" spans="1:19" x14ac:dyDescent="0.25">
      <c r="B1232" s="62">
        <v>4</v>
      </c>
      <c r="C1232" s="64" t="s">
        <v>16</v>
      </c>
      <c r="D1232" s="68"/>
      <c r="E1232" s="68">
        <f>$D$1199*R1232</f>
        <v>0</v>
      </c>
      <c r="F1232" s="63">
        <f t="shared" si="1029"/>
        <v>6.7767815941499332E-3</v>
      </c>
      <c r="G1232" s="65">
        <f>IFERROR(VLOOKUP(B1232,EFA!$C$2:$D$7,2,0),EFA!$D$7)</f>
        <v>0.98975941333993145</v>
      </c>
      <c r="H1232" s="69">
        <f>LGD!$D$7</f>
        <v>0.3</v>
      </c>
      <c r="I1232" s="68">
        <f t="shared" si="1030"/>
        <v>0</v>
      </c>
      <c r="J1232" s="70">
        <f t="shared" si="1031"/>
        <v>0.62747301524507682</v>
      </c>
      <c r="K1232" s="68">
        <f t="shared" si="1032"/>
        <v>0</v>
      </c>
      <c r="M1232" s="64">
        <v>180</v>
      </c>
      <c r="N1232" s="64">
        <v>1</v>
      </c>
      <c r="O1232" s="63">
        <f t="shared" si="1033"/>
        <v>0.13390000000000002</v>
      </c>
      <c r="P1232" s="87">
        <f t="shared" si="1028"/>
        <v>1.2910116695795639E-2</v>
      </c>
      <c r="Q1232" s="64">
        <f t="shared" si="1034"/>
        <v>138</v>
      </c>
      <c r="R1232" s="87">
        <f t="shared" si="1035"/>
        <v>0.90679402581056456</v>
      </c>
      <c r="S1232" s="64">
        <f t="shared" si="1036"/>
        <v>42</v>
      </c>
    </row>
    <row r="1233" spans="1:19" x14ac:dyDescent="0.25">
      <c r="B1233" s="62">
        <v>4</v>
      </c>
      <c r="C1233" s="64" t="s">
        <v>17</v>
      </c>
      <c r="D1233" s="68"/>
      <c r="E1233" s="68">
        <f>$D$1200*R1233</f>
        <v>0</v>
      </c>
      <c r="F1233" s="63">
        <f t="shared" si="1029"/>
        <v>6.7767815941499332E-3</v>
      </c>
      <c r="G1233" s="65">
        <f>IFERROR(VLOOKUP(B1233,EFA!$C$2:$D$7,2,0),EFA!$D$7)</f>
        <v>0.98975941333993145</v>
      </c>
      <c r="H1233" s="69">
        <f>LGD!$D$8</f>
        <v>4.6364209605119888E-2</v>
      </c>
      <c r="I1233" s="68">
        <f t="shared" si="1030"/>
        <v>0</v>
      </c>
      <c r="J1233" s="70">
        <f t="shared" si="1031"/>
        <v>0.62747301524507682</v>
      </c>
      <c r="K1233" s="68">
        <f t="shared" si="1032"/>
        <v>0</v>
      </c>
      <c r="M1233" s="64">
        <v>180</v>
      </c>
      <c r="N1233" s="64">
        <v>1</v>
      </c>
      <c r="O1233" s="63">
        <f t="shared" si="1033"/>
        <v>0.13390000000000002</v>
      </c>
      <c r="P1233" s="87">
        <f t="shared" si="1028"/>
        <v>1.2910116695795639E-2</v>
      </c>
      <c r="Q1233" s="64">
        <f t="shared" si="1034"/>
        <v>138</v>
      </c>
      <c r="R1233" s="87">
        <f t="shared" si="1035"/>
        <v>0.90679402581056456</v>
      </c>
      <c r="S1233" s="64">
        <f t="shared" si="1036"/>
        <v>42</v>
      </c>
    </row>
    <row r="1234" spans="1:19" x14ac:dyDescent="0.25">
      <c r="B1234" s="62">
        <v>4</v>
      </c>
      <c r="C1234" s="64" t="s">
        <v>18</v>
      </c>
      <c r="D1234" s="68"/>
      <c r="E1234" s="68">
        <f>$D$1201*R1234</f>
        <v>0</v>
      </c>
      <c r="F1234" s="63">
        <f t="shared" si="1029"/>
        <v>6.7767815941499332E-3</v>
      </c>
      <c r="G1234" s="65">
        <f>IFERROR(VLOOKUP(B1234,EFA!$C$2:$D$7,2,0),EFA!$D$7)</f>
        <v>0.98975941333993145</v>
      </c>
      <c r="H1234" s="69">
        <f>LGD!$D$9</f>
        <v>0.25</v>
      </c>
      <c r="I1234" s="68">
        <f t="shared" si="1030"/>
        <v>0</v>
      </c>
      <c r="J1234" s="70">
        <f t="shared" si="1031"/>
        <v>0.62747301524507682</v>
      </c>
      <c r="K1234" s="68">
        <f t="shared" si="1032"/>
        <v>0</v>
      </c>
      <c r="M1234" s="64">
        <v>180</v>
      </c>
      <c r="N1234" s="64">
        <v>1</v>
      </c>
      <c r="O1234" s="63">
        <f t="shared" si="1033"/>
        <v>0.13390000000000002</v>
      </c>
      <c r="P1234" s="87">
        <f t="shared" si="1028"/>
        <v>1.2910116695795639E-2</v>
      </c>
      <c r="Q1234" s="64">
        <f t="shared" si="1034"/>
        <v>138</v>
      </c>
      <c r="R1234" s="87">
        <f t="shared" si="1035"/>
        <v>0.90679402581056456</v>
      </c>
      <c r="S1234" s="64">
        <f t="shared" si="1036"/>
        <v>42</v>
      </c>
    </row>
    <row r="1235" spans="1:19" x14ac:dyDescent="0.25">
      <c r="B1235" s="62">
        <v>4</v>
      </c>
      <c r="C1235" s="64" t="s">
        <v>19</v>
      </c>
      <c r="D1235" s="68"/>
      <c r="E1235" s="68">
        <f>$D$1202*R1235</f>
        <v>0</v>
      </c>
      <c r="F1235" s="63">
        <f t="shared" si="1029"/>
        <v>6.7767815941499332E-3</v>
      </c>
      <c r="G1235" s="65">
        <f>IFERROR(VLOOKUP(B1235,EFA!$C$2:$D$7,2,0),EFA!$D$7)</f>
        <v>0.98975941333993145</v>
      </c>
      <c r="H1235" s="69">
        <f>LGD!$D$10</f>
        <v>0.35</v>
      </c>
      <c r="I1235" s="68">
        <f t="shared" si="1030"/>
        <v>0</v>
      </c>
      <c r="J1235" s="70">
        <f t="shared" si="1031"/>
        <v>0.62747301524507682</v>
      </c>
      <c r="K1235" s="68">
        <f t="shared" si="1032"/>
        <v>0</v>
      </c>
      <c r="M1235" s="64">
        <v>180</v>
      </c>
      <c r="N1235" s="64">
        <v>1</v>
      </c>
      <c r="O1235" s="63">
        <f t="shared" si="1033"/>
        <v>0.13390000000000002</v>
      </c>
      <c r="P1235" s="87">
        <f t="shared" si="1028"/>
        <v>1.2910116695795639E-2</v>
      </c>
      <c r="Q1235" s="64">
        <f t="shared" si="1034"/>
        <v>138</v>
      </c>
      <c r="R1235" s="87">
        <f t="shared" si="1035"/>
        <v>0.90679402581056456</v>
      </c>
      <c r="S1235" s="64">
        <f t="shared" si="1036"/>
        <v>42</v>
      </c>
    </row>
    <row r="1236" spans="1:19" x14ac:dyDescent="0.25">
      <c r="B1236" s="62">
        <v>4</v>
      </c>
      <c r="C1236" s="64" t="s">
        <v>20</v>
      </c>
      <c r="D1236" s="68"/>
      <c r="E1236" s="68">
        <f>$D$1203*R1236</f>
        <v>0</v>
      </c>
      <c r="F1236" s="63">
        <f t="shared" si="1029"/>
        <v>6.7767815941499332E-3</v>
      </c>
      <c r="G1236" s="65">
        <f>IFERROR(VLOOKUP(B1236,EFA!$C$2:$D$7,2,0),EFA!$D$7)</f>
        <v>0.98975941333993145</v>
      </c>
      <c r="H1236" s="69">
        <f>LGD!$D$11</f>
        <v>0.55000000000000004</v>
      </c>
      <c r="I1236" s="68">
        <f t="shared" si="1030"/>
        <v>0</v>
      </c>
      <c r="J1236" s="70">
        <f t="shared" si="1031"/>
        <v>0.62747301524507682</v>
      </c>
      <c r="K1236" s="68">
        <f t="shared" si="1032"/>
        <v>0</v>
      </c>
      <c r="M1236" s="64">
        <v>180</v>
      </c>
      <c r="N1236" s="64">
        <v>1</v>
      </c>
      <c r="O1236" s="63">
        <f t="shared" si="1033"/>
        <v>0.13390000000000002</v>
      </c>
      <c r="P1236" s="87">
        <f t="shared" si="1028"/>
        <v>1.2910116695795639E-2</v>
      </c>
      <c r="Q1236" s="64">
        <f t="shared" si="1034"/>
        <v>138</v>
      </c>
      <c r="R1236" s="87">
        <f t="shared" si="1035"/>
        <v>0.90679402581056456</v>
      </c>
      <c r="S1236" s="64">
        <f t="shared" si="1036"/>
        <v>42</v>
      </c>
    </row>
    <row r="1237" spans="1:19" x14ac:dyDescent="0.25">
      <c r="C1237" s="64"/>
      <c r="D1237" s="68"/>
      <c r="E1237" s="68"/>
      <c r="F1237" s="63"/>
      <c r="G1237" s="65"/>
      <c r="H1237" s="69"/>
      <c r="I1237" s="68"/>
      <c r="J1237" s="70"/>
      <c r="K1237" s="68"/>
      <c r="M1237" s="64"/>
      <c r="N1237" s="64"/>
      <c r="O1237" s="63"/>
      <c r="P1237" s="87"/>
      <c r="Q1237" s="64"/>
      <c r="R1237" s="87"/>
      <c r="S1237" s="64"/>
    </row>
    <row r="1238" spans="1:19" x14ac:dyDescent="0.25">
      <c r="A1238" s="62">
        <v>15</v>
      </c>
      <c r="B1238" s="62" t="s">
        <v>52</v>
      </c>
      <c r="C1238" s="64" t="s">
        <v>9</v>
      </c>
      <c r="D1238" s="64"/>
      <c r="E1238" s="84" t="s">
        <v>26</v>
      </c>
      <c r="F1238" s="84" t="s">
        <v>39</v>
      </c>
      <c r="G1238" s="84" t="s">
        <v>27</v>
      </c>
      <c r="H1238" s="84" t="s">
        <v>28</v>
      </c>
      <c r="I1238" s="84" t="s">
        <v>29</v>
      </c>
      <c r="J1238" s="84" t="s">
        <v>30</v>
      </c>
      <c r="K1238" s="85" t="s">
        <v>31</v>
      </c>
      <c r="M1238" s="85" t="s">
        <v>32</v>
      </c>
      <c r="N1238" s="85" t="s">
        <v>33</v>
      </c>
      <c r="O1238" s="85" t="s">
        <v>34</v>
      </c>
      <c r="P1238" s="85" t="s">
        <v>35</v>
      </c>
      <c r="Q1238" s="85" t="s">
        <v>36</v>
      </c>
      <c r="R1238" s="85" t="s">
        <v>37</v>
      </c>
      <c r="S1238" s="85" t="s">
        <v>38</v>
      </c>
    </row>
    <row r="1239" spans="1:19" x14ac:dyDescent="0.25">
      <c r="B1239" s="62">
        <v>5</v>
      </c>
      <c r="C1239" s="64" t="s">
        <v>12</v>
      </c>
      <c r="D1239" s="68"/>
      <c r="E1239" s="68">
        <f>$D$1195*R1239</f>
        <v>0</v>
      </c>
      <c r="F1239" s="63">
        <f>$H$4-$G$4</f>
        <v>2.7833144704882407E-3</v>
      </c>
      <c r="G1239" s="65">
        <f>IFERROR(VLOOKUP(B1239,EFA!$C$2:$D$7,2,0),EFA!$D$7)</f>
        <v>1.0058360487805551</v>
      </c>
      <c r="H1239" s="69">
        <f>LGD!$D$3</f>
        <v>0</v>
      </c>
      <c r="I1239" s="68">
        <f>E1239*F1239*G1239*H1239</f>
        <v>0</v>
      </c>
      <c r="J1239" s="70">
        <f>1/((1+($O$16/12))^(M1239-Q1239))</f>
        <v>0.54924368064616602</v>
      </c>
      <c r="K1239" s="68">
        <f>I1239*J1239</f>
        <v>0</v>
      </c>
      <c r="M1239" s="64">
        <v>180</v>
      </c>
      <c r="N1239" s="64">
        <v>1</v>
      </c>
      <c r="O1239" s="63">
        <f>$O$16</f>
        <v>0.13390000000000002</v>
      </c>
      <c r="P1239" s="87">
        <f t="shared" ref="P1239:P1247" si="1037">PMT(O1239/12,M1239,-N1239,0,0)</f>
        <v>1.2910116695795639E-2</v>
      </c>
      <c r="Q1239" s="64">
        <f>$Q$1236-12</f>
        <v>126</v>
      </c>
      <c r="R1239" s="87">
        <f>PV(O1239/12,Q1239,-P1239,0,0)</f>
        <v>0.87115789206133054</v>
      </c>
      <c r="S1239" s="64">
        <f>M1239-Q1239</f>
        <v>54</v>
      </c>
    </row>
    <row r="1240" spans="1:19" x14ac:dyDescent="0.25">
      <c r="B1240" s="62">
        <v>5</v>
      </c>
      <c r="C1240" s="64" t="s">
        <v>13</v>
      </c>
      <c r="D1240" s="68"/>
      <c r="E1240" s="68">
        <f>$D$1196*R1240</f>
        <v>0</v>
      </c>
      <c r="F1240" s="63">
        <f t="shared" ref="F1240:F1247" si="1038">$H$4-$G$4</f>
        <v>2.7833144704882407E-3</v>
      </c>
      <c r="G1240" s="65">
        <f>IFERROR(VLOOKUP(B1240,EFA!$C$2:$D$7,2,0),EFA!$D$7)</f>
        <v>1.0058360487805551</v>
      </c>
      <c r="H1240" s="69">
        <f>LGD!$D$4</f>
        <v>0.55000000000000004</v>
      </c>
      <c r="I1240" s="68">
        <f t="shared" ref="I1240:I1247" si="1039">E1240*F1240*G1240*H1240</f>
        <v>0</v>
      </c>
      <c r="J1240" s="70">
        <f t="shared" ref="J1240:J1247" si="1040">1/((1+($O$16/12))^(M1240-Q1240))</f>
        <v>0.54924368064616602</v>
      </c>
      <c r="K1240" s="68">
        <f t="shared" ref="K1240:K1247" si="1041">I1240*J1240</f>
        <v>0</v>
      </c>
      <c r="M1240" s="64">
        <v>180</v>
      </c>
      <c r="N1240" s="64">
        <v>1</v>
      </c>
      <c r="O1240" s="63">
        <f t="shared" ref="O1240:O1247" si="1042">$O$16</f>
        <v>0.13390000000000002</v>
      </c>
      <c r="P1240" s="87">
        <f t="shared" si="1037"/>
        <v>1.2910116695795639E-2</v>
      </c>
      <c r="Q1240" s="64">
        <f t="shared" ref="Q1240:Q1247" si="1043">$Q$1236-12</f>
        <v>126</v>
      </c>
      <c r="R1240" s="87">
        <f t="shared" ref="R1240:R1247" si="1044">PV(O1240/12,Q1240,-P1240,0,0)</f>
        <v>0.87115789206133054</v>
      </c>
      <c r="S1240" s="64">
        <f t="shared" ref="S1240:S1247" si="1045">M1240-Q1240</f>
        <v>54</v>
      </c>
    </row>
    <row r="1241" spans="1:19" x14ac:dyDescent="0.25">
      <c r="B1241" s="62">
        <v>5</v>
      </c>
      <c r="C1241" s="64" t="s">
        <v>14</v>
      </c>
      <c r="D1241" s="68"/>
      <c r="E1241" s="68">
        <f>$D$1197*R1241</f>
        <v>0</v>
      </c>
      <c r="F1241" s="63">
        <f t="shared" si="1038"/>
        <v>2.7833144704882407E-3</v>
      </c>
      <c r="G1241" s="65">
        <f>IFERROR(VLOOKUP(B1241,EFA!$C$2:$D$7,2,0),EFA!$D$7)</f>
        <v>1.0058360487805551</v>
      </c>
      <c r="H1241" s="69">
        <f>LGD!$D$5</f>
        <v>0.14000000000000001</v>
      </c>
      <c r="I1241" s="68">
        <f t="shared" si="1039"/>
        <v>0</v>
      </c>
      <c r="J1241" s="70">
        <f t="shared" si="1040"/>
        <v>0.54924368064616602</v>
      </c>
      <c r="K1241" s="68">
        <f t="shared" si="1041"/>
        <v>0</v>
      </c>
      <c r="M1241" s="64">
        <v>180</v>
      </c>
      <c r="N1241" s="64">
        <v>1</v>
      </c>
      <c r="O1241" s="63">
        <f t="shared" si="1042"/>
        <v>0.13390000000000002</v>
      </c>
      <c r="P1241" s="87">
        <f t="shared" si="1037"/>
        <v>1.2910116695795639E-2</v>
      </c>
      <c r="Q1241" s="64">
        <f t="shared" si="1043"/>
        <v>126</v>
      </c>
      <c r="R1241" s="87">
        <f t="shared" si="1044"/>
        <v>0.87115789206133054</v>
      </c>
      <c r="S1241" s="64">
        <f t="shared" si="1045"/>
        <v>54</v>
      </c>
    </row>
    <row r="1242" spans="1:19" x14ac:dyDescent="0.25">
      <c r="B1242" s="62">
        <v>5</v>
      </c>
      <c r="C1242" s="64" t="s">
        <v>15</v>
      </c>
      <c r="D1242" s="68"/>
      <c r="E1242" s="68">
        <f>$D$1198*R1242</f>
        <v>44539887.25670325</v>
      </c>
      <c r="F1242" s="63">
        <f t="shared" si="1038"/>
        <v>2.7833144704882407E-3</v>
      </c>
      <c r="G1242" s="65">
        <f>IFERROR(VLOOKUP(B1242,EFA!$C$2:$D$7,2,0),EFA!$D$7)</f>
        <v>1.0058360487805551</v>
      </c>
      <c r="H1242" s="69">
        <f>LGD!$D$6</f>
        <v>0.3</v>
      </c>
      <c r="I1242" s="68">
        <f t="shared" si="1039"/>
        <v>37407.599700887229</v>
      </c>
      <c r="J1242" s="70">
        <f t="shared" si="1040"/>
        <v>0.54924368064616602</v>
      </c>
      <c r="K1242" s="68">
        <f t="shared" si="1041"/>
        <v>20545.88774385372</v>
      </c>
      <c r="M1242" s="64">
        <v>180</v>
      </c>
      <c r="N1242" s="64">
        <v>1</v>
      </c>
      <c r="O1242" s="63">
        <f t="shared" si="1042"/>
        <v>0.13390000000000002</v>
      </c>
      <c r="P1242" s="87">
        <f t="shared" si="1037"/>
        <v>1.2910116695795639E-2</v>
      </c>
      <c r="Q1242" s="64">
        <f t="shared" si="1043"/>
        <v>126</v>
      </c>
      <c r="R1242" s="87">
        <f t="shared" si="1044"/>
        <v>0.87115789206133054</v>
      </c>
      <c r="S1242" s="64">
        <f t="shared" si="1045"/>
        <v>54</v>
      </c>
    </row>
    <row r="1243" spans="1:19" x14ac:dyDescent="0.25">
      <c r="B1243" s="62">
        <v>5</v>
      </c>
      <c r="C1243" s="64" t="s">
        <v>16</v>
      </c>
      <c r="D1243" s="68"/>
      <c r="E1243" s="68">
        <f>$D$1199*R1243</f>
        <v>0</v>
      </c>
      <c r="F1243" s="63">
        <f t="shared" si="1038"/>
        <v>2.7833144704882407E-3</v>
      </c>
      <c r="G1243" s="65">
        <f>IFERROR(VLOOKUP(B1243,EFA!$C$2:$D$7,2,0),EFA!$D$7)</f>
        <v>1.0058360487805551</v>
      </c>
      <c r="H1243" s="69">
        <f>LGD!$D$7</f>
        <v>0.3</v>
      </c>
      <c r="I1243" s="68">
        <f t="shared" si="1039"/>
        <v>0</v>
      </c>
      <c r="J1243" s="70">
        <f t="shared" si="1040"/>
        <v>0.54924368064616602</v>
      </c>
      <c r="K1243" s="68">
        <f t="shared" si="1041"/>
        <v>0</v>
      </c>
      <c r="M1243" s="64">
        <v>180</v>
      </c>
      <c r="N1243" s="64">
        <v>1</v>
      </c>
      <c r="O1243" s="63">
        <f t="shared" si="1042"/>
        <v>0.13390000000000002</v>
      </c>
      <c r="P1243" s="87">
        <f t="shared" si="1037"/>
        <v>1.2910116695795639E-2</v>
      </c>
      <c r="Q1243" s="64">
        <f t="shared" si="1043"/>
        <v>126</v>
      </c>
      <c r="R1243" s="87">
        <f t="shared" si="1044"/>
        <v>0.87115789206133054</v>
      </c>
      <c r="S1243" s="64">
        <f t="shared" si="1045"/>
        <v>54</v>
      </c>
    </row>
    <row r="1244" spans="1:19" x14ac:dyDescent="0.25">
      <c r="B1244" s="62">
        <v>5</v>
      </c>
      <c r="C1244" s="64" t="s">
        <v>17</v>
      </c>
      <c r="D1244" s="68"/>
      <c r="E1244" s="68">
        <f>$D$1200*R1244</f>
        <v>0</v>
      </c>
      <c r="F1244" s="63">
        <f t="shared" si="1038"/>
        <v>2.7833144704882407E-3</v>
      </c>
      <c r="G1244" s="65">
        <f>IFERROR(VLOOKUP(B1244,EFA!$C$2:$D$7,2,0),EFA!$D$7)</f>
        <v>1.0058360487805551</v>
      </c>
      <c r="H1244" s="69">
        <f>LGD!$D$8</f>
        <v>4.6364209605119888E-2</v>
      </c>
      <c r="I1244" s="68">
        <f t="shared" si="1039"/>
        <v>0</v>
      </c>
      <c r="J1244" s="70">
        <f t="shared" si="1040"/>
        <v>0.54924368064616602</v>
      </c>
      <c r="K1244" s="68">
        <f t="shared" si="1041"/>
        <v>0</v>
      </c>
      <c r="M1244" s="64">
        <v>180</v>
      </c>
      <c r="N1244" s="64">
        <v>1</v>
      </c>
      <c r="O1244" s="63">
        <f t="shared" si="1042"/>
        <v>0.13390000000000002</v>
      </c>
      <c r="P1244" s="87">
        <f t="shared" si="1037"/>
        <v>1.2910116695795639E-2</v>
      </c>
      <c r="Q1244" s="64">
        <f t="shared" si="1043"/>
        <v>126</v>
      </c>
      <c r="R1244" s="87">
        <f t="shared" si="1044"/>
        <v>0.87115789206133054</v>
      </c>
      <c r="S1244" s="64">
        <f t="shared" si="1045"/>
        <v>54</v>
      </c>
    </row>
    <row r="1245" spans="1:19" x14ac:dyDescent="0.25">
      <c r="B1245" s="62">
        <v>5</v>
      </c>
      <c r="C1245" s="64" t="s">
        <v>18</v>
      </c>
      <c r="D1245" s="68"/>
      <c r="E1245" s="68">
        <f>$D$1201*R1245</f>
        <v>0</v>
      </c>
      <c r="F1245" s="63">
        <f t="shared" si="1038"/>
        <v>2.7833144704882407E-3</v>
      </c>
      <c r="G1245" s="65">
        <f>IFERROR(VLOOKUP(B1245,EFA!$C$2:$D$7,2,0),EFA!$D$7)</f>
        <v>1.0058360487805551</v>
      </c>
      <c r="H1245" s="69">
        <f>LGD!$D$9</f>
        <v>0.25</v>
      </c>
      <c r="I1245" s="68">
        <f t="shared" si="1039"/>
        <v>0</v>
      </c>
      <c r="J1245" s="70">
        <f t="shared" si="1040"/>
        <v>0.54924368064616602</v>
      </c>
      <c r="K1245" s="68">
        <f t="shared" si="1041"/>
        <v>0</v>
      </c>
      <c r="M1245" s="64">
        <v>180</v>
      </c>
      <c r="N1245" s="64">
        <v>1</v>
      </c>
      <c r="O1245" s="63">
        <f t="shared" si="1042"/>
        <v>0.13390000000000002</v>
      </c>
      <c r="P1245" s="87">
        <f t="shared" si="1037"/>
        <v>1.2910116695795639E-2</v>
      </c>
      <c r="Q1245" s="64">
        <f t="shared" si="1043"/>
        <v>126</v>
      </c>
      <c r="R1245" s="87">
        <f t="shared" si="1044"/>
        <v>0.87115789206133054</v>
      </c>
      <c r="S1245" s="64">
        <f t="shared" si="1045"/>
        <v>54</v>
      </c>
    </row>
    <row r="1246" spans="1:19" x14ac:dyDescent="0.25">
      <c r="B1246" s="62">
        <v>5</v>
      </c>
      <c r="C1246" s="64" t="s">
        <v>19</v>
      </c>
      <c r="D1246" s="68"/>
      <c r="E1246" s="68">
        <f>$D$1202*R1246</f>
        <v>0</v>
      </c>
      <c r="F1246" s="63">
        <f t="shared" si="1038"/>
        <v>2.7833144704882407E-3</v>
      </c>
      <c r="G1246" s="65">
        <f>IFERROR(VLOOKUP(B1246,EFA!$C$2:$D$7,2,0),EFA!$D$7)</f>
        <v>1.0058360487805551</v>
      </c>
      <c r="H1246" s="69">
        <f>LGD!$D$10</f>
        <v>0.35</v>
      </c>
      <c r="I1246" s="68">
        <f t="shared" si="1039"/>
        <v>0</v>
      </c>
      <c r="J1246" s="70">
        <f t="shared" si="1040"/>
        <v>0.54924368064616602</v>
      </c>
      <c r="K1246" s="68">
        <f t="shared" si="1041"/>
        <v>0</v>
      </c>
      <c r="M1246" s="64">
        <v>180</v>
      </c>
      <c r="N1246" s="64">
        <v>1</v>
      </c>
      <c r="O1246" s="63">
        <f t="shared" si="1042"/>
        <v>0.13390000000000002</v>
      </c>
      <c r="P1246" s="87">
        <f t="shared" si="1037"/>
        <v>1.2910116695795639E-2</v>
      </c>
      <c r="Q1246" s="64">
        <f t="shared" si="1043"/>
        <v>126</v>
      </c>
      <c r="R1246" s="87">
        <f t="shared" si="1044"/>
        <v>0.87115789206133054</v>
      </c>
      <c r="S1246" s="64">
        <f t="shared" si="1045"/>
        <v>54</v>
      </c>
    </row>
    <row r="1247" spans="1:19" x14ac:dyDescent="0.25">
      <c r="B1247" s="62">
        <v>5</v>
      </c>
      <c r="C1247" s="64" t="s">
        <v>20</v>
      </c>
      <c r="D1247" s="68"/>
      <c r="E1247" s="68">
        <f>$D$1203*R1247</f>
        <v>0</v>
      </c>
      <c r="F1247" s="63">
        <f t="shared" si="1038"/>
        <v>2.7833144704882407E-3</v>
      </c>
      <c r="G1247" s="65">
        <f>IFERROR(VLOOKUP(B1247,EFA!$C$2:$D$7,2,0),EFA!$D$7)</f>
        <v>1.0058360487805551</v>
      </c>
      <c r="H1247" s="69">
        <f>LGD!$D$11</f>
        <v>0.55000000000000004</v>
      </c>
      <c r="I1247" s="68">
        <f t="shared" si="1039"/>
        <v>0</v>
      </c>
      <c r="J1247" s="70">
        <f t="shared" si="1040"/>
        <v>0.54924368064616602</v>
      </c>
      <c r="K1247" s="68">
        <f t="shared" si="1041"/>
        <v>0</v>
      </c>
      <c r="M1247" s="64">
        <v>180</v>
      </c>
      <c r="N1247" s="64">
        <v>1</v>
      </c>
      <c r="O1247" s="63">
        <f t="shared" si="1042"/>
        <v>0.13390000000000002</v>
      </c>
      <c r="P1247" s="87">
        <f t="shared" si="1037"/>
        <v>1.2910116695795639E-2</v>
      </c>
      <c r="Q1247" s="64">
        <f t="shared" si="1043"/>
        <v>126</v>
      </c>
      <c r="R1247" s="87">
        <f t="shared" si="1044"/>
        <v>0.87115789206133054</v>
      </c>
      <c r="S1247" s="64">
        <f t="shared" si="1045"/>
        <v>54</v>
      </c>
    </row>
    <row r="1248" spans="1:19" x14ac:dyDescent="0.25">
      <c r="C1248" s="64"/>
      <c r="D1248" s="68"/>
      <c r="E1248" s="68"/>
      <c r="F1248" s="63"/>
      <c r="G1248" s="65"/>
      <c r="H1248" s="69"/>
      <c r="I1248" s="68"/>
      <c r="J1248" s="70"/>
      <c r="K1248" s="68"/>
      <c r="M1248" s="64"/>
      <c r="N1248" s="64"/>
      <c r="O1248" s="63"/>
      <c r="P1248" s="87"/>
      <c r="Q1248" s="64"/>
      <c r="R1248" s="87"/>
      <c r="S1248" s="64"/>
    </row>
    <row r="1249" spans="1:19" x14ac:dyDescent="0.25">
      <c r="A1249" s="62">
        <v>15</v>
      </c>
      <c r="B1249" s="62" t="s">
        <v>52</v>
      </c>
      <c r="C1249" s="64" t="s">
        <v>9</v>
      </c>
      <c r="D1249" s="64"/>
      <c r="E1249" s="84" t="s">
        <v>26</v>
      </c>
      <c r="F1249" s="84" t="s">
        <v>39</v>
      </c>
      <c r="G1249" s="84" t="s">
        <v>27</v>
      </c>
      <c r="H1249" s="84" t="s">
        <v>28</v>
      </c>
      <c r="I1249" s="84" t="s">
        <v>29</v>
      </c>
      <c r="J1249" s="84" t="s">
        <v>30</v>
      </c>
      <c r="K1249" s="85" t="s">
        <v>31</v>
      </c>
      <c r="M1249" s="85" t="s">
        <v>32</v>
      </c>
      <c r="N1249" s="85" t="s">
        <v>33</v>
      </c>
      <c r="O1249" s="85" t="s">
        <v>34</v>
      </c>
      <c r="P1249" s="85" t="s">
        <v>35</v>
      </c>
      <c r="Q1249" s="85" t="s">
        <v>36</v>
      </c>
      <c r="R1249" s="85" t="s">
        <v>37</v>
      </c>
      <c r="S1249" s="85" t="s">
        <v>38</v>
      </c>
    </row>
    <row r="1250" spans="1:19" x14ac:dyDescent="0.25">
      <c r="B1250" s="62">
        <v>6</v>
      </c>
      <c r="C1250" s="64" t="s">
        <v>12</v>
      </c>
      <c r="D1250" s="68"/>
      <c r="E1250" s="68">
        <f>$D$1195*R1250</f>
        <v>0</v>
      </c>
      <c r="F1250" s="63">
        <f>$I$4-$H$4</f>
        <v>3.4321948130550117E-4</v>
      </c>
      <c r="G1250" s="65">
        <f>IFERROR(VLOOKUP(B1250,EFA!$C$2:$D$7,2,0),EFA!$D$7)</f>
        <v>1.0058360487805551</v>
      </c>
      <c r="H1250" s="69">
        <f>LGD!$D$3</f>
        <v>0</v>
      </c>
      <c r="I1250" s="68">
        <f>E1250*F1250*G1250*H1250</f>
        <v>0</v>
      </c>
      <c r="J1250" s="70">
        <f>1/((1+($O$16/12))^(M1250-Q1250))</f>
        <v>0.48076748067312913</v>
      </c>
      <c r="K1250" s="68">
        <f>I1250*J1250</f>
        <v>0</v>
      </c>
      <c r="M1250" s="64">
        <v>180</v>
      </c>
      <c r="N1250" s="64">
        <v>1</v>
      </c>
      <c r="O1250" s="63">
        <f>$O$16</f>
        <v>0.13390000000000002</v>
      </c>
      <c r="P1250" s="87">
        <f t="shared" ref="P1250:P1258" si="1046">PMT(O1250/12,M1250,-N1250,0,0)</f>
        <v>1.2910116695795639E-2</v>
      </c>
      <c r="Q1250" s="64">
        <f>$Q$1247-12</f>
        <v>114</v>
      </c>
      <c r="R1250" s="87">
        <f>PV(O1250/12,Q1250,-P1250,0,0)</f>
        <v>0.83044606763214046</v>
      </c>
      <c r="S1250" s="64">
        <f>M1250-Q1250</f>
        <v>66</v>
      </c>
    </row>
    <row r="1251" spans="1:19" x14ac:dyDescent="0.25">
      <c r="B1251" s="62">
        <v>6</v>
      </c>
      <c r="C1251" s="64" t="s">
        <v>13</v>
      </c>
      <c r="D1251" s="68"/>
      <c r="E1251" s="68">
        <f>$D$1196*R1251</f>
        <v>0</v>
      </c>
      <c r="F1251" s="63">
        <f t="shared" ref="F1251:F1258" si="1047">$I$4-$H$4</f>
        <v>3.4321948130550117E-4</v>
      </c>
      <c r="G1251" s="65">
        <f>IFERROR(VLOOKUP(B1251,EFA!$C$2:$D$7,2,0),EFA!$D$7)</f>
        <v>1.0058360487805551</v>
      </c>
      <c r="H1251" s="69">
        <f>LGD!$D$4</f>
        <v>0.55000000000000004</v>
      </c>
      <c r="I1251" s="68">
        <f t="shared" ref="I1251:I1258" si="1048">E1251*F1251*G1251*H1251</f>
        <v>0</v>
      </c>
      <c r="J1251" s="70">
        <f t="shared" ref="J1251:J1258" si="1049">1/((1+($O$16/12))^(M1251-Q1251))</f>
        <v>0.48076748067312913</v>
      </c>
      <c r="K1251" s="68">
        <f t="shared" ref="K1251:K1258" si="1050">I1251*J1251</f>
        <v>0</v>
      </c>
      <c r="M1251" s="64">
        <v>180</v>
      </c>
      <c r="N1251" s="64">
        <v>1</v>
      </c>
      <c r="O1251" s="63">
        <f t="shared" ref="O1251:O1258" si="1051">$O$16</f>
        <v>0.13390000000000002</v>
      </c>
      <c r="P1251" s="87">
        <f t="shared" si="1046"/>
        <v>1.2910116695795639E-2</v>
      </c>
      <c r="Q1251" s="64">
        <f t="shared" ref="Q1251:Q1258" si="1052">$Q$1247-12</f>
        <v>114</v>
      </c>
      <c r="R1251" s="87">
        <f t="shared" ref="R1251:R1258" si="1053">PV(O1251/12,Q1251,-P1251,0,0)</f>
        <v>0.83044606763214046</v>
      </c>
      <c r="S1251" s="64">
        <f t="shared" ref="S1251:S1258" si="1054">M1251-Q1251</f>
        <v>66</v>
      </c>
    </row>
    <row r="1252" spans="1:19" x14ac:dyDescent="0.25">
      <c r="B1252" s="62">
        <v>6</v>
      </c>
      <c r="C1252" s="64" t="s">
        <v>14</v>
      </c>
      <c r="D1252" s="68"/>
      <c r="E1252" s="68">
        <f>$D$1197*R1252</f>
        <v>0</v>
      </c>
      <c r="F1252" s="63">
        <f t="shared" si="1047"/>
        <v>3.4321948130550117E-4</v>
      </c>
      <c r="G1252" s="65">
        <f>IFERROR(VLOOKUP(B1252,EFA!$C$2:$D$7,2,0),EFA!$D$7)</f>
        <v>1.0058360487805551</v>
      </c>
      <c r="H1252" s="69">
        <f>LGD!$D$5</f>
        <v>0.14000000000000001</v>
      </c>
      <c r="I1252" s="68">
        <f t="shared" si="1048"/>
        <v>0</v>
      </c>
      <c r="J1252" s="70">
        <f t="shared" si="1049"/>
        <v>0.48076748067312913</v>
      </c>
      <c r="K1252" s="68">
        <f t="shared" si="1050"/>
        <v>0</v>
      </c>
      <c r="M1252" s="64">
        <v>180</v>
      </c>
      <c r="N1252" s="64">
        <v>1</v>
      </c>
      <c r="O1252" s="63">
        <f t="shared" si="1051"/>
        <v>0.13390000000000002</v>
      </c>
      <c r="P1252" s="87">
        <f t="shared" si="1046"/>
        <v>1.2910116695795639E-2</v>
      </c>
      <c r="Q1252" s="64">
        <f t="shared" si="1052"/>
        <v>114</v>
      </c>
      <c r="R1252" s="87">
        <f t="shared" si="1053"/>
        <v>0.83044606763214046</v>
      </c>
      <c r="S1252" s="64">
        <f t="shared" si="1054"/>
        <v>66</v>
      </c>
    </row>
    <row r="1253" spans="1:19" x14ac:dyDescent="0.25">
      <c r="B1253" s="62">
        <v>6</v>
      </c>
      <c r="C1253" s="64" t="s">
        <v>15</v>
      </c>
      <c r="D1253" s="68"/>
      <c r="E1253" s="68">
        <f>$D$1198*R1253</f>
        <v>42458404.569563501</v>
      </c>
      <c r="F1253" s="63">
        <f t="shared" si="1047"/>
        <v>3.4321948130550117E-4</v>
      </c>
      <c r="G1253" s="65">
        <f>IFERROR(VLOOKUP(B1253,EFA!$C$2:$D$7,2,0),EFA!$D$7)</f>
        <v>1.0058360487805551</v>
      </c>
      <c r="H1253" s="69">
        <f>LGD!$D$6</f>
        <v>0.3</v>
      </c>
      <c r="I1253" s="68">
        <f t="shared" si="1048"/>
        <v>4397.2793146143258</v>
      </c>
      <c r="J1253" s="70">
        <f t="shared" si="1049"/>
        <v>0.48076748067312913</v>
      </c>
      <c r="K1253" s="68">
        <f t="shared" si="1050"/>
        <v>2114.0688979031934</v>
      </c>
      <c r="M1253" s="64">
        <v>180</v>
      </c>
      <c r="N1253" s="64">
        <v>1</v>
      </c>
      <c r="O1253" s="63">
        <f t="shared" si="1051"/>
        <v>0.13390000000000002</v>
      </c>
      <c r="P1253" s="87">
        <f t="shared" si="1046"/>
        <v>1.2910116695795639E-2</v>
      </c>
      <c r="Q1253" s="64">
        <f t="shared" si="1052"/>
        <v>114</v>
      </c>
      <c r="R1253" s="87">
        <f t="shared" si="1053"/>
        <v>0.83044606763214046</v>
      </c>
      <c r="S1253" s="64">
        <f t="shared" si="1054"/>
        <v>66</v>
      </c>
    </row>
    <row r="1254" spans="1:19" x14ac:dyDescent="0.25">
      <c r="B1254" s="62">
        <v>6</v>
      </c>
      <c r="C1254" s="64" t="s">
        <v>16</v>
      </c>
      <c r="D1254" s="68"/>
      <c r="E1254" s="68">
        <f>$D$1199*R1254</f>
        <v>0</v>
      </c>
      <c r="F1254" s="63">
        <f t="shared" si="1047"/>
        <v>3.4321948130550117E-4</v>
      </c>
      <c r="G1254" s="65">
        <f>IFERROR(VLOOKUP(B1254,EFA!$C$2:$D$7,2,0),EFA!$D$7)</f>
        <v>1.0058360487805551</v>
      </c>
      <c r="H1254" s="69">
        <f>LGD!$D$7</f>
        <v>0.3</v>
      </c>
      <c r="I1254" s="68">
        <f t="shared" si="1048"/>
        <v>0</v>
      </c>
      <c r="J1254" s="70">
        <f t="shared" si="1049"/>
        <v>0.48076748067312913</v>
      </c>
      <c r="K1254" s="68">
        <f t="shared" si="1050"/>
        <v>0</v>
      </c>
      <c r="M1254" s="64">
        <v>180</v>
      </c>
      <c r="N1254" s="64">
        <v>1</v>
      </c>
      <c r="O1254" s="63">
        <f t="shared" si="1051"/>
        <v>0.13390000000000002</v>
      </c>
      <c r="P1254" s="87">
        <f t="shared" si="1046"/>
        <v>1.2910116695795639E-2</v>
      </c>
      <c r="Q1254" s="64">
        <f t="shared" si="1052"/>
        <v>114</v>
      </c>
      <c r="R1254" s="87">
        <f t="shared" si="1053"/>
        <v>0.83044606763214046</v>
      </c>
      <c r="S1254" s="64">
        <f t="shared" si="1054"/>
        <v>66</v>
      </c>
    </row>
    <row r="1255" spans="1:19" x14ac:dyDescent="0.25">
      <c r="B1255" s="62">
        <v>6</v>
      </c>
      <c r="C1255" s="64" t="s">
        <v>17</v>
      </c>
      <c r="D1255" s="68"/>
      <c r="E1255" s="68">
        <f>$D$1200*R1255</f>
        <v>0</v>
      </c>
      <c r="F1255" s="63">
        <f t="shared" si="1047"/>
        <v>3.4321948130550117E-4</v>
      </c>
      <c r="G1255" s="65">
        <f>IFERROR(VLOOKUP(B1255,EFA!$C$2:$D$7,2,0),EFA!$D$7)</f>
        <v>1.0058360487805551</v>
      </c>
      <c r="H1255" s="69">
        <f>LGD!$D$8</f>
        <v>4.6364209605119888E-2</v>
      </c>
      <c r="I1255" s="68">
        <f t="shared" si="1048"/>
        <v>0</v>
      </c>
      <c r="J1255" s="70">
        <f t="shared" si="1049"/>
        <v>0.48076748067312913</v>
      </c>
      <c r="K1255" s="68">
        <f t="shared" si="1050"/>
        <v>0</v>
      </c>
      <c r="M1255" s="64">
        <v>180</v>
      </c>
      <c r="N1255" s="64">
        <v>1</v>
      </c>
      <c r="O1255" s="63">
        <f t="shared" si="1051"/>
        <v>0.13390000000000002</v>
      </c>
      <c r="P1255" s="87">
        <f t="shared" si="1046"/>
        <v>1.2910116695795639E-2</v>
      </c>
      <c r="Q1255" s="64">
        <f t="shared" si="1052"/>
        <v>114</v>
      </c>
      <c r="R1255" s="87">
        <f t="shared" si="1053"/>
        <v>0.83044606763214046</v>
      </c>
      <c r="S1255" s="64">
        <f t="shared" si="1054"/>
        <v>66</v>
      </c>
    </row>
    <row r="1256" spans="1:19" x14ac:dyDescent="0.25">
      <c r="B1256" s="62">
        <v>6</v>
      </c>
      <c r="C1256" s="64" t="s">
        <v>18</v>
      </c>
      <c r="D1256" s="68"/>
      <c r="E1256" s="68">
        <f>$D$1201*R1256</f>
        <v>0</v>
      </c>
      <c r="F1256" s="63">
        <f t="shared" si="1047"/>
        <v>3.4321948130550117E-4</v>
      </c>
      <c r="G1256" s="65">
        <f>IFERROR(VLOOKUP(B1256,EFA!$C$2:$D$7,2,0),EFA!$D$7)</f>
        <v>1.0058360487805551</v>
      </c>
      <c r="H1256" s="69">
        <f>LGD!$D$9</f>
        <v>0.25</v>
      </c>
      <c r="I1256" s="68">
        <f t="shared" si="1048"/>
        <v>0</v>
      </c>
      <c r="J1256" s="70">
        <f t="shared" si="1049"/>
        <v>0.48076748067312913</v>
      </c>
      <c r="K1256" s="68">
        <f t="shared" si="1050"/>
        <v>0</v>
      </c>
      <c r="M1256" s="64">
        <v>180</v>
      </c>
      <c r="N1256" s="64">
        <v>1</v>
      </c>
      <c r="O1256" s="63">
        <f t="shared" si="1051"/>
        <v>0.13390000000000002</v>
      </c>
      <c r="P1256" s="87">
        <f t="shared" si="1046"/>
        <v>1.2910116695795639E-2</v>
      </c>
      <c r="Q1256" s="64">
        <f t="shared" si="1052"/>
        <v>114</v>
      </c>
      <c r="R1256" s="87">
        <f t="shared" si="1053"/>
        <v>0.83044606763214046</v>
      </c>
      <c r="S1256" s="64">
        <f t="shared" si="1054"/>
        <v>66</v>
      </c>
    </row>
    <row r="1257" spans="1:19" x14ac:dyDescent="0.25">
      <c r="B1257" s="62">
        <v>6</v>
      </c>
      <c r="C1257" s="64" t="s">
        <v>19</v>
      </c>
      <c r="D1257" s="68"/>
      <c r="E1257" s="68">
        <f>$D$1202*R1257</f>
        <v>0</v>
      </c>
      <c r="F1257" s="63">
        <f t="shared" si="1047"/>
        <v>3.4321948130550117E-4</v>
      </c>
      <c r="G1257" s="65">
        <f>IFERROR(VLOOKUP(B1257,EFA!$C$2:$D$7,2,0),EFA!$D$7)</f>
        <v>1.0058360487805551</v>
      </c>
      <c r="H1257" s="69">
        <f>LGD!$D$10</f>
        <v>0.35</v>
      </c>
      <c r="I1257" s="68">
        <f t="shared" si="1048"/>
        <v>0</v>
      </c>
      <c r="J1257" s="70">
        <f t="shared" si="1049"/>
        <v>0.48076748067312913</v>
      </c>
      <c r="K1257" s="68">
        <f t="shared" si="1050"/>
        <v>0</v>
      </c>
      <c r="M1257" s="64">
        <v>180</v>
      </c>
      <c r="N1257" s="64">
        <v>1</v>
      </c>
      <c r="O1257" s="63">
        <f t="shared" si="1051"/>
        <v>0.13390000000000002</v>
      </c>
      <c r="P1257" s="87">
        <f t="shared" si="1046"/>
        <v>1.2910116695795639E-2</v>
      </c>
      <c r="Q1257" s="64">
        <f t="shared" si="1052"/>
        <v>114</v>
      </c>
      <c r="R1257" s="87">
        <f t="shared" si="1053"/>
        <v>0.83044606763214046</v>
      </c>
      <c r="S1257" s="64">
        <f t="shared" si="1054"/>
        <v>66</v>
      </c>
    </row>
    <row r="1258" spans="1:19" x14ac:dyDescent="0.25">
      <c r="B1258" s="62">
        <v>6</v>
      </c>
      <c r="C1258" s="64" t="s">
        <v>20</v>
      </c>
      <c r="D1258" s="68"/>
      <c r="E1258" s="68">
        <f>$D$1203*R1258</f>
        <v>0</v>
      </c>
      <c r="F1258" s="63">
        <f t="shared" si="1047"/>
        <v>3.4321948130550117E-4</v>
      </c>
      <c r="G1258" s="65">
        <f>IFERROR(VLOOKUP(B1258,EFA!$C$2:$D$7,2,0),EFA!$D$7)</f>
        <v>1.0058360487805551</v>
      </c>
      <c r="H1258" s="69">
        <f>LGD!$D$11</f>
        <v>0.55000000000000004</v>
      </c>
      <c r="I1258" s="68">
        <f t="shared" si="1048"/>
        <v>0</v>
      </c>
      <c r="J1258" s="70">
        <f t="shared" si="1049"/>
        <v>0.48076748067312913</v>
      </c>
      <c r="K1258" s="68">
        <f t="shared" si="1050"/>
        <v>0</v>
      </c>
      <c r="M1258" s="64">
        <v>180</v>
      </c>
      <c r="N1258" s="64">
        <v>1</v>
      </c>
      <c r="O1258" s="63">
        <f t="shared" si="1051"/>
        <v>0.13390000000000002</v>
      </c>
      <c r="P1258" s="87">
        <f t="shared" si="1046"/>
        <v>1.2910116695795639E-2</v>
      </c>
      <c r="Q1258" s="64">
        <f t="shared" si="1052"/>
        <v>114</v>
      </c>
      <c r="R1258" s="87">
        <f t="shared" si="1053"/>
        <v>0.83044606763214046</v>
      </c>
      <c r="S1258" s="64">
        <f t="shared" si="1054"/>
        <v>66</v>
      </c>
    </row>
    <row r="1259" spans="1:19" x14ac:dyDescent="0.25">
      <c r="C1259" s="64"/>
      <c r="D1259" s="68"/>
      <c r="E1259" s="68"/>
      <c r="F1259" s="63"/>
      <c r="G1259" s="65"/>
      <c r="H1259" s="69"/>
      <c r="I1259" s="68"/>
      <c r="J1259" s="70"/>
      <c r="K1259" s="68"/>
      <c r="M1259" s="64"/>
      <c r="N1259" s="64"/>
      <c r="O1259" s="63"/>
      <c r="P1259" s="87"/>
      <c r="Q1259" s="64"/>
      <c r="R1259" s="87"/>
      <c r="S1259" s="64"/>
    </row>
    <row r="1260" spans="1:19" x14ac:dyDescent="0.25">
      <c r="A1260" s="62">
        <v>15</v>
      </c>
      <c r="B1260" s="62" t="s">
        <v>52</v>
      </c>
      <c r="C1260" s="64" t="s">
        <v>9</v>
      </c>
      <c r="D1260" s="64"/>
      <c r="E1260" s="84" t="s">
        <v>26</v>
      </c>
      <c r="F1260" s="84" t="s">
        <v>39</v>
      </c>
      <c r="G1260" s="84" t="s">
        <v>27</v>
      </c>
      <c r="H1260" s="84" t="s">
        <v>28</v>
      </c>
      <c r="I1260" s="84" t="s">
        <v>29</v>
      </c>
      <c r="J1260" s="84" t="s">
        <v>30</v>
      </c>
      <c r="K1260" s="85" t="s">
        <v>31</v>
      </c>
      <c r="M1260" s="85" t="s">
        <v>32</v>
      </c>
      <c r="N1260" s="85" t="s">
        <v>33</v>
      </c>
      <c r="O1260" s="85" t="s">
        <v>34</v>
      </c>
      <c r="P1260" s="85" t="s">
        <v>35</v>
      </c>
      <c r="Q1260" s="85" t="s">
        <v>36</v>
      </c>
      <c r="R1260" s="85" t="s">
        <v>37</v>
      </c>
      <c r="S1260" s="85" t="s">
        <v>38</v>
      </c>
    </row>
    <row r="1261" spans="1:19" x14ac:dyDescent="0.25">
      <c r="B1261" s="62">
        <v>7</v>
      </c>
      <c r="C1261" s="64" t="s">
        <v>12</v>
      </c>
      <c r="D1261" s="68"/>
      <c r="E1261" s="68">
        <f>$D$1195*R1261</f>
        <v>0</v>
      </c>
      <c r="F1261" s="63">
        <f>$J$4-$I$4</f>
        <v>6.29054120339749E-3</v>
      </c>
      <c r="G1261" s="65">
        <f>IFERROR(VLOOKUP(B1261,EFA!$C$2:$D$7,2,0),EFA!$D$7)</f>
        <v>1.0058360487805551</v>
      </c>
      <c r="H1261" s="69">
        <f>LGD!$D$3</f>
        <v>0</v>
      </c>
      <c r="I1261" s="68">
        <f>E1261*F1261*G1261*H1261</f>
        <v>0</v>
      </c>
      <c r="J1261" s="70">
        <f>1/((1+($O$16/12))^(M1261-Q1261))</f>
        <v>0.42082845668950175</v>
      </c>
      <c r="K1261" s="68">
        <f>I1261*J1261</f>
        <v>0</v>
      </c>
      <c r="M1261" s="64">
        <v>180</v>
      </c>
      <c r="N1261" s="64">
        <v>1</v>
      </c>
      <c r="O1261" s="63">
        <f>$O$16</f>
        <v>0.13390000000000002</v>
      </c>
      <c r="P1261" s="87">
        <f t="shared" ref="P1261:P1269" si="1055">PMT(O1261/12,M1261,-N1261,0,0)</f>
        <v>1.2910116695795639E-2</v>
      </c>
      <c r="Q1261" s="64">
        <f>$Q$1258-12</f>
        <v>102</v>
      </c>
      <c r="R1261" s="87">
        <f>PV(O1261/12,Q1261,-P1261,0,0)</f>
        <v>0.78393561675055989</v>
      </c>
      <c r="S1261" s="64">
        <f>M1261-Q1261</f>
        <v>78</v>
      </c>
    </row>
    <row r="1262" spans="1:19" x14ac:dyDescent="0.25">
      <c r="B1262" s="62">
        <v>7</v>
      </c>
      <c r="C1262" s="64" t="s">
        <v>13</v>
      </c>
      <c r="D1262" s="68"/>
      <c r="E1262" s="68">
        <f>$D$1196*R1262</f>
        <v>0</v>
      </c>
      <c r="F1262" s="63">
        <f t="shared" ref="F1262:F1269" si="1056">$J$4-$I$4</f>
        <v>6.29054120339749E-3</v>
      </c>
      <c r="G1262" s="65">
        <f>IFERROR(VLOOKUP(B1262,EFA!$C$2:$D$7,2,0),EFA!$D$7)</f>
        <v>1.0058360487805551</v>
      </c>
      <c r="H1262" s="69">
        <f>LGD!$D$4</f>
        <v>0.55000000000000004</v>
      </c>
      <c r="I1262" s="68">
        <f t="shared" ref="I1262:I1269" si="1057">E1262*F1262*G1262*H1262</f>
        <v>0</v>
      </c>
      <c r="J1262" s="70">
        <f t="shared" ref="J1262:J1269" si="1058">1/((1+($O$16/12))^(M1262-Q1262))</f>
        <v>0.42082845668950175</v>
      </c>
      <c r="K1262" s="68">
        <f t="shared" ref="K1262:K1269" si="1059">I1262*J1262</f>
        <v>0</v>
      </c>
      <c r="M1262" s="64">
        <v>180</v>
      </c>
      <c r="N1262" s="64">
        <v>1</v>
      </c>
      <c r="O1262" s="63">
        <f t="shared" ref="O1262:O1269" si="1060">$O$16</f>
        <v>0.13390000000000002</v>
      </c>
      <c r="P1262" s="87">
        <f t="shared" si="1055"/>
        <v>1.2910116695795639E-2</v>
      </c>
      <c r="Q1262" s="64">
        <f t="shared" ref="Q1262:Q1269" si="1061">$Q$1258-12</f>
        <v>102</v>
      </c>
      <c r="R1262" s="87">
        <f t="shared" ref="R1262:R1269" si="1062">PV(O1262/12,Q1262,-P1262,0,0)</f>
        <v>0.78393561675055989</v>
      </c>
      <c r="S1262" s="64">
        <f t="shared" ref="S1262:S1269" si="1063">M1262-Q1262</f>
        <v>78</v>
      </c>
    </row>
    <row r="1263" spans="1:19" x14ac:dyDescent="0.25">
      <c r="B1263" s="62">
        <v>7</v>
      </c>
      <c r="C1263" s="64" t="s">
        <v>14</v>
      </c>
      <c r="D1263" s="68"/>
      <c r="E1263" s="68">
        <f>$D$1197*R1263</f>
        <v>0</v>
      </c>
      <c r="F1263" s="63">
        <f t="shared" si="1056"/>
        <v>6.29054120339749E-3</v>
      </c>
      <c r="G1263" s="65">
        <f>IFERROR(VLOOKUP(B1263,EFA!$C$2:$D$7,2,0),EFA!$D$7)</f>
        <v>1.0058360487805551</v>
      </c>
      <c r="H1263" s="69">
        <f>LGD!$D$5</f>
        <v>0.14000000000000001</v>
      </c>
      <c r="I1263" s="68">
        <f t="shared" si="1057"/>
        <v>0</v>
      </c>
      <c r="J1263" s="70">
        <f t="shared" si="1058"/>
        <v>0.42082845668950175</v>
      </c>
      <c r="K1263" s="68">
        <f t="shared" si="1059"/>
        <v>0</v>
      </c>
      <c r="M1263" s="64">
        <v>180</v>
      </c>
      <c r="N1263" s="64">
        <v>1</v>
      </c>
      <c r="O1263" s="63">
        <f t="shared" si="1060"/>
        <v>0.13390000000000002</v>
      </c>
      <c r="P1263" s="87">
        <f t="shared" si="1055"/>
        <v>1.2910116695795639E-2</v>
      </c>
      <c r="Q1263" s="64">
        <f t="shared" si="1061"/>
        <v>102</v>
      </c>
      <c r="R1263" s="87">
        <f t="shared" si="1062"/>
        <v>0.78393561675055989</v>
      </c>
      <c r="S1263" s="64">
        <f t="shared" si="1063"/>
        <v>78</v>
      </c>
    </row>
    <row r="1264" spans="1:19" x14ac:dyDescent="0.25">
      <c r="B1264" s="62">
        <v>7</v>
      </c>
      <c r="C1264" s="64" t="s">
        <v>15</v>
      </c>
      <c r="D1264" s="68"/>
      <c r="E1264" s="68">
        <f>$D$1198*R1264</f>
        <v>40080454.191794097</v>
      </c>
      <c r="F1264" s="63">
        <f t="shared" si="1056"/>
        <v>6.29054120339749E-3</v>
      </c>
      <c r="G1264" s="65">
        <f>IFERROR(VLOOKUP(B1264,EFA!$C$2:$D$7,2,0),EFA!$D$7)</f>
        <v>1.0058360487805551</v>
      </c>
      <c r="H1264" s="69">
        <f>LGD!$D$6</f>
        <v>0.3</v>
      </c>
      <c r="I1264" s="68">
        <f t="shared" si="1057"/>
        <v>76079.753515140867</v>
      </c>
      <c r="J1264" s="70">
        <f t="shared" si="1058"/>
        <v>0.42082845668950175</v>
      </c>
      <c r="K1264" s="68">
        <f t="shared" si="1059"/>
        <v>32016.525257094429</v>
      </c>
      <c r="M1264" s="64">
        <v>180</v>
      </c>
      <c r="N1264" s="64">
        <v>1</v>
      </c>
      <c r="O1264" s="63">
        <f t="shared" si="1060"/>
        <v>0.13390000000000002</v>
      </c>
      <c r="P1264" s="87">
        <f t="shared" si="1055"/>
        <v>1.2910116695795639E-2</v>
      </c>
      <c r="Q1264" s="64">
        <f t="shared" si="1061"/>
        <v>102</v>
      </c>
      <c r="R1264" s="87">
        <f t="shared" si="1062"/>
        <v>0.78393561675055989</v>
      </c>
      <c r="S1264" s="64">
        <f t="shared" si="1063"/>
        <v>78</v>
      </c>
    </row>
    <row r="1265" spans="1:19" x14ac:dyDescent="0.25">
      <c r="B1265" s="62">
        <v>7</v>
      </c>
      <c r="C1265" s="64" t="s">
        <v>16</v>
      </c>
      <c r="D1265" s="68"/>
      <c r="E1265" s="68">
        <f>$D$1199*R1265</f>
        <v>0</v>
      </c>
      <c r="F1265" s="63">
        <f t="shared" si="1056"/>
        <v>6.29054120339749E-3</v>
      </c>
      <c r="G1265" s="65">
        <f>IFERROR(VLOOKUP(B1265,EFA!$C$2:$D$7,2,0),EFA!$D$7)</f>
        <v>1.0058360487805551</v>
      </c>
      <c r="H1265" s="69">
        <f>LGD!$D$7</f>
        <v>0.3</v>
      </c>
      <c r="I1265" s="68">
        <f t="shared" si="1057"/>
        <v>0</v>
      </c>
      <c r="J1265" s="70">
        <f t="shared" si="1058"/>
        <v>0.42082845668950175</v>
      </c>
      <c r="K1265" s="68">
        <f t="shared" si="1059"/>
        <v>0</v>
      </c>
      <c r="M1265" s="64">
        <v>180</v>
      </c>
      <c r="N1265" s="64">
        <v>1</v>
      </c>
      <c r="O1265" s="63">
        <f t="shared" si="1060"/>
        <v>0.13390000000000002</v>
      </c>
      <c r="P1265" s="87">
        <f t="shared" si="1055"/>
        <v>1.2910116695795639E-2</v>
      </c>
      <c r="Q1265" s="64">
        <f t="shared" si="1061"/>
        <v>102</v>
      </c>
      <c r="R1265" s="87">
        <f t="shared" si="1062"/>
        <v>0.78393561675055989</v>
      </c>
      <c r="S1265" s="64">
        <f t="shared" si="1063"/>
        <v>78</v>
      </c>
    </row>
    <row r="1266" spans="1:19" x14ac:dyDescent="0.25">
      <c r="B1266" s="62">
        <v>7</v>
      </c>
      <c r="C1266" s="64" t="s">
        <v>17</v>
      </c>
      <c r="D1266" s="68"/>
      <c r="E1266" s="68">
        <f>$D$1200*R1266</f>
        <v>0</v>
      </c>
      <c r="F1266" s="63">
        <f t="shared" si="1056"/>
        <v>6.29054120339749E-3</v>
      </c>
      <c r="G1266" s="65">
        <f>IFERROR(VLOOKUP(B1266,EFA!$C$2:$D$7,2,0),EFA!$D$7)</f>
        <v>1.0058360487805551</v>
      </c>
      <c r="H1266" s="69">
        <f>LGD!$D$8</f>
        <v>4.6364209605119888E-2</v>
      </c>
      <c r="I1266" s="68">
        <f t="shared" si="1057"/>
        <v>0</v>
      </c>
      <c r="J1266" s="70">
        <f t="shared" si="1058"/>
        <v>0.42082845668950175</v>
      </c>
      <c r="K1266" s="68">
        <f t="shared" si="1059"/>
        <v>0</v>
      </c>
      <c r="M1266" s="64">
        <v>180</v>
      </c>
      <c r="N1266" s="64">
        <v>1</v>
      </c>
      <c r="O1266" s="63">
        <f t="shared" si="1060"/>
        <v>0.13390000000000002</v>
      </c>
      <c r="P1266" s="87">
        <f t="shared" si="1055"/>
        <v>1.2910116695795639E-2</v>
      </c>
      <c r="Q1266" s="64">
        <f t="shared" si="1061"/>
        <v>102</v>
      </c>
      <c r="R1266" s="87">
        <f t="shared" si="1062"/>
        <v>0.78393561675055989</v>
      </c>
      <c r="S1266" s="64">
        <f t="shared" si="1063"/>
        <v>78</v>
      </c>
    </row>
    <row r="1267" spans="1:19" x14ac:dyDescent="0.25">
      <c r="B1267" s="62">
        <v>7</v>
      </c>
      <c r="C1267" s="64" t="s">
        <v>18</v>
      </c>
      <c r="D1267" s="68"/>
      <c r="E1267" s="68">
        <f>$D$1201*R1267</f>
        <v>0</v>
      </c>
      <c r="F1267" s="63">
        <f t="shared" si="1056"/>
        <v>6.29054120339749E-3</v>
      </c>
      <c r="G1267" s="65">
        <f>IFERROR(VLOOKUP(B1267,EFA!$C$2:$D$7,2,0),EFA!$D$7)</f>
        <v>1.0058360487805551</v>
      </c>
      <c r="H1267" s="69">
        <f>LGD!$D$9</f>
        <v>0.25</v>
      </c>
      <c r="I1267" s="68">
        <f t="shared" si="1057"/>
        <v>0</v>
      </c>
      <c r="J1267" s="70">
        <f t="shared" si="1058"/>
        <v>0.42082845668950175</v>
      </c>
      <c r="K1267" s="68">
        <f t="shared" si="1059"/>
        <v>0</v>
      </c>
      <c r="M1267" s="64">
        <v>180</v>
      </c>
      <c r="N1267" s="64">
        <v>1</v>
      </c>
      <c r="O1267" s="63">
        <f t="shared" si="1060"/>
        <v>0.13390000000000002</v>
      </c>
      <c r="P1267" s="87">
        <f t="shared" si="1055"/>
        <v>1.2910116695795639E-2</v>
      </c>
      <c r="Q1267" s="64">
        <f t="shared" si="1061"/>
        <v>102</v>
      </c>
      <c r="R1267" s="87">
        <f t="shared" si="1062"/>
        <v>0.78393561675055989</v>
      </c>
      <c r="S1267" s="64">
        <f t="shared" si="1063"/>
        <v>78</v>
      </c>
    </row>
    <row r="1268" spans="1:19" x14ac:dyDescent="0.25">
      <c r="B1268" s="62">
        <v>7</v>
      </c>
      <c r="C1268" s="64" t="s">
        <v>19</v>
      </c>
      <c r="D1268" s="68"/>
      <c r="E1268" s="68">
        <f>$D$1202*R1268</f>
        <v>0</v>
      </c>
      <c r="F1268" s="63">
        <f t="shared" si="1056"/>
        <v>6.29054120339749E-3</v>
      </c>
      <c r="G1268" s="65">
        <f>IFERROR(VLOOKUP(B1268,EFA!$C$2:$D$7,2,0),EFA!$D$7)</f>
        <v>1.0058360487805551</v>
      </c>
      <c r="H1268" s="69">
        <f>LGD!$D$10</f>
        <v>0.35</v>
      </c>
      <c r="I1268" s="68">
        <f t="shared" si="1057"/>
        <v>0</v>
      </c>
      <c r="J1268" s="70">
        <f t="shared" si="1058"/>
        <v>0.42082845668950175</v>
      </c>
      <c r="K1268" s="68">
        <f t="shared" si="1059"/>
        <v>0</v>
      </c>
      <c r="M1268" s="64">
        <v>180</v>
      </c>
      <c r="N1268" s="64">
        <v>1</v>
      </c>
      <c r="O1268" s="63">
        <f t="shared" si="1060"/>
        <v>0.13390000000000002</v>
      </c>
      <c r="P1268" s="87">
        <f t="shared" si="1055"/>
        <v>1.2910116695795639E-2</v>
      </c>
      <c r="Q1268" s="64">
        <f t="shared" si="1061"/>
        <v>102</v>
      </c>
      <c r="R1268" s="87">
        <f t="shared" si="1062"/>
        <v>0.78393561675055989</v>
      </c>
      <c r="S1268" s="64">
        <f t="shared" si="1063"/>
        <v>78</v>
      </c>
    </row>
    <row r="1269" spans="1:19" x14ac:dyDescent="0.25">
      <c r="B1269" s="62">
        <v>7</v>
      </c>
      <c r="C1269" s="64" t="s">
        <v>20</v>
      </c>
      <c r="D1269" s="68"/>
      <c r="E1269" s="68">
        <f>$D$1203*R1269</f>
        <v>0</v>
      </c>
      <c r="F1269" s="63">
        <f t="shared" si="1056"/>
        <v>6.29054120339749E-3</v>
      </c>
      <c r="G1269" s="65">
        <f>IFERROR(VLOOKUP(B1269,EFA!$C$2:$D$7,2,0),EFA!$D$7)</f>
        <v>1.0058360487805551</v>
      </c>
      <c r="H1269" s="69">
        <f>LGD!$D$11</f>
        <v>0.55000000000000004</v>
      </c>
      <c r="I1269" s="68">
        <f t="shared" si="1057"/>
        <v>0</v>
      </c>
      <c r="J1269" s="70">
        <f t="shared" si="1058"/>
        <v>0.42082845668950175</v>
      </c>
      <c r="K1269" s="68">
        <f t="shared" si="1059"/>
        <v>0</v>
      </c>
      <c r="M1269" s="64">
        <v>180</v>
      </c>
      <c r="N1269" s="64">
        <v>1</v>
      </c>
      <c r="O1269" s="63">
        <f t="shared" si="1060"/>
        <v>0.13390000000000002</v>
      </c>
      <c r="P1269" s="87">
        <f t="shared" si="1055"/>
        <v>1.2910116695795639E-2</v>
      </c>
      <c r="Q1269" s="64">
        <f t="shared" si="1061"/>
        <v>102</v>
      </c>
      <c r="R1269" s="87">
        <f t="shared" si="1062"/>
        <v>0.78393561675055989</v>
      </c>
      <c r="S1269" s="64">
        <f t="shared" si="1063"/>
        <v>78</v>
      </c>
    </row>
    <row r="1270" spans="1:19" s="94" customFormat="1" x14ac:dyDescent="0.25">
      <c r="D1270" s="97"/>
      <c r="E1270" s="97"/>
      <c r="F1270" s="95"/>
      <c r="G1270" s="98"/>
      <c r="H1270" s="99"/>
      <c r="I1270" s="97"/>
      <c r="J1270" s="100"/>
      <c r="K1270" s="97"/>
    </row>
    <row r="1271" spans="1:19" x14ac:dyDescent="0.25">
      <c r="A1271" s="62">
        <v>15</v>
      </c>
      <c r="B1271" s="62" t="s">
        <v>52</v>
      </c>
      <c r="C1271" s="64" t="s">
        <v>9</v>
      </c>
      <c r="D1271" s="64"/>
      <c r="E1271" s="84" t="s">
        <v>26</v>
      </c>
      <c r="F1271" s="84" t="s">
        <v>39</v>
      </c>
      <c r="G1271" s="84" t="s">
        <v>27</v>
      </c>
      <c r="H1271" s="84" t="s">
        <v>28</v>
      </c>
      <c r="I1271" s="84" t="s">
        <v>29</v>
      </c>
      <c r="J1271" s="84" t="s">
        <v>30</v>
      </c>
      <c r="K1271" s="85" t="s">
        <v>31</v>
      </c>
      <c r="M1271" s="85" t="s">
        <v>32</v>
      </c>
      <c r="N1271" s="85" t="s">
        <v>33</v>
      </c>
      <c r="O1271" s="85" t="s">
        <v>34</v>
      </c>
      <c r="P1271" s="85" t="s">
        <v>35</v>
      </c>
      <c r="Q1271" s="85" t="s">
        <v>36</v>
      </c>
      <c r="R1271" s="85" t="s">
        <v>37</v>
      </c>
      <c r="S1271" s="85" t="s">
        <v>38</v>
      </c>
    </row>
    <row r="1272" spans="1:19" x14ac:dyDescent="0.25">
      <c r="B1272" s="62">
        <v>8</v>
      </c>
      <c r="C1272" s="64" t="s">
        <v>12</v>
      </c>
      <c r="D1272" s="68"/>
      <c r="E1272" s="68">
        <f>$D$1195*R1272</f>
        <v>0</v>
      </c>
      <c r="F1272" s="63">
        <f>$K$4-$J$4</f>
        <v>2.9243374984770504E-3</v>
      </c>
      <c r="G1272" s="65">
        <f>IFERROR(VLOOKUP(B1272,EFA!$C$2:$D$7,2,0),EFA!$D$7)</f>
        <v>1.0058360487805551</v>
      </c>
      <c r="H1272" s="69">
        <f>LGD!$D$3</f>
        <v>0</v>
      </c>
      <c r="I1272" s="68">
        <f>E1272*F1272*G1272*H1272</f>
        <v>0</v>
      </c>
      <c r="J1272" s="70">
        <f>1/((1+($O$16/12))^(M1272-Q1272))</f>
        <v>0.36836224802832446</v>
      </c>
      <c r="K1272" s="68">
        <f>I1272*J1272</f>
        <v>0</v>
      </c>
      <c r="M1272" s="64">
        <v>180</v>
      </c>
      <c r="N1272" s="64">
        <v>1</v>
      </c>
      <c r="O1272" s="63">
        <f>$O$16</f>
        <v>0.13390000000000002</v>
      </c>
      <c r="P1272" s="87">
        <f t="shared" ref="P1272:P1280" si="1064">PMT(O1272/12,M1272,-N1272,0,0)</f>
        <v>1.2910116695795639E-2</v>
      </c>
      <c r="Q1272" s="64">
        <f>$Q$1269-12</f>
        <v>90</v>
      </c>
      <c r="R1272" s="87">
        <f>PV(O1272/12,Q1272,-P1272,0,0)</f>
        <v>0.73080063516872462</v>
      </c>
      <c r="S1272" s="64">
        <f>M1272-Q1272</f>
        <v>90</v>
      </c>
    </row>
    <row r="1273" spans="1:19" x14ac:dyDescent="0.25">
      <c r="B1273" s="62">
        <v>8</v>
      </c>
      <c r="C1273" s="64" t="s">
        <v>13</v>
      </c>
      <c r="D1273" s="68"/>
      <c r="E1273" s="68">
        <f>$D$1196*R1273</f>
        <v>0</v>
      </c>
      <c r="F1273" s="63">
        <f t="shared" ref="F1273:F1280" si="1065">$K$4-$J$4</f>
        <v>2.9243374984770504E-3</v>
      </c>
      <c r="G1273" s="65">
        <f>IFERROR(VLOOKUP(B1273,EFA!$C$2:$D$7,2,0),EFA!$D$7)</f>
        <v>1.0058360487805551</v>
      </c>
      <c r="H1273" s="69">
        <f>LGD!$D$4</f>
        <v>0.55000000000000004</v>
      </c>
      <c r="I1273" s="68">
        <f t="shared" ref="I1273:I1280" si="1066">E1273*F1273*G1273*H1273</f>
        <v>0</v>
      </c>
      <c r="J1273" s="70">
        <f t="shared" ref="J1273:J1280" si="1067">1/((1+($O$16/12))^(M1273-Q1273))</f>
        <v>0.36836224802832446</v>
      </c>
      <c r="K1273" s="68">
        <f t="shared" ref="K1273:K1280" si="1068">I1273*J1273</f>
        <v>0</v>
      </c>
      <c r="M1273" s="64">
        <v>180</v>
      </c>
      <c r="N1273" s="64">
        <v>1</v>
      </c>
      <c r="O1273" s="63">
        <f t="shared" ref="O1273:O1280" si="1069">$O$16</f>
        <v>0.13390000000000002</v>
      </c>
      <c r="P1273" s="87">
        <f t="shared" si="1064"/>
        <v>1.2910116695795639E-2</v>
      </c>
      <c r="Q1273" s="64">
        <f t="shared" ref="Q1273:Q1280" si="1070">$Q$1269-12</f>
        <v>90</v>
      </c>
      <c r="R1273" s="87">
        <f t="shared" ref="R1273:R1280" si="1071">PV(O1273/12,Q1273,-P1273,0,0)</f>
        <v>0.73080063516872462</v>
      </c>
      <c r="S1273" s="64">
        <f t="shared" ref="S1273:S1280" si="1072">M1273-Q1273</f>
        <v>90</v>
      </c>
    </row>
    <row r="1274" spans="1:19" x14ac:dyDescent="0.25">
      <c r="B1274" s="62">
        <v>8</v>
      </c>
      <c r="C1274" s="64" t="s">
        <v>14</v>
      </c>
      <c r="D1274" s="68"/>
      <c r="E1274" s="68">
        <f>$D$1197*R1274</f>
        <v>0</v>
      </c>
      <c r="F1274" s="63">
        <f t="shared" si="1065"/>
        <v>2.9243374984770504E-3</v>
      </c>
      <c r="G1274" s="65">
        <f>IFERROR(VLOOKUP(B1274,EFA!$C$2:$D$7,2,0),EFA!$D$7)</f>
        <v>1.0058360487805551</v>
      </c>
      <c r="H1274" s="69">
        <f>LGD!$D$5</f>
        <v>0.14000000000000001</v>
      </c>
      <c r="I1274" s="68">
        <f t="shared" si="1066"/>
        <v>0</v>
      </c>
      <c r="J1274" s="70">
        <f t="shared" si="1067"/>
        <v>0.36836224802832446</v>
      </c>
      <c r="K1274" s="68">
        <f t="shared" si="1068"/>
        <v>0</v>
      </c>
      <c r="M1274" s="64">
        <v>180</v>
      </c>
      <c r="N1274" s="64">
        <v>1</v>
      </c>
      <c r="O1274" s="63">
        <f t="shared" si="1069"/>
        <v>0.13390000000000002</v>
      </c>
      <c r="P1274" s="87">
        <f t="shared" si="1064"/>
        <v>1.2910116695795639E-2</v>
      </c>
      <c r="Q1274" s="64">
        <f t="shared" si="1070"/>
        <v>90</v>
      </c>
      <c r="R1274" s="87">
        <f t="shared" si="1071"/>
        <v>0.73080063516872462</v>
      </c>
      <c r="S1274" s="64">
        <f t="shared" si="1072"/>
        <v>90</v>
      </c>
    </row>
    <row r="1275" spans="1:19" x14ac:dyDescent="0.25">
      <c r="B1275" s="62">
        <v>8</v>
      </c>
      <c r="C1275" s="64" t="s">
        <v>15</v>
      </c>
      <c r="D1275" s="68"/>
      <c r="E1275" s="68">
        <f>$D$1198*R1275</f>
        <v>37363809.929475538</v>
      </c>
      <c r="F1275" s="63">
        <f t="shared" si="1065"/>
        <v>2.9243374984770504E-3</v>
      </c>
      <c r="G1275" s="65">
        <f>IFERROR(VLOOKUP(B1275,EFA!$C$2:$D$7,2,0),EFA!$D$7)</f>
        <v>1.0058360487805551</v>
      </c>
      <c r="H1275" s="69">
        <f>LGD!$D$6</f>
        <v>0.3</v>
      </c>
      <c r="I1275" s="68">
        <f t="shared" si="1066"/>
        <v>32970.618832635781</v>
      </c>
      <c r="J1275" s="70">
        <f t="shared" si="1067"/>
        <v>0.36836224802832446</v>
      </c>
      <c r="K1275" s="68">
        <f t="shared" si="1068"/>
        <v>12145.131272074726</v>
      </c>
      <c r="M1275" s="64">
        <v>180</v>
      </c>
      <c r="N1275" s="64">
        <v>1</v>
      </c>
      <c r="O1275" s="63">
        <f t="shared" si="1069"/>
        <v>0.13390000000000002</v>
      </c>
      <c r="P1275" s="87">
        <f t="shared" si="1064"/>
        <v>1.2910116695795639E-2</v>
      </c>
      <c r="Q1275" s="64">
        <f t="shared" si="1070"/>
        <v>90</v>
      </c>
      <c r="R1275" s="87">
        <f t="shared" si="1071"/>
        <v>0.73080063516872462</v>
      </c>
      <c r="S1275" s="64">
        <f t="shared" si="1072"/>
        <v>90</v>
      </c>
    </row>
    <row r="1276" spans="1:19" x14ac:dyDescent="0.25">
      <c r="B1276" s="62">
        <v>8</v>
      </c>
      <c r="C1276" s="64" t="s">
        <v>16</v>
      </c>
      <c r="D1276" s="68"/>
      <c r="E1276" s="68">
        <f>$D$1199*R1276</f>
        <v>0</v>
      </c>
      <c r="F1276" s="63">
        <f t="shared" si="1065"/>
        <v>2.9243374984770504E-3</v>
      </c>
      <c r="G1276" s="65">
        <f>IFERROR(VLOOKUP(B1276,EFA!$C$2:$D$7,2,0),EFA!$D$7)</f>
        <v>1.0058360487805551</v>
      </c>
      <c r="H1276" s="69">
        <f>LGD!$D$7</f>
        <v>0.3</v>
      </c>
      <c r="I1276" s="68">
        <f t="shared" si="1066"/>
        <v>0</v>
      </c>
      <c r="J1276" s="70">
        <f t="shared" si="1067"/>
        <v>0.36836224802832446</v>
      </c>
      <c r="K1276" s="68">
        <f t="shared" si="1068"/>
        <v>0</v>
      </c>
      <c r="M1276" s="64">
        <v>180</v>
      </c>
      <c r="N1276" s="64">
        <v>1</v>
      </c>
      <c r="O1276" s="63">
        <f t="shared" si="1069"/>
        <v>0.13390000000000002</v>
      </c>
      <c r="P1276" s="87">
        <f t="shared" si="1064"/>
        <v>1.2910116695795639E-2</v>
      </c>
      <c r="Q1276" s="64">
        <f t="shared" si="1070"/>
        <v>90</v>
      </c>
      <c r="R1276" s="87">
        <f t="shared" si="1071"/>
        <v>0.73080063516872462</v>
      </c>
      <c r="S1276" s="64">
        <f t="shared" si="1072"/>
        <v>90</v>
      </c>
    </row>
    <row r="1277" spans="1:19" x14ac:dyDescent="0.25">
      <c r="B1277" s="62">
        <v>8</v>
      </c>
      <c r="C1277" s="64" t="s">
        <v>17</v>
      </c>
      <c r="D1277" s="68"/>
      <c r="E1277" s="68">
        <f>$D$1200*R1277</f>
        <v>0</v>
      </c>
      <c r="F1277" s="63">
        <f t="shared" si="1065"/>
        <v>2.9243374984770504E-3</v>
      </c>
      <c r="G1277" s="65">
        <f>IFERROR(VLOOKUP(B1277,EFA!$C$2:$D$7,2,0),EFA!$D$7)</f>
        <v>1.0058360487805551</v>
      </c>
      <c r="H1277" s="69">
        <f>LGD!$D$8</f>
        <v>4.6364209605119888E-2</v>
      </c>
      <c r="I1277" s="68">
        <f t="shared" si="1066"/>
        <v>0</v>
      </c>
      <c r="J1277" s="70">
        <f t="shared" si="1067"/>
        <v>0.36836224802832446</v>
      </c>
      <c r="K1277" s="68">
        <f t="shared" si="1068"/>
        <v>0</v>
      </c>
      <c r="M1277" s="64">
        <v>180</v>
      </c>
      <c r="N1277" s="64">
        <v>1</v>
      </c>
      <c r="O1277" s="63">
        <f t="shared" si="1069"/>
        <v>0.13390000000000002</v>
      </c>
      <c r="P1277" s="87">
        <f t="shared" si="1064"/>
        <v>1.2910116695795639E-2</v>
      </c>
      <c r="Q1277" s="64">
        <f t="shared" si="1070"/>
        <v>90</v>
      </c>
      <c r="R1277" s="87">
        <f t="shared" si="1071"/>
        <v>0.73080063516872462</v>
      </c>
      <c r="S1277" s="64">
        <f t="shared" si="1072"/>
        <v>90</v>
      </c>
    </row>
    <row r="1278" spans="1:19" x14ac:dyDescent="0.25">
      <c r="B1278" s="62">
        <v>8</v>
      </c>
      <c r="C1278" s="64" t="s">
        <v>18</v>
      </c>
      <c r="D1278" s="68"/>
      <c r="E1278" s="68">
        <f>$D$1201*R1278</f>
        <v>0</v>
      </c>
      <c r="F1278" s="63">
        <f t="shared" si="1065"/>
        <v>2.9243374984770504E-3</v>
      </c>
      <c r="G1278" s="65">
        <f>IFERROR(VLOOKUP(B1278,EFA!$C$2:$D$7,2,0),EFA!$D$7)</f>
        <v>1.0058360487805551</v>
      </c>
      <c r="H1278" s="69">
        <f>LGD!$D$9</f>
        <v>0.25</v>
      </c>
      <c r="I1278" s="68">
        <f t="shared" si="1066"/>
        <v>0</v>
      </c>
      <c r="J1278" s="70">
        <f t="shared" si="1067"/>
        <v>0.36836224802832446</v>
      </c>
      <c r="K1278" s="68">
        <f t="shared" si="1068"/>
        <v>0</v>
      </c>
      <c r="M1278" s="64">
        <v>180</v>
      </c>
      <c r="N1278" s="64">
        <v>1</v>
      </c>
      <c r="O1278" s="63">
        <f t="shared" si="1069"/>
        <v>0.13390000000000002</v>
      </c>
      <c r="P1278" s="87">
        <f t="shared" si="1064"/>
        <v>1.2910116695795639E-2</v>
      </c>
      <c r="Q1278" s="64">
        <f t="shared" si="1070"/>
        <v>90</v>
      </c>
      <c r="R1278" s="87">
        <f t="shared" si="1071"/>
        <v>0.73080063516872462</v>
      </c>
      <c r="S1278" s="64">
        <f t="shared" si="1072"/>
        <v>90</v>
      </c>
    </row>
    <row r="1279" spans="1:19" x14ac:dyDescent="0.25">
      <c r="B1279" s="62">
        <v>8</v>
      </c>
      <c r="C1279" s="64" t="s">
        <v>19</v>
      </c>
      <c r="D1279" s="68"/>
      <c r="E1279" s="68">
        <f>$D$1202*R1279</f>
        <v>0</v>
      </c>
      <c r="F1279" s="63">
        <f t="shared" si="1065"/>
        <v>2.9243374984770504E-3</v>
      </c>
      <c r="G1279" s="65">
        <f>IFERROR(VLOOKUP(B1279,EFA!$C$2:$D$7,2,0),EFA!$D$7)</f>
        <v>1.0058360487805551</v>
      </c>
      <c r="H1279" s="69">
        <f>LGD!$D$10</f>
        <v>0.35</v>
      </c>
      <c r="I1279" s="68">
        <f t="shared" si="1066"/>
        <v>0</v>
      </c>
      <c r="J1279" s="70">
        <f t="shared" si="1067"/>
        <v>0.36836224802832446</v>
      </c>
      <c r="K1279" s="68">
        <f t="shared" si="1068"/>
        <v>0</v>
      </c>
      <c r="M1279" s="64">
        <v>180</v>
      </c>
      <c r="N1279" s="64">
        <v>1</v>
      </c>
      <c r="O1279" s="63">
        <f t="shared" si="1069"/>
        <v>0.13390000000000002</v>
      </c>
      <c r="P1279" s="87">
        <f t="shared" si="1064"/>
        <v>1.2910116695795639E-2</v>
      </c>
      <c r="Q1279" s="64">
        <f t="shared" si="1070"/>
        <v>90</v>
      </c>
      <c r="R1279" s="87">
        <f t="shared" si="1071"/>
        <v>0.73080063516872462</v>
      </c>
      <c r="S1279" s="64">
        <f t="shared" si="1072"/>
        <v>90</v>
      </c>
    </row>
    <row r="1280" spans="1:19" x14ac:dyDescent="0.25">
      <c r="B1280" s="62">
        <v>8</v>
      </c>
      <c r="C1280" s="64" t="s">
        <v>20</v>
      </c>
      <c r="D1280" s="68"/>
      <c r="E1280" s="68">
        <f>$D$1203*R1280</f>
        <v>0</v>
      </c>
      <c r="F1280" s="63">
        <f t="shared" si="1065"/>
        <v>2.9243374984770504E-3</v>
      </c>
      <c r="G1280" s="65">
        <f>IFERROR(VLOOKUP(B1280,EFA!$C$2:$D$7,2,0),EFA!$D$7)</f>
        <v>1.0058360487805551</v>
      </c>
      <c r="H1280" s="69">
        <f>LGD!$D$11</f>
        <v>0.55000000000000004</v>
      </c>
      <c r="I1280" s="68">
        <f t="shared" si="1066"/>
        <v>0</v>
      </c>
      <c r="J1280" s="70">
        <f t="shared" si="1067"/>
        <v>0.36836224802832446</v>
      </c>
      <c r="K1280" s="68">
        <f t="shared" si="1068"/>
        <v>0</v>
      </c>
      <c r="M1280" s="64">
        <v>180</v>
      </c>
      <c r="N1280" s="64">
        <v>1</v>
      </c>
      <c r="O1280" s="63">
        <f t="shared" si="1069"/>
        <v>0.13390000000000002</v>
      </c>
      <c r="P1280" s="87">
        <f t="shared" si="1064"/>
        <v>1.2910116695795639E-2</v>
      </c>
      <c r="Q1280" s="64">
        <f t="shared" si="1070"/>
        <v>90</v>
      </c>
      <c r="R1280" s="87">
        <f t="shared" si="1071"/>
        <v>0.73080063516872462</v>
      </c>
      <c r="S1280" s="64">
        <f t="shared" si="1072"/>
        <v>90</v>
      </c>
    </row>
    <row r="1281" spans="1:19" x14ac:dyDescent="0.25">
      <c r="C1281" s="64"/>
      <c r="D1281" s="68"/>
      <c r="E1281" s="68"/>
      <c r="F1281" s="63"/>
      <c r="G1281" s="65"/>
      <c r="H1281" s="69"/>
      <c r="I1281" s="68"/>
      <c r="J1281" s="70"/>
      <c r="K1281" s="68"/>
      <c r="M1281" s="64"/>
      <c r="N1281" s="64"/>
      <c r="O1281" s="63"/>
      <c r="P1281" s="87"/>
      <c r="Q1281" s="64"/>
      <c r="R1281" s="87"/>
      <c r="S1281" s="64"/>
    </row>
    <row r="1282" spans="1:19" x14ac:dyDescent="0.25">
      <c r="A1282" s="62">
        <v>15</v>
      </c>
      <c r="B1282" s="62" t="s">
        <v>52</v>
      </c>
      <c r="C1282" s="64" t="s">
        <v>9</v>
      </c>
      <c r="D1282" s="64"/>
      <c r="E1282" s="84" t="s">
        <v>26</v>
      </c>
      <c r="F1282" s="84" t="s">
        <v>39</v>
      </c>
      <c r="G1282" s="84" t="s">
        <v>27</v>
      </c>
      <c r="H1282" s="84" t="s">
        <v>28</v>
      </c>
      <c r="I1282" s="84" t="s">
        <v>29</v>
      </c>
      <c r="J1282" s="84" t="s">
        <v>30</v>
      </c>
      <c r="K1282" s="85" t="s">
        <v>31</v>
      </c>
      <c r="M1282" s="85" t="s">
        <v>32</v>
      </c>
      <c r="N1282" s="85" t="s">
        <v>33</v>
      </c>
      <c r="O1282" s="85" t="s">
        <v>34</v>
      </c>
      <c r="P1282" s="85" t="s">
        <v>35</v>
      </c>
      <c r="Q1282" s="85" t="s">
        <v>36</v>
      </c>
      <c r="R1282" s="85" t="s">
        <v>37</v>
      </c>
      <c r="S1282" s="85" t="s">
        <v>38</v>
      </c>
    </row>
    <row r="1283" spans="1:19" x14ac:dyDescent="0.25">
      <c r="B1283" s="62">
        <v>9</v>
      </c>
      <c r="C1283" s="64" t="s">
        <v>12</v>
      </c>
      <c r="D1283" s="68"/>
      <c r="E1283" s="68">
        <f>$D$1195*R1283</f>
        <v>0</v>
      </c>
      <c r="F1283" s="63">
        <f>$L$4-$K$4</f>
        <v>2.5794484808747964E-3</v>
      </c>
      <c r="G1283" s="65">
        <f>IFERROR(VLOOKUP(B1283,EFA!$C$2:$D$7,2,0),EFA!$D$7)</f>
        <v>1.0058360487805551</v>
      </c>
      <c r="H1283" s="69">
        <f>LGD!$D$3</f>
        <v>0</v>
      </c>
      <c r="I1283" s="68">
        <f>E1283*F1283*G1283*H1283</f>
        <v>0</v>
      </c>
      <c r="J1283" s="70">
        <f>1/((1+($O$16/12))^(M1283-Q1283))</f>
        <v>0.32243719172393559</v>
      </c>
      <c r="K1283" s="68">
        <f>I1283*J1283</f>
        <v>0</v>
      </c>
      <c r="M1283" s="64">
        <v>180</v>
      </c>
      <c r="N1283" s="64">
        <v>1</v>
      </c>
      <c r="O1283" s="63">
        <f>$O$16</f>
        <v>0.13390000000000002</v>
      </c>
      <c r="P1283" s="87">
        <f t="shared" ref="P1283:P1291" si="1073">PMT(O1283/12,M1283,-N1283,0,0)</f>
        <v>1.2910116695795639E-2</v>
      </c>
      <c r="Q1283" s="64">
        <f>$Q$1280-12</f>
        <v>78</v>
      </c>
      <c r="R1283" s="87">
        <f>PV(O1283/12,Q1283,-P1283,0,0)</f>
        <v>0.67009758425893251</v>
      </c>
      <c r="S1283" s="64">
        <f>M1283-Q1283</f>
        <v>102</v>
      </c>
    </row>
    <row r="1284" spans="1:19" x14ac:dyDescent="0.25">
      <c r="B1284" s="62">
        <v>9</v>
      </c>
      <c r="C1284" s="64" t="s">
        <v>13</v>
      </c>
      <c r="D1284" s="68"/>
      <c r="E1284" s="68">
        <f>$D$1196*R1284</f>
        <v>0</v>
      </c>
      <c r="F1284" s="63">
        <f t="shared" ref="F1284:F1291" si="1074">$L$4-$K$4</f>
        <v>2.5794484808747964E-3</v>
      </c>
      <c r="G1284" s="65">
        <f>IFERROR(VLOOKUP(B1284,EFA!$C$2:$D$7,2,0),EFA!$D$7)</f>
        <v>1.0058360487805551</v>
      </c>
      <c r="H1284" s="69">
        <f>LGD!$D$4</f>
        <v>0.55000000000000004</v>
      </c>
      <c r="I1284" s="68">
        <f t="shared" ref="I1284:I1291" si="1075">E1284*F1284*G1284*H1284</f>
        <v>0</v>
      </c>
      <c r="J1284" s="70">
        <f t="shared" ref="J1284:J1291" si="1076">1/((1+($O$16/12))^(M1284-Q1284))</f>
        <v>0.32243719172393559</v>
      </c>
      <c r="K1284" s="68">
        <f t="shared" ref="K1284:K1291" si="1077">I1284*J1284</f>
        <v>0</v>
      </c>
      <c r="M1284" s="64">
        <v>180</v>
      </c>
      <c r="N1284" s="64">
        <v>1</v>
      </c>
      <c r="O1284" s="63">
        <f t="shared" ref="O1284:O1291" si="1078">$O$16</f>
        <v>0.13390000000000002</v>
      </c>
      <c r="P1284" s="87">
        <f t="shared" si="1073"/>
        <v>1.2910116695795639E-2</v>
      </c>
      <c r="Q1284" s="64">
        <f t="shared" ref="Q1284:Q1291" si="1079">$Q$1280-12</f>
        <v>78</v>
      </c>
      <c r="R1284" s="87">
        <f t="shared" ref="R1284:R1291" si="1080">PV(O1284/12,Q1284,-P1284,0,0)</f>
        <v>0.67009758425893251</v>
      </c>
      <c r="S1284" s="64">
        <f t="shared" ref="S1284:S1291" si="1081">M1284-Q1284</f>
        <v>102</v>
      </c>
    </row>
    <row r="1285" spans="1:19" x14ac:dyDescent="0.25">
      <c r="B1285" s="62">
        <v>9</v>
      </c>
      <c r="C1285" s="64" t="s">
        <v>14</v>
      </c>
      <c r="D1285" s="68"/>
      <c r="E1285" s="68">
        <f>$D$1197*R1285</f>
        <v>0</v>
      </c>
      <c r="F1285" s="63">
        <f t="shared" si="1074"/>
        <v>2.5794484808747964E-3</v>
      </c>
      <c r="G1285" s="65">
        <f>IFERROR(VLOOKUP(B1285,EFA!$C$2:$D$7,2,0),EFA!$D$7)</f>
        <v>1.0058360487805551</v>
      </c>
      <c r="H1285" s="69">
        <f>LGD!$D$5</f>
        <v>0.14000000000000001</v>
      </c>
      <c r="I1285" s="68">
        <f t="shared" si="1075"/>
        <v>0</v>
      </c>
      <c r="J1285" s="70">
        <f t="shared" si="1076"/>
        <v>0.32243719172393559</v>
      </c>
      <c r="K1285" s="68">
        <f t="shared" si="1077"/>
        <v>0</v>
      </c>
      <c r="M1285" s="64">
        <v>180</v>
      </c>
      <c r="N1285" s="64">
        <v>1</v>
      </c>
      <c r="O1285" s="63">
        <f t="shared" si="1078"/>
        <v>0.13390000000000002</v>
      </c>
      <c r="P1285" s="87">
        <f t="shared" si="1073"/>
        <v>1.2910116695795639E-2</v>
      </c>
      <c r="Q1285" s="64">
        <f t="shared" si="1079"/>
        <v>78</v>
      </c>
      <c r="R1285" s="87">
        <f t="shared" si="1080"/>
        <v>0.67009758425893251</v>
      </c>
      <c r="S1285" s="64">
        <f t="shared" si="1081"/>
        <v>102</v>
      </c>
    </row>
    <row r="1286" spans="1:19" x14ac:dyDescent="0.25">
      <c r="B1286" s="62">
        <v>9</v>
      </c>
      <c r="C1286" s="64" t="s">
        <v>15</v>
      </c>
      <c r="D1286" s="68"/>
      <c r="E1286" s="68">
        <f>$D$1198*R1286</f>
        <v>34260231.269053191</v>
      </c>
      <c r="F1286" s="63">
        <f t="shared" si="1074"/>
        <v>2.5794484808747964E-3</v>
      </c>
      <c r="G1286" s="65">
        <f>IFERROR(VLOOKUP(B1286,EFA!$C$2:$D$7,2,0),EFA!$D$7)</f>
        <v>1.0058360487805551</v>
      </c>
      <c r="H1286" s="69">
        <f>LGD!$D$6</f>
        <v>0.3</v>
      </c>
      <c r="I1286" s="68">
        <f t="shared" si="1075"/>
        <v>26666.474319300054</v>
      </c>
      <c r="J1286" s="70">
        <f t="shared" si="1076"/>
        <v>0.32243719172393559</v>
      </c>
      <c r="K1286" s="68">
        <f t="shared" si="1077"/>
        <v>8598.2630926935562</v>
      </c>
      <c r="M1286" s="64">
        <v>180</v>
      </c>
      <c r="N1286" s="64">
        <v>1</v>
      </c>
      <c r="O1286" s="63">
        <f t="shared" si="1078"/>
        <v>0.13390000000000002</v>
      </c>
      <c r="P1286" s="87">
        <f t="shared" si="1073"/>
        <v>1.2910116695795639E-2</v>
      </c>
      <c r="Q1286" s="64">
        <f t="shared" si="1079"/>
        <v>78</v>
      </c>
      <c r="R1286" s="87">
        <f t="shared" si="1080"/>
        <v>0.67009758425893251</v>
      </c>
      <c r="S1286" s="64">
        <f t="shared" si="1081"/>
        <v>102</v>
      </c>
    </row>
    <row r="1287" spans="1:19" x14ac:dyDescent="0.25">
      <c r="B1287" s="62">
        <v>9</v>
      </c>
      <c r="C1287" s="64" t="s">
        <v>16</v>
      </c>
      <c r="D1287" s="68"/>
      <c r="E1287" s="68">
        <f>$D$1199*R1287</f>
        <v>0</v>
      </c>
      <c r="F1287" s="63">
        <f t="shared" si="1074"/>
        <v>2.5794484808747964E-3</v>
      </c>
      <c r="G1287" s="65">
        <f>IFERROR(VLOOKUP(B1287,EFA!$C$2:$D$7,2,0),EFA!$D$7)</f>
        <v>1.0058360487805551</v>
      </c>
      <c r="H1287" s="69">
        <f>LGD!$D$7</f>
        <v>0.3</v>
      </c>
      <c r="I1287" s="68">
        <f t="shared" si="1075"/>
        <v>0</v>
      </c>
      <c r="J1287" s="70">
        <f t="shared" si="1076"/>
        <v>0.32243719172393559</v>
      </c>
      <c r="K1287" s="68">
        <f t="shared" si="1077"/>
        <v>0</v>
      </c>
      <c r="M1287" s="64">
        <v>180</v>
      </c>
      <c r="N1287" s="64">
        <v>1</v>
      </c>
      <c r="O1287" s="63">
        <f t="shared" si="1078"/>
        <v>0.13390000000000002</v>
      </c>
      <c r="P1287" s="87">
        <f t="shared" si="1073"/>
        <v>1.2910116695795639E-2</v>
      </c>
      <c r="Q1287" s="64">
        <f t="shared" si="1079"/>
        <v>78</v>
      </c>
      <c r="R1287" s="87">
        <f t="shared" si="1080"/>
        <v>0.67009758425893251</v>
      </c>
      <c r="S1287" s="64">
        <f t="shared" si="1081"/>
        <v>102</v>
      </c>
    </row>
    <row r="1288" spans="1:19" x14ac:dyDescent="0.25">
      <c r="B1288" s="62">
        <v>9</v>
      </c>
      <c r="C1288" s="64" t="s">
        <v>17</v>
      </c>
      <c r="D1288" s="68"/>
      <c r="E1288" s="68">
        <f>$D$1200*R1288</f>
        <v>0</v>
      </c>
      <c r="F1288" s="63">
        <f t="shared" si="1074"/>
        <v>2.5794484808747964E-3</v>
      </c>
      <c r="G1288" s="65">
        <f>IFERROR(VLOOKUP(B1288,EFA!$C$2:$D$7,2,0),EFA!$D$7)</f>
        <v>1.0058360487805551</v>
      </c>
      <c r="H1288" s="69">
        <f>LGD!$D$8</f>
        <v>4.6364209605119888E-2</v>
      </c>
      <c r="I1288" s="68">
        <f t="shared" si="1075"/>
        <v>0</v>
      </c>
      <c r="J1288" s="70">
        <f t="shared" si="1076"/>
        <v>0.32243719172393559</v>
      </c>
      <c r="K1288" s="68">
        <f t="shared" si="1077"/>
        <v>0</v>
      </c>
      <c r="M1288" s="64">
        <v>180</v>
      </c>
      <c r="N1288" s="64">
        <v>1</v>
      </c>
      <c r="O1288" s="63">
        <f t="shared" si="1078"/>
        <v>0.13390000000000002</v>
      </c>
      <c r="P1288" s="87">
        <f t="shared" si="1073"/>
        <v>1.2910116695795639E-2</v>
      </c>
      <c r="Q1288" s="64">
        <f t="shared" si="1079"/>
        <v>78</v>
      </c>
      <c r="R1288" s="87">
        <f t="shared" si="1080"/>
        <v>0.67009758425893251</v>
      </c>
      <c r="S1288" s="64">
        <f t="shared" si="1081"/>
        <v>102</v>
      </c>
    </row>
    <row r="1289" spans="1:19" x14ac:dyDescent="0.25">
      <c r="B1289" s="62">
        <v>9</v>
      </c>
      <c r="C1289" s="64" t="s">
        <v>18</v>
      </c>
      <c r="D1289" s="68"/>
      <c r="E1289" s="68">
        <f>$D$1201*R1289</f>
        <v>0</v>
      </c>
      <c r="F1289" s="63">
        <f t="shared" si="1074"/>
        <v>2.5794484808747964E-3</v>
      </c>
      <c r="G1289" s="65">
        <f>IFERROR(VLOOKUP(B1289,EFA!$C$2:$D$7,2,0),EFA!$D$7)</f>
        <v>1.0058360487805551</v>
      </c>
      <c r="H1289" s="69">
        <f>LGD!$D$9</f>
        <v>0.25</v>
      </c>
      <c r="I1289" s="68">
        <f t="shared" si="1075"/>
        <v>0</v>
      </c>
      <c r="J1289" s="70">
        <f t="shared" si="1076"/>
        <v>0.32243719172393559</v>
      </c>
      <c r="K1289" s="68">
        <f t="shared" si="1077"/>
        <v>0</v>
      </c>
      <c r="M1289" s="64">
        <v>180</v>
      </c>
      <c r="N1289" s="64">
        <v>1</v>
      </c>
      <c r="O1289" s="63">
        <f t="shared" si="1078"/>
        <v>0.13390000000000002</v>
      </c>
      <c r="P1289" s="87">
        <f t="shared" si="1073"/>
        <v>1.2910116695795639E-2</v>
      </c>
      <c r="Q1289" s="64">
        <f t="shared" si="1079"/>
        <v>78</v>
      </c>
      <c r="R1289" s="87">
        <f t="shared" si="1080"/>
        <v>0.67009758425893251</v>
      </c>
      <c r="S1289" s="64">
        <f t="shared" si="1081"/>
        <v>102</v>
      </c>
    </row>
    <row r="1290" spans="1:19" x14ac:dyDescent="0.25">
      <c r="B1290" s="62">
        <v>9</v>
      </c>
      <c r="C1290" s="64" t="s">
        <v>19</v>
      </c>
      <c r="D1290" s="68"/>
      <c r="E1290" s="68">
        <f>$D$1202*R1290</f>
        <v>0</v>
      </c>
      <c r="F1290" s="63">
        <f t="shared" si="1074"/>
        <v>2.5794484808747964E-3</v>
      </c>
      <c r="G1290" s="65">
        <f>IFERROR(VLOOKUP(B1290,EFA!$C$2:$D$7,2,0),EFA!$D$7)</f>
        <v>1.0058360487805551</v>
      </c>
      <c r="H1290" s="69">
        <f>LGD!$D$10</f>
        <v>0.35</v>
      </c>
      <c r="I1290" s="68">
        <f t="shared" si="1075"/>
        <v>0</v>
      </c>
      <c r="J1290" s="70">
        <f t="shared" si="1076"/>
        <v>0.32243719172393559</v>
      </c>
      <c r="K1290" s="68">
        <f t="shared" si="1077"/>
        <v>0</v>
      </c>
      <c r="M1290" s="64">
        <v>180</v>
      </c>
      <c r="N1290" s="64">
        <v>1</v>
      </c>
      <c r="O1290" s="63">
        <f t="shared" si="1078"/>
        <v>0.13390000000000002</v>
      </c>
      <c r="P1290" s="87">
        <f t="shared" si="1073"/>
        <v>1.2910116695795639E-2</v>
      </c>
      <c r="Q1290" s="64">
        <f t="shared" si="1079"/>
        <v>78</v>
      </c>
      <c r="R1290" s="87">
        <f t="shared" si="1080"/>
        <v>0.67009758425893251</v>
      </c>
      <c r="S1290" s="64">
        <f t="shared" si="1081"/>
        <v>102</v>
      </c>
    </row>
    <row r="1291" spans="1:19" x14ac:dyDescent="0.25">
      <c r="B1291" s="62">
        <v>9</v>
      </c>
      <c r="C1291" s="64" t="s">
        <v>20</v>
      </c>
      <c r="D1291" s="68"/>
      <c r="E1291" s="68">
        <f>$D$1203*R1291</f>
        <v>0</v>
      </c>
      <c r="F1291" s="63">
        <f t="shared" si="1074"/>
        <v>2.5794484808747964E-3</v>
      </c>
      <c r="G1291" s="65">
        <f>IFERROR(VLOOKUP(B1291,EFA!$C$2:$D$7,2,0),EFA!$D$7)</f>
        <v>1.0058360487805551</v>
      </c>
      <c r="H1291" s="69">
        <f>LGD!$D$11</f>
        <v>0.55000000000000004</v>
      </c>
      <c r="I1291" s="68">
        <f t="shared" si="1075"/>
        <v>0</v>
      </c>
      <c r="J1291" s="70">
        <f t="shared" si="1076"/>
        <v>0.32243719172393559</v>
      </c>
      <c r="K1291" s="68">
        <f t="shared" si="1077"/>
        <v>0</v>
      </c>
      <c r="M1291" s="64">
        <v>180</v>
      </c>
      <c r="N1291" s="64">
        <v>1</v>
      </c>
      <c r="O1291" s="63">
        <f t="shared" si="1078"/>
        <v>0.13390000000000002</v>
      </c>
      <c r="P1291" s="87">
        <f t="shared" si="1073"/>
        <v>1.2910116695795639E-2</v>
      </c>
      <c r="Q1291" s="64">
        <f t="shared" si="1079"/>
        <v>78</v>
      </c>
      <c r="R1291" s="87">
        <f t="shared" si="1080"/>
        <v>0.67009758425893251</v>
      </c>
      <c r="S1291" s="64">
        <f t="shared" si="1081"/>
        <v>102</v>
      </c>
    </row>
    <row r="1292" spans="1:19" x14ac:dyDescent="0.25">
      <c r="C1292" s="64"/>
      <c r="D1292" s="68"/>
      <c r="E1292" s="68"/>
      <c r="F1292" s="63"/>
      <c r="G1292" s="65"/>
      <c r="H1292" s="69"/>
      <c r="I1292" s="68"/>
      <c r="J1292" s="70"/>
      <c r="K1292" s="68"/>
      <c r="M1292" s="64"/>
      <c r="N1292" s="64"/>
      <c r="O1292" s="63"/>
      <c r="P1292" s="87"/>
      <c r="Q1292" s="64"/>
      <c r="R1292" s="87"/>
      <c r="S1292" s="64"/>
    </row>
    <row r="1293" spans="1:19" x14ac:dyDescent="0.25">
      <c r="A1293" s="62">
        <v>15</v>
      </c>
      <c r="B1293" s="62" t="s">
        <v>52</v>
      </c>
      <c r="C1293" s="64" t="s">
        <v>9</v>
      </c>
      <c r="D1293" s="64"/>
      <c r="E1293" s="84" t="s">
        <v>26</v>
      </c>
      <c r="F1293" s="84" t="s">
        <v>39</v>
      </c>
      <c r="G1293" s="84" t="s">
        <v>27</v>
      </c>
      <c r="H1293" s="84" t="s">
        <v>28</v>
      </c>
      <c r="I1293" s="84" t="s">
        <v>29</v>
      </c>
      <c r="J1293" s="84" t="s">
        <v>30</v>
      </c>
      <c r="K1293" s="85" t="s">
        <v>31</v>
      </c>
      <c r="M1293" s="85" t="s">
        <v>32</v>
      </c>
      <c r="N1293" s="85" t="s">
        <v>33</v>
      </c>
      <c r="O1293" s="85" t="s">
        <v>34</v>
      </c>
      <c r="P1293" s="85" t="s">
        <v>35</v>
      </c>
      <c r="Q1293" s="85" t="s">
        <v>36</v>
      </c>
      <c r="R1293" s="85" t="s">
        <v>37</v>
      </c>
      <c r="S1293" s="85" t="s">
        <v>38</v>
      </c>
    </row>
    <row r="1294" spans="1:19" x14ac:dyDescent="0.25">
      <c r="B1294" s="62">
        <v>10</v>
      </c>
      <c r="C1294" s="64" t="s">
        <v>12</v>
      </c>
      <c r="D1294" s="68"/>
      <c r="E1294" s="68">
        <f>$D$1195*R1294</f>
        <v>0</v>
      </c>
      <c r="F1294" s="63">
        <f>$M$4-$L$4</f>
        <v>2.3073952929063973E-3</v>
      </c>
      <c r="G1294" s="65">
        <f>IFERROR(VLOOKUP(B1294,EFA!$C$2:$D$7,2,0),EFA!$D$7)</f>
        <v>1.0058360487805551</v>
      </c>
      <c r="H1294" s="69">
        <f>LGD!$D$3</f>
        <v>0</v>
      </c>
      <c r="I1294" s="68">
        <f>E1294*F1294*G1294*H1294</f>
        <v>0</v>
      </c>
      <c r="J1294" s="70">
        <f>1/((1+($O$16/12))^(M1294-Q1294))</f>
        <v>0.28223777860869115</v>
      </c>
      <c r="K1294" s="68">
        <f>I1294*J1294</f>
        <v>0</v>
      </c>
      <c r="M1294" s="64">
        <v>180</v>
      </c>
      <c r="N1294" s="64">
        <v>1</v>
      </c>
      <c r="O1294" s="63">
        <f>$O$16</f>
        <v>0.13390000000000002</v>
      </c>
      <c r="P1294" s="87">
        <f t="shared" ref="P1294:P1302" si="1082">PMT(O1294/12,M1294,-N1294,0,0)</f>
        <v>1.2910116695795639E-2</v>
      </c>
      <c r="Q1294" s="64">
        <f>$Q$1291-12</f>
        <v>66</v>
      </c>
      <c r="R1294" s="87">
        <f>PV(O1294/12,Q1294,-P1294,0,0)</f>
        <v>0.60074853622959223</v>
      </c>
      <c r="S1294" s="64">
        <f>M1294-Q1294</f>
        <v>114</v>
      </c>
    </row>
    <row r="1295" spans="1:19" x14ac:dyDescent="0.25">
      <c r="B1295" s="62">
        <v>10</v>
      </c>
      <c r="C1295" s="64" t="s">
        <v>13</v>
      </c>
      <c r="D1295" s="68"/>
      <c r="E1295" s="68">
        <f>$D$1196*R1295</f>
        <v>0</v>
      </c>
      <c r="F1295" s="63">
        <f t="shared" ref="F1295:F1302" si="1083">$M$4-$L$4</f>
        <v>2.3073952929063973E-3</v>
      </c>
      <c r="G1295" s="65">
        <f>IFERROR(VLOOKUP(B1295,EFA!$C$2:$D$7,2,0),EFA!$D$7)</f>
        <v>1.0058360487805551</v>
      </c>
      <c r="H1295" s="69">
        <f>LGD!$D$4</f>
        <v>0.55000000000000004</v>
      </c>
      <c r="I1295" s="68">
        <f t="shared" ref="I1295:I1302" si="1084">E1295*F1295*G1295*H1295</f>
        <v>0</v>
      </c>
      <c r="J1295" s="70">
        <f t="shared" ref="J1295:J1302" si="1085">1/((1+($O$16/12))^(M1295-Q1295))</f>
        <v>0.28223777860869115</v>
      </c>
      <c r="K1295" s="68">
        <f t="shared" ref="K1295:K1302" si="1086">I1295*J1295</f>
        <v>0</v>
      </c>
      <c r="M1295" s="64">
        <v>180</v>
      </c>
      <c r="N1295" s="64">
        <v>1</v>
      </c>
      <c r="O1295" s="63">
        <f t="shared" ref="O1295:O1302" si="1087">$O$16</f>
        <v>0.13390000000000002</v>
      </c>
      <c r="P1295" s="87">
        <f t="shared" si="1082"/>
        <v>1.2910116695795639E-2</v>
      </c>
      <c r="Q1295" s="64">
        <f t="shared" ref="Q1295:Q1302" si="1088">$Q$1291-12</f>
        <v>66</v>
      </c>
      <c r="R1295" s="87">
        <f t="shared" ref="R1295:R1302" si="1089">PV(O1295/12,Q1295,-P1295,0,0)</f>
        <v>0.60074853622959223</v>
      </c>
      <c r="S1295" s="64">
        <f t="shared" ref="S1295:S1302" si="1090">M1295-Q1295</f>
        <v>114</v>
      </c>
    </row>
    <row r="1296" spans="1:19" x14ac:dyDescent="0.25">
      <c r="B1296" s="62">
        <v>10</v>
      </c>
      <c r="C1296" s="64" t="s">
        <v>14</v>
      </c>
      <c r="D1296" s="68"/>
      <c r="E1296" s="68">
        <f>$D$1197*R1296</f>
        <v>0</v>
      </c>
      <c r="F1296" s="63">
        <f t="shared" si="1083"/>
        <v>2.3073952929063973E-3</v>
      </c>
      <c r="G1296" s="65">
        <f>IFERROR(VLOOKUP(B1296,EFA!$C$2:$D$7,2,0),EFA!$D$7)</f>
        <v>1.0058360487805551</v>
      </c>
      <c r="H1296" s="69">
        <f>LGD!$D$5</f>
        <v>0.14000000000000001</v>
      </c>
      <c r="I1296" s="68">
        <f t="shared" si="1084"/>
        <v>0</v>
      </c>
      <c r="J1296" s="70">
        <f t="shared" si="1085"/>
        <v>0.28223777860869115</v>
      </c>
      <c r="K1296" s="68">
        <f t="shared" si="1086"/>
        <v>0</v>
      </c>
      <c r="M1296" s="64">
        <v>180</v>
      </c>
      <c r="N1296" s="64">
        <v>1</v>
      </c>
      <c r="O1296" s="63">
        <f t="shared" si="1087"/>
        <v>0.13390000000000002</v>
      </c>
      <c r="P1296" s="87">
        <f t="shared" si="1082"/>
        <v>1.2910116695795639E-2</v>
      </c>
      <c r="Q1296" s="64">
        <f t="shared" si="1088"/>
        <v>66</v>
      </c>
      <c r="R1296" s="87">
        <f t="shared" si="1089"/>
        <v>0.60074853622959223</v>
      </c>
      <c r="S1296" s="64">
        <f t="shared" si="1090"/>
        <v>114</v>
      </c>
    </row>
    <row r="1297" spans="1:19" x14ac:dyDescent="0.25">
      <c r="B1297" s="62">
        <v>10</v>
      </c>
      <c r="C1297" s="64" t="s">
        <v>15</v>
      </c>
      <c r="D1297" s="68"/>
      <c r="E1297" s="68">
        <f>$D$1198*R1297</f>
        <v>30714606.75169066</v>
      </c>
      <c r="F1297" s="63">
        <f t="shared" si="1083"/>
        <v>2.3073952929063973E-3</v>
      </c>
      <c r="G1297" s="65">
        <f>IFERROR(VLOOKUP(B1297,EFA!$C$2:$D$7,2,0),EFA!$D$7)</f>
        <v>1.0058360487805551</v>
      </c>
      <c r="H1297" s="69">
        <f>LGD!$D$6</f>
        <v>0.3</v>
      </c>
      <c r="I1297" s="68">
        <f t="shared" si="1084"/>
        <v>21385.303239746117</v>
      </c>
      <c r="J1297" s="70">
        <f t="shared" si="1085"/>
        <v>0.28223777860869115</v>
      </c>
      <c r="K1297" s="68">
        <f t="shared" si="1086"/>
        <v>6035.7404812591903</v>
      </c>
      <c r="M1297" s="64">
        <v>180</v>
      </c>
      <c r="N1297" s="64">
        <v>1</v>
      </c>
      <c r="O1297" s="63">
        <f t="shared" si="1087"/>
        <v>0.13390000000000002</v>
      </c>
      <c r="P1297" s="87">
        <f t="shared" si="1082"/>
        <v>1.2910116695795639E-2</v>
      </c>
      <c r="Q1297" s="64">
        <f t="shared" si="1088"/>
        <v>66</v>
      </c>
      <c r="R1297" s="87">
        <f t="shared" si="1089"/>
        <v>0.60074853622959223</v>
      </c>
      <c r="S1297" s="64">
        <f t="shared" si="1090"/>
        <v>114</v>
      </c>
    </row>
    <row r="1298" spans="1:19" x14ac:dyDescent="0.25">
      <c r="B1298" s="62">
        <v>10</v>
      </c>
      <c r="C1298" s="64" t="s">
        <v>16</v>
      </c>
      <c r="D1298" s="68"/>
      <c r="E1298" s="68">
        <f>$D$1199*R1298</f>
        <v>0</v>
      </c>
      <c r="F1298" s="63">
        <f t="shared" si="1083"/>
        <v>2.3073952929063973E-3</v>
      </c>
      <c r="G1298" s="65">
        <f>IFERROR(VLOOKUP(B1298,EFA!$C$2:$D$7,2,0),EFA!$D$7)</f>
        <v>1.0058360487805551</v>
      </c>
      <c r="H1298" s="69">
        <f>LGD!$D$7</f>
        <v>0.3</v>
      </c>
      <c r="I1298" s="68">
        <f t="shared" si="1084"/>
        <v>0</v>
      </c>
      <c r="J1298" s="70">
        <f t="shared" si="1085"/>
        <v>0.28223777860869115</v>
      </c>
      <c r="K1298" s="68">
        <f t="shared" si="1086"/>
        <v>0</v>
      </c>
      <c r="M1298" s="64">
        <v>180</v>
      </c>
      <c r="N1298" s="64">
        <v>1</v>
      </c>
      <c r="O1298" s="63">
        <f t="shared" si="1087"/>
        <v>0.13390000000000002</v>
      </c>
      <c r="P1298" s="87">
        <f t="shared" si="1082"/>
        <v>1.2910116695795639E-2</v>
      </c>
      <c r="Q1298" s="64">
        <f t="shared" si="1088"/>
        <v>66</v>
      </c>
      <c r="R1298" s="87">
        <f t="shared" si="1089"/>
        <v>0.60074853622959223</v>
      </c>
      <c r="S1298" s="64">
        <f t="shared" si="1090"/>
        <v>114</v>
      </c>
    </row>
    <row r="1299" spans="1:19" x14ac:dyDescent="0.25">
      <c r="B1299" s="62">
        <v>10</v>
      </c>
      <c r="C1299" s="64" t="s">
        <v>17</v>
      </c>
      <c r="D1299" s="68"/>
      <c r="E1299" s="68">
        <f>$D$1200*R1299</f>
        <v>0</v>
      </c>
      <c r="F1299" s="63">
        <f t="shared" si="1083"/>
        <v>2.3073952929063973E-3</v>
      </c>
      <c r="G1299" s="65">
        <f>IFERROR(VLOOKUP(B1299,EFA!$C$2:$D$7,2,0),EFA!$D$7)</f>
        <v>1.0058360487805551</v>
      </c>
      <c r="H1299" s="69">
        <f>LGD!$D$8</f>
        <v>4.6364209605119888E-2</v>
      </c>
      <c r="I1299" s="68">
        <f t="shared" si="1084"/>
        <v>0</v>
      </c>
      <c r="J1299" s="70">
        <f t="shared" si="1085"/>
        <v>0.28223777860869115</v>
      </c>
      <c r="K1299" s="68">
        <f t="shared" si="1086"/>
        <v>0</v>
      </c>
      <c r="M1299" s="64">
        <v>180</v>
      </c>
      <c r="N1299" s="64">
        <v>1</v>
      </c>
      <c r="O1299" s="63">
        <f t="shared" si="1087"/>
        <v>0.13390000000000002</v>
      </c>
      <c r="P1299" s="87">
        <f t="shared" si="1082"/>
        <v>1.2910116695795639E-2</v>
      </c>
      <c r="Q1299" s="64">
        <f t="shared" si="1088"/>
        <v>66</v>
      </c>
      <c r="R1299" s="87">
        <f t="shared" si="1089"/>
        <v>0.60074853622959223</v>
      </c>
      <c r="S1299" s="64">
        <f t="shared" si="1090"/>
        <v>114</v>
      </c>
    </row>
    <row r="1300" spans="1:19" x14ac:dyDescent="0.25">
      <c r="B1300" s="62">
        <v>10</v>
      </c>
      <c r="C1300" s="64" t="s">
        <v>18</v>
      </c>
      <c r="D1300" s="68"/>
      <c r="E1300" s="68">
        <f>$D$1201*R1300</f>
        <v>0</v>
      </c>
      <c r="F1300" s="63">
        <f t="shared" si="1083"/>
        <v>2.3073952929063973E-3</v>
      </c>
      <c r="G1300" s="65">
        <f>IFERROR(VLOOKUP(B1300,EFA!$C$2:$D$7,2,0),EFA!$D$7)</f>
        <v>1.0058360487805551</v>
      </c>
      <c r="H1300" s="69">
        <f>LGD!$D$9</f>
        <v>0.25</v>
      </c>
      <c r="I1300" s="68">
        <f t="shared" si="1084"/>
        <v>0</v>
      </c>
      <c r="J1300" s="70">
        <f t="shared" si="1085"/>
        <v>0.28223777860869115</v>
      </c>
      <c r="K1300" s="68">
        <f t="shared" si="1086"/>
        <v>0</v>
      </c>
      <c r="M1300" s="64">
        <v>180</v>
      </c>
      <c r="N1300" s="64">
        <v>1</v>
      </c>
      <c r="O1300" s="63">
        <f t="shared" si="1087"/>
        <v>0.13390000000000002</v>
      </c>
      <c r="P1300" s="87">
        <f t="shared" si="1082"/>
        <v>1.2910116695795639E-2</v>
      </c>
      <c r="Q1300" s="64">
        <f t="shared" si="1088"/>
        <v>66</v>
      </c>
      <c r="R1300" s="87">
        <f t="shared" si="1089"/>
        <v>0.60074853622959223</v>
      </c>
      <c r="S1300" s="64">
        <f t="shared" si="1090"/>
        <v>114</v>
      </c>
    </row>
    <row r="1301" spans="1:19" x14ac:dyDescent="0.25">
      <c r="B1301" s="62">
        <v>10</v>
      </c>
      <c r="C1301" s="64" t="s">
        <v>19</v>
      </c>
      <c r="D1301" s="68"/>
      <c r="E1301" s="68">
        <f>$D$1202*R1301</f>
        <v>0</v>
      </c>
      <c r="F1301" s="63">
        <f t="shared" si="1083"/>
        <v>2.3073952929063973E-3</v>
      </c>
      <c r="G1301" s="65">
        <f>IFERROR(VLOOKUP(B1301,EFA!$C$2:$D$7,2,0),EFA!$D$7)</f>
        <v>1.0058360487805551</v>
      </c>
      <c r="H1301" s="69">
        <f>LGD!$D$10</f>
        <v>0.35</v>
      </c>
      <c r="I1301" s="68">
        <f t="shared" si="1084"/>
        <v>0</v>
      </c>
      <c r="J1301" s="70">
        <f t="shared" si="1085"/>
        <v>0.28223777860869115</v>
      </c>
      <c r="K1301" s="68">
        <f t="shared" si="1086"/>
        <v>0</v>
      </c>
      <c r="M1301" s="64">
        <v>180</v>
      </c>
      <c r="N1301" s="64">
        <v>1</v>
      </c>
      <c r="O1301" s="63">
        <f t="shared" si="1087"/>
        <v>0.13390000000000002</v>
      </c>
      <c r="P1301" s="87">
        <f t="shared" si="1082"/>
        <v>1.2910116695795639E-2</v>
      </c>
      <c r="Q1301" s="64">
        <f t="shared" si="1088"/>
        <v>66</v>
      </c>
      <c r="R1301" s="87">
        <f t="shared" si="1089"/>
        <v>0.60074853622959223</v>
      </c>
      <c r="S1301" s="64">
        <f t="shared" si="1090"/>
        <v>114</v>
      </c>
    </row>
    <row r="1302" spans="1:19" x14ac:dyDescent="0.25">
      <c r="B1302" s="62">
        <v>10</v>
      </c>
      <c r="C1302" s="64" t="s">
        <v>20</v>
      </c>
      <c r="D1302" s="68"/>
      <c r="E1302" s="68">
        <f>$D$1203*R1302</f>
        <v>0</v>
      </c>
      <c r="F1302" s="63">
        <f t="shared" si="1083"/>
        <v>2.3073952929063973E-3</v>
      </c>
      <c r="G1302" s="65">
        <f>IFERROR(VLOOKUP(B1302,EFA!$C$2:$D$7,2,0),EFA!$D$7)</f>
        <v>1.0058360487805551</v>
      </c>
      <c r="H1302" s="69">
        <f>LGD!$D$11</f>
        <v>0.55000000000000004</v>
      </c>
      <c r="I1302" s="68">
        <f t="shared" si="1084"/>
        <v>0</v>
      </c>
      <c r="J1302" s="70">
        <f t="shared" si="1085"/>
        <v>0.28223777860869115</v>
      </c>
      <c r="K1302" s="68">
        <f t="shared" si="1086"/>
        <v>0</v>
      </c>
      <c r="M1302" s="64">
        <v>180</v>
      </c>
      <c r="N1302" s="64">
        <v>1</v>
      </c>
      <c r="O1302" s="63">
        <f t="shared" si="1087"/>
        <v>0.13390000000000002</v>
      </c>
      <c r="P1302" s="87">
        <f t="shared" si="1082"/>
        <v>1.2910116695795639E-2</v>
      </c>
      <c r="Q1302" s="64">
        <f t="shared" si="1088"/>
        <v>66</v>
      </c>
      <c r="R1302" s="87">
        <f t="shared" si="1089"/>
        <v>0.60074853622959223</v>
      </c>
      <c r="S1302" s="64">
        <f t="shared" si="1090"/>
        <v>114</v>
      </c>
    </row>
    <row r="1303" spans="1:19" x14ac:dyDescent="0.25">
      <c r="C1303" s="64"/>
      <c r="D1303" s="68"/>
      <c r="E1303" s="68"/>
      <c r="F1303" s="63"/>
      <c r="G1303" s="65"/>
      <c r="H1303" s="69"/>
      <c r="I1303" s="68"/>
      <c r="J1303" s="70"/>
      <c r="K1303" s="68"/>
      <c r="M1303" s="64"/>
      <c r="N1303" s="64"/>
      <c r="O1303" s="63"/>
      <c r="P1303" s="87"/>
      <c r="Q1303" s="64"/>
      <c r="R1303" s="87"/>
      <c r="S1303" s="64"/>
    </row>
    <row r="1304" spans="1:19" x14ac:dyDescent="0.25">
      <c r="A1304" s="62">
        <v>15</v>
      </c>
      <c r="B1304" s="62" t="s">
        <v>52</v>
      </c>
      <c r="C1304" s="64" t="s">
        <v>9</v>
      </c>
      <c r="D1304" s="64"/>
      <c r="E1304" s="84" t="s">
        <v>26</v>
      </c>
      <c r="F1304" s="84" t="s">
        <v>39</v>
      </c>
      <c r="G1304" s="84" t="s">
        <v>27</v>
      </c>
      <c r="H1304" s="84" t="s">
        <v>28</v>
      </c>
      <c r="I1304" s="84" t="s">
        <v>29</v>
      </c>
      <c r="J1304" s="84" t="s">
        <v>30</v>
      </c>
      <c r="K1304" s="85" t="s">
        <v>31</v>
      </c>
      <c r="M1304" s="85" t="s">
        <v>32</v>
      </c>
      <c r="N1304" s="85" t="s">
        <v>33</v>
      </c>
      <c r="O1304" s="85" t="s">
        <v>34</v>
      </c>
      <c r="P1304" s="85" t="s">
        <v>35</v>
      </c>
      <c r="Q1304" s="85" t="s">
        <v>36</v>
      </c>
      <c r="R1304" s="85" t="s">
        <v>37</v>
      </c>
      <c r="S1304" s="85" t="s">
        <v>38</v>
      </c>
    </row>
    <row r="1305" spans="1:19" x14ac:dyDescent="0.25">
      <c r="B1305" s="62">
        <v>11</v>
      </c>
      <c r="C1305" s="64" t="s">
        <v>12</v>
      </c>
      <c r="D1305" s="68"/>
      <c r="E1305" s="68">
        <f>$D$1195*R1305</f>
        <v>0</v>
      </c>
      <c r="F1305" s="63">
        <f>$N$4-$M$4</f>
        <v>2.0872929377147159E-3</v>
      </c>
      <c r="G1305" s="65">
        <f>IFERROR(VLOOKUP(B1305,EFA!$C$2:$D$7,2,0),EFA!$D$7)</f>
        <v>1.0058360487805551</v>
      </c>
      <c r="H1305" s="69">
        <f>LGD!$D$3</f>
        <v>0</v>
      </c>
      <c r="I1305" s="68">
        <f>E1305*F1305*G1305*H1305</f>
        <v>0</v>
      </c>
      <c r="J1305" s="70">
        <f>1/((1+($O$16/12))^(M1305-Q1305))</f>
        <v>0.24705017199805634</v>
      </c>
      <c r="K1305" s="68">
        <f>I1305*J1305</f>
        <v>0</v>
      </c>
      <c r="M1305" s="64">
        <v>180</v>
      </c>
      <c r="N1305" s="64">
        <v>1</v>
      </c>
      <c r="O1305" s="63">
        <f>$O$16</f>
        <v>0.13390000000000002</v>
      </c>
      <c r="P1305" s="87">
        <f t="shared" ref="P1305:P1313" si="1091">PMT(O1305/12,M1305,-N1305,0,0)</f>
        <v>1.2910116695795639E-2</v>
      </c>
      <c r="Q1305" s="64">
        <f>$Q$1302-12</f>
        <v>54</v>
      </c>
      <c r="R1305" s="87">
        <f>PV(O1305/12,Q1305,-P1305,0,0)</f>
        <v>0.52152203294028288</v>
      </c>
      <c r="S1305" s="64">
        <f>M1305-Q1305</f>
        <v>126</v>
      </c>
    </row>
    <row r="1306" spans="1:19" x14ac:dyDescent="0.25">
      <c r="B1306" s="62">
        <v>11</v>
      </c>
      <c r="C1306" s="64" t="s">
        <v>13</v>
      </c>
      <c r="D1306" s="68"/>
      <c r="E1306" s="68">
        <f>$D$1196*R1306</f>
        <v>0</v>
      </c>
      <c r="F1306" s="63">
        <f t="shared" ref="F1306:F1313" si="1092">$N$4-$M$4</f>
        <v>2.0872929377147159E-3</v>
      </c>
      <c r="G1306" s="65">
        <f>IFERROR(VLOOKUP(B1306,EFA!$C$2:$D$7,2,0),EFA!$D$7)</f>
        <v>1.0058360487805551</v>
      </c>
      <c r="H1306" s="69">
        <f>LGD!$D$4</f>
        <v>0.55000000000000004</v>
      </c>
      <c r="I1306" s="68">
        <f t="shared" ref="I1306:I1313" si="1093">E1306*F1306*G1306*H1306</f>
        <v>0</v>
      </c>
      <c r="J1306" s="70">
        <f t="shared" ref="J1306:J1313" si="1094">1/((1+($O$16/12))^(M1306-Q1306))</f>
        <v>0.24705017199805634</v>
      </c>
      <c r="K1306" s="68">
        <f t="shared" ref="K1306:K1313" si="1095">I1306*J1306</f>
        <v>0</v>
      </c>
      <c r="M1306" s="64">
        <v>180</v>
      </c>
      <c r="N1306" s="64">
        <v>1</v>
      </c>
      <c r="O1306" s="63">
        <f t="shared" ref="O1306:O1313" si="1096">$O$16</f>
        <v>0.13390000000000002</v>
      </c>
      <c r="P1306" s="87">
        <f t="shared" si="1091"/>
        <v>1.2910116695795639E-2</v>
      </c>
      <c r="Q1306" s="64">
        <f t="shared" ref="Q1306:Q1313" si="1097">$Q$1302-12</f>
        <v>54</v>
      </c>
      <c r="R1306" s="87">
        <f t="shared" ref="R1306:R1313" si="1098">PV(O1306/12,Q1306,-P1306,0,0)</f>
        <v>0.52152203294028288</v>
      </c>
      <c r="S1306" s="64">
        <f t="shared" ref="S1306:S1313" si="1099">M1306-Q1306</f>
        <v>126</v>
      </c>
    </row>
    <row r="1307" spans="1:19" x14ac:dyDescent="0.25">
      <c r="B1307" s="62">
        <v>11</v>
      </c>
      <c r="C1307" s="64" t="s">
        <v>14</v>
      </c>
      <c r="D1307" s="68"/>
      <c r="E1307" s="68">
        <f>$D$1197*R1307</f>
        <v>0</v>
      </c>
      <c r="F1307" s="63">
        <f t="shared" si="1092"/>
        <v>2.0872929377147159E-3</v>
      </c>
      <c r="G1307" s="65">
        <f>IFERROR(VLOOKUP(B1307,EFA!$C$2:$D$7,2,0),EFA!$D$7)</f>
        <v>1.0058360487805551</v>
      </c>
      <c r="H1307" s="69">
        <f>LGD!$D$5</f>
        <v>0.14000000000000001</v>
      </c>
      <c r="I1307" s="68">
        <f t="shared" si="1093"/>
        <v>0</v>
      </c>
      <c r="J1307" s="70">
        <f t="shared" si="1094"/>
        <v>0.24705017199805634</v>
      </c>
      <c r="K1307" s="68">
        <f t="shared" si="1095"/>
        <v>0</v>
      </c>
      <c r="M1307" s="64">
        <v>180</v>
      </c>
      <c r="N1307" s="64">
        <v>1</v>
      </c>
      <c r="O1307" s="63">
        <f t="shared" si="1096"/>
        <v>0.13390000000000002</v>
      </c>
      <c r="P1307" s="87">
        <f t="shared" si="1091"/>
        <v>1.2910116695795639E-2</v>
      </c>
      <c r="Q1307" s="64">
        <f t="shared" si="1097"/>
        <v>54</v>
      </c>
      <c r="R1307" s="87">
        <f t="shared" si="1098"/>
        <v>0.52152203294028288</v>
      </c>
      <c r="S1307" s="64">
        <f t="shared" si="1099"/>
        <v>126</v>
      </c>
    </row>
    <row r="1308" spans="1:19" x14ac:dyDescent="0.25">
      <c r="B1308" s="62">
        <v>11</v>
      </c>
      <c r="C1308" s="64" t="s">
        <v>15</v>
      </c>
      <c r="D1308" s="68"/>
      <c r="E1308" s="68">
        <f>$D$1198*R1308</f>
        <v>26663975.33756322</v>
      </c>
      <c r="F1308" s="63">
        <f t="shared" si="1092"/>
        <v>2.0872929377147159E-3</v>
      </c>
      <c r="G1308" s="65">
        <f>IFERROR(VLOOKUP(B1308,EFA!$C$2:$D$7,2,0),EFA!$D$7)</f>
        <v>1.0058360487805551</v>
      </c>
      <c r="H1308" s="69">
        <f>LGD!$D$6</f>
        <v>0.3</v>
      </c>
      <c r="I1308" s="68">
        <f t="shared" si="1093"/>
        <v>16794.100735916323</v>
      </c>
      <c r="J1308" s="70">
        <f t="shared" si="1094"/>
        <v>0.24705017199805634</v>
      </c>
      <c r="K1308" s="68">
        <f t="shared" si="1095"/>
        <v>4148.9854753608124</v>
      </c>
      <c r="M1308" s="64">
        <v>180</v>
      </c>
      <c r="N1308" s="64">
        <v>1</v>
      </c>
      <c r="O1308" s="63">
        <f t="shared" si="1096"/>
        <v>0.13390000000000002</v>
      </c>
      <c r="P1308" s="87">
        <f t="shared" si="1091"/>
        <v>1.2910116695795639E-2</v>
      </c>
      <c r="Q1308" s="64">
        <f t="shared" si="1097"/>
        <v>54</v>
      </c>
      <c r="R1308" s="87">
        <f t="shared" si="1098"/>
        <v>0.52152203294028288</v>
      </c>
      <c r="S1308" s="64">
        <f t="shared" si="1099"/>
        <v>126</v>
      </c>
    </row>
    <row r="1309" spans="1:19" x14ac:dyDescent="0.25">
      <c r="B1309" s="62">
        <v>11</v>
      </c>
      <c r="C1309" s="64" t="s">
        <v>16</v>
      </c>
      <c r="D1309" s="68"/>
      <c r="E1309" s="68">
        <f>$D$1199*R1309</f>
        <v>0</v>
      </c>
      <c r="F1309" s="63">
        <f t="shared" si="1092"/>
        <v>2.0872929377147159E-3</v>
      </c>
      <c r="G1309" s="65">
        <f>IFERROR(VLOOKUP(B1309,EFA!$C$2:$D$7,2,0),EFA!$D$7)</f>
        <v>1.0058360487805551</v>
      </c>
      <c r="H1309" s="69">
        <f>LGD!$D$7</f>
        <v>0.3</v>
      </c>
      <c r="I1309" s="68">
        <f t="shared" si="1093"/>
        <v>0</v>
      </c>
      <c r="J1309" s="70">
        <f t="shared" si="1094"/>
        <v>0.24705017199805634</v>
      </c>
      <c r="K1309" s="68">
        <f t="shared" si="1095"/>
        <v>0</v>
      </c>
      <c r="M1309" s="64">
        <v>180</v>
      </c>
      <c r="N1309" s="64">
        <v>1</v>
      </c>
      <c r="O1309" s="63">
        <f t="shared" si="1096"/>
        <v>0.13390000000000002</v>
      </c>
      <c r="P1309" s="87">
        <f t="shared" si="1091"/>
        <v>1.2910116695795639E-2</v>
      </c>
      <c r="Q1309" s="64">
        <f t="shared" si="1097"/>
        <v>54</v>
      </c>
      <c r="R1309" s="87">
        <f t="shared" si="1098"/>
        <v>0.52152203294028288</v>
      </c>
      <c r="S1309" s="64">
        <f t="shared" si="1099"/>
        <v>126</v>
      </c>
    </row>
    <row r="1310" spans="1:19" x14ac:dyDescent="0.25">
      <c r="B1310" s="62">
        <v>11</v>
      </c>
      <c r="C1310" s="64" t="s">
        <v>17</v>
      </c>
      <c r="D1310" s="68"/>
      <c r="E1310" s="68">
        <f>$D$1200*R1310</f>
        <v>0</v>
      </c>
      <c r="F1310" s="63">
        <f t="shared" si="1092"/>
        <v>2.0872929377147159E-3</v>
      </c>
      <c r="G1310" s="65">
        <f>IFERROR(VLOOKUP(B1310,EFA!$C$2:$D$7,2,0),EFA!$D$7)</f>
        <v>1.0058360487805551</v>
      </c>
      <c r="H1310" s="69">
        <f>LGD!$D$8</f>
        <v>4.6364209605119888E-2</v>
      </c>
      <c r="I1310" s="68">
        <f t="shared" si="1093"/>
        <v>0</v>
      </c>
      <c r="J1310" s="70">
        <f t="shared" si="1094"/>
        <v>0.24705017199805634</v>
      </c>
      <c r="K1310" s="68">
        <f t="shared" si="1095"/>
        <v>0</v>
      </c>
      <c r="M1310" s="64">
        <v>180</v>
      </c>
      <c r="N1310" s="64">
        <v>1</v>
      </c>
      <c r="O1310" s="63">
        <f t="shared" si="1096"/>
        <v>0.13390000000000002</v>
      </c>
      <c r="P1310" s="87">
        <f t="shared" si="1091"/>
        <v>1.2910116695795639E-2</v>
      </c>
      <c r="Q1310" s="64">
        <f t="shared" si="1097"/>
        <v>54</v>
      </c>
      <c r="R1310" s="87">
        <f t="shared" si="1098"/>
        <v>0.52152203294028288</v>
      </c>
      <c r="S1310" s="64">
        <f t="shared" si="1099"/>
        <v>126</v>
      </c>
    </row>
    <row r="1311" spans="1:19" x14ac:dyDescent="0.25">
      <c r="B1311" s="62">
        <v>11</v>
      </c>
      <c r="C1311" s="64" t="s">
        <v>18</v>
      </c>
      <c r="D1311" s="68"/>
      <c r="E1311" s="68">
        <f>$D$1201*R1311</f>
        <v>0</v>
      </c>
      <c r="F1311" s="63">
        <f t="shared" si="1092"/>
        <v>2.0872929377147159E-3</v>
      </c>
      <c r="G1311" s="65">
        <f>IFERROR(VLOOKUP(B1311,EFA!$C$2:$D$7,2,0),EFA!$D$7)</f>
        <v>1.0058360487805551</v>
      </c>
      <c r="H1311" s="69">
        <f>LGD!$D$9</f>
        <v>0.25</v>
      </c>
      <c r="I1311" s="68">
        <f t="shared" si="1093"/>
        <v>0</v>
      </c>
      <c r="J1311" s="70">
        <f t="shared" si="1094"/>
        <v>0.24705017199805634</v>
      </c>
      <c r="K1311" s="68">
        <f t="shared" si="1095"/>
        <v>0</v>
      </c>
      <c r="M1311" s="64">
        <v>180</v>
      </c>
      <c r="N1311" s="64">
        <v>1</v>
      </c>
      <c r="O1311" s="63">
        <f t="shared" si="1096"/>
        <v>0.13390000000000002</v>
      </c>
      <c r="P1311" s="87">
        <f t="shared" si="1091"/>
        <v>1.2910116695795639E-2</v>
      </c>
      <c r="Q1311" s="64">
        <f t="shared" si="1097"/>
        <v>54</v>
      </c>
      <c r="R1311" s="87">
        <f t="shared" si="1098"/>
        <v>0.52152203294028288</v>
      </c>
      <c r="S1311" s="64">
        <f t="shared" si="1099"/>
        <v>126</v>
      </c>
    </row>
    <row r="1312" spans="1:19" x14ac:dyDescent="0.25">
      <c r="B1312" s="62">
        <v>11</v>
      </c>
      <c r="C1312" s="64" t="s">
        <v>19</v>
      </c>
      <c r="D1312" s="68"/>
      <c r="E1312" s="68">
        <f>$D$1202*R1312</f>
        <v>0</v>
      </c>
      <c r="F1312" s="63">
        <f t="shared" si="1092"/>
        <v>2.0872929377147159E-3</v>
      </c>
      <c r="G1312" s="65">
        <f>IFERROR(VLOOKUP(B1312,EFA!$C$2:$D$7,2,0),EFA!$D$7)</f>
        <v>1.0058360487805551</v>
      </c>
      <c r="H1312" s="69">
        <f>LGD!$D$10</f>
        <v>0.35</v>
      </c>
      <c r="I1312" s="68">
        <f t="shared" si="1093"/>
        <v>0</v>
      </c>
      <c r="J1312" s="70">
        <f t="shared" si="1094"/>
        <v>0.24705017199805634</v>
      </c>
      <c r="K1312" s="68">
        <f t="shared" si="1095"/>
        <v>0</v>
      </c>
      <c r="M1312" s="64">
        <v>180</v>
      </c>
      <c r="N1312" s="64">
        <v>1</v>
      </c>
      <c r="O1312" s="63">
        <f t="shared" si="1096"/>
        <v>0.13390000000000002</v>
      </c>
      <c r="P1312" s="87">
        <f t="shared" si="1091"/>
        <v>1.2910116695795639E-2</v>
      </c>
      <c r="Q1312" s="64">
        <f t="shared" si="1097"/>
        <v>54</v>
      </c>
      <c r="R1312" s="87">
        <f t="shared" si="1098"/>
        <v>0.52152203294028288</v>
      </c>
      <c r="S1312" s="64">
        <f t="shared" si="1099"/>
        <v>126</v>
      </c>
    </row>
    <row r="1313" spans="1:19" x14ac:dyDescent="0.25">
      <c r="B1313" s="62">
        <v>11</v>
      </c>
      <c r="C1313" s="64" t="s">
        <v>20</v>
      </c>
      <c r="D1313" s="68"/>
      <c r="E1313" s="68">
        <f>$D$1203*R1313</f>
        <v>0</v>
      </c>
      <c r="F1313" s="63">
        <f t="shared" si="1092"/>
        <v>2.0872929377147159E-3</v>
      </c>
      <c r="G1313" s="65">
        <f>IFERROR(VLOOKUP(B1313,EFA!$C$2:$D$7,2,0),EFA!$D$7)</f>
        <v>1.0058360487805551</v>
      </c>
      <c r="H1313" s="69">
        <f>LGD!$D$11</f>
        <v>0.55000000000000004</v>
      </c>
      <c r="I1313" s="68">
        <f t="shared" si="1093"/>
        <v>0</v>
      </c>
      <c r="J1313" s="70">
        <f t="shared" si="1094"/>
        <v>0.24705017199805634</v>
      </c>
      <c r="K1313" s="68">
        <f t="shared" si="1095"/>
        <v>0</v>
      </c>
      <c r="M1313" s="64">
        <v>180</v>
      </c>
      <c r="N1313" s="64">
        <v>1</v>
      </c>
      <c r="O1313" s="63">
        <f t="shared" si="1096"/>
        <v>0.13390000000000002</v>
      </c>
      <c r="P1313" s="87">
        <f t="shared" si="1091"/>
        <v>1.2910116695795639E-2</v>
      </c>
      <c r="Q1313" s="64">
        <f t="shared" si="1097"/>
        <v>54</v>
      </c>
      <c r="R1313" s="87">
        <f t="shared" si="1098"/>
        <v>0.52152203294028288</v>
      </c>
      <c r="S1313" s="64">
        <f t="shared" si="1099"/>
        <v>126</v>
      </c>
    </row>
    <row r="1314" spans="1:19" x14ac:dyDescent="0.25">
      <c r="C1314" s="64"/>
      <c r="D1314" s="68"/>
      <c r="E1314" s="68"/>
      <c r="F1314" s="63"/>
      <c r="G1314" s="65"/>
      <c r="H1314" s="69"/>
      <c r="I1314" s="68"/>
      <c r="J1314" s="70"/>
      <c r="K1314" s="68"/>
      <c r="M1314" s="64"/>
      <c r="N1314" s="64"/>
      <c r="O1314" s="63"/>
      <c r="P1314" s="87"/>
      <c r="Q1314" s="64"/>
      <c r="R1314" s="87"/>
      <c r="S1314" s="64"/>
    </row>
    <row r="1315" spans="1:19" x14ac:dyDescent="0.25">
      <c r="A1315" s="62">
        <v>15</v>
      </c>
      <c r="B1315" s="62" t="s">
        <v>52</v>
      </c>
      <c r="C1315" s="64" t="s">
        <v>9</v>
      </c>
      <c r="D1315" s="64"/>
      <c r="E1315" s="84" t="s">
        <v>26</v>
      </c>
      <c r="F1315" s="84" t="s">
        <v>39</v>
      </c>
      <c r="G1315" s="84" t="s">
        <v>27</v>
      </c>
      <c r="H1315" s="84" t="s">
        <v>28</v>
      </c>
      <c r="I1315" s="84" t="s">
        <v>29</v>
      </c>
      <c r="J1315" s="84" t="s">
        <v>30</v>
      </c>
      <c r="K1315" s="85" t="s">
        <v>31</v>
      </c>
      <c r="M1315" s="85" t="s">
        <v>32</v>
      </c>
      <c r="N1315" s="85" t="s">
        <v>33</v>
      </c>
      <c r="O1315" s="85" t="s">
        <v>34</v>
      </c>
      <c r="P1315" s="85" t="s">
        <v>35</v>
      </c>
      <c r="Q1315" s="85" t="s">
        <v>36</v>
      </c>
      <c r="R1315" s="85" t="s">
        <v>37</v>
      </c>
      <c r="S1315" s="85" t="s">
        <v>38</v>
      </c>
    </row>
    <row r="1316" spans="1:19" x14ac:dyDescent="0.25">
      <c r="B1316" s="62">
        <v>12</v>
      </c>
      <c r="C1316" s="64" t="s">
        <v>12</v>
      </c>
      <c r="D1316" s="68"/>
      <c r="E1316" s="68">
        <f>$D$1195*R1316</f>
        <v>0</v>
      </c>
      <c r="F1316" s="63">
        <f>$O$4-$N$4</f>
        <v>1.9055491560728832E-3</v>
      </c>
      <c r="G1316" s="65">
        <f>IFERROR(VLOOKUP(B1316,EFA!$C$2:$D$7,2,0),EFA!$D$7)</f>
        <v>1.0058360487805551</v>
      </c>
      <c r="H1316" s="69">
        <f>LGD!$D$3</f>
        <v>0</v>
      </c>
      <c r="I1316" s="68">
        <f>E1316*F1316*G1316*H1316</f>
        <v>0</v>
      </c>
      <c r="J1316" s="70">
        <f>1/((1+($O$16/12))^(M1316-Q1316))</f>
        <v>0.21624953181370371</v>
      </c>
      <c r="K1316" s="68">
        <f>I1316*J1316</f>
        <v>0</v>
      </c>
      <c r="M1316" s="64">
        <v>180</v>
      </c>
      <c r="N1316" s="64">
        <v>1</v>
      </c>
      <c r="O1316" s="63">
        <f>$O$16</f>
        <v>0.13390000000000002</v>
      </c>
      <c r="P1316" s="87">
        <f t="shared" ref="P1316:P1324" si="1100">PMT(O1316/12,M1316,-N1316,0,0)</f>
        <v>1.2910116695795639E-2</v>
      </c>
      <c r="Q1316" s="64">
        <f>$Q$1313-12</f>
        <v>42</v>
      </c>
      <c r="R1316" s="87">
        <f>PV(O1316/12,Q1316,-P1316,0,0)</f>
        <v>0.43101121841842638</v>
      </c>
      <c r="S1316" s="64">
        <f>M1316-Q1316</f>
        <v>138</v>
      </c>
    </row>
    <row r="1317" spans="1:19" x14ac:dyDescent="0.25">
      <c r="B1317" s="62">
        <v>12</v>
      </c>
      <c r="C1317" s="64" t="s">
        <v>13</v>
      </c>
      <c r="D1317" s="68"/>
      <c r="E1317" s="68">
        <f>$D$1196*R1317</f>
        <v>0</v>
      </c>
      <c r="F1317" s="63">
        <f t="shared" ref="F1317:F1324" si="1101">$O$4-$N$4</f>
        <v>1.9055491560728832E-3</v>
      </c>
      <c r="G1317" s="65">
        <f>IFERROR(VLOOKUP(B1317,EFA!$C$2:$D$7,2,0),EFA!$D$7)</f>
        <v>1.0058360487805551</v>
      </c>
      <c r="H1317" s="69">
        <f>LGD!$D$4</f>
        <v>0.55000000000000004</v>
      </c>
      <c r="I1317" s="68">
        <f t="shared" ref="I1317:I1324" si="1102">E1317*F1317*G1317*H1317</f>
        <v>0</v>
      </c>
      <c r="J1317" s="70">
        <f t="shared" ref="J1317:J1324" si="1103">1/((1+($O$16/12))^(M1317-Q1317))</f>
        <v>0.21624953181370371</v>
      </c>
      <c r="K1317" s="68">
        <f t="shared" ref="K1317:K1324" si="1104">I1317*J1317</f>
        <v>0</v>
      </c>
      <c r="M1317" s="64">
        <v>180</v>
      </c>
      <c r="N1317" s="64">
        <v>1</v>
      </c>
      <c r="O1317" s="63">
        <f t="shared" ref="O1317:O1324" si="1105">$O$16</f>
        <v>0.13390000000000002</v>
      </c>
      <c r="P1317" s="87">
        <f t="shared" si="1100"/>
        <v>1.2910116695795639E-2</v>
      </c>
      <c r="Q1317" s="64">
        <f t="shared" ref="Q1317:Q1324" si="1106">$Q$1313-12</f>
        <v>42</v>
      </c>
      <c r="R1317" s="87">
        <f t="shared" ref="R1317:R1324" si="1107">PV(O1317/12,Q1317,-P1317,0,0)</f>
        <v>0.43101121841842638</v>
      </c>
      <c r="S1317" s="64">
        <f t="shared" ref="S1317:S1324" si="1108">M1317-Q1317</f>
        <v>138</v>
      </c>
    </row>
    <row r="1318" spans="1:19" x14ac:dyDescent="0.25">
      <c r="B1318" s="62">
        <v>12</v>
      </c>
      <c r="C1318" s="64" t="s">
        <v>14</v>
      </c>
      <c r="D1318" s="68"/>
      <c r="E1318" s="68">
        <f>$D$1197*R1318</f>
        <v>0</v>
      </c>
      <c r="F1318" s="63">
        <f t="shared" si="1101"/>
        <v>1.9055491560728832E-3</v>
      </c>
      <c r="G1318" s="65">
        <f>IFERROR(VLOOKUP(B1318,EFA!$C$2:$D$7,2,0),EFA!$D$7)</f>
        <v>1.0058360487805551</v>
      </c>
      <c r="H1318" s="69">
        <f>LGD!$D$5</f>
        <v>0.14000000000000001</v>
      </c>
      <c r="I1318" s="68">
        <f t="shared" si="1102"/>
        <v>0</v>
      </c>
      <c r="J1318" s="70">
        <f t="shared" si="1103"/>
        <v>0.21624953181370371</v>
      </c>
      <c r="K1318" s="68">
        <f t="shared" si="1104"/>
        <v>0</v>
      </c>
      <c r="M1318" s="64">
        <v>180</v>
      </c>
      <c r="N1318" s="64">
        <v>1</v>
      </c>
      <c r="O1318" s="63">
        <f t="shared" si="1105"/>
        <v>0.13390000000000002</v>
      </c>
      <c r="P1318" s="87">
        <f t="shared" si="1100"/>
        <v>1.2910116695795639E-2</v>
      </c>
      <c r="Q1318" s="64">
        <f t="shared" si="1106"/>
        <v>42</v>
      </c>
      <c r="R1318" s="87">
        <f t="shared" si="1107"/>
        <v>0.43101121841842638</v>
      </c>
      <c r="S1318" s="64">
        <f t="shared" si="1108"/>
        <v>138</v>
      </c>
    </row>
    <row r="1319" spans="1:19" x14ac:dyDescent="0.25">
      <c r="B1319" s="62">
        <v>12</v>
      </c>
      <c r="C1319" s="64" t="s">
        <v>15</v>
      </c>
      <c r="D1319" s="68"/>
      <c r="E1319" s="68">
        <f>$D$1198*R1319</f>
        <v>22036408.382074907</v>
      </c>
      <c r="F1319" s="63">
        <f t="shared" si="1101"/>
        <v>1.9055491560728832E-3</v>
      </c>
      <c r="G1319" s="65">
        <f>IFERROR(VLOOKUP(B1319,EFA!$C$2:$D$7,2,0),EFA!$D$7)</f>
        <v>1.0058360487805551</v>
      </c>
      <c r="H1319" s="69">
        <f>LGD!$D$6</f>
        <v>0.3</v>
      </c>
      <c r="I1319" s="68">
        <f t="shared" si="1102"/>
        <v>12670.957080221446</v>
      </c>
      <c r="J1319" s="70">
        <f t="shared" si="1103"/>
        <v>0.21624953181370371</v>
      </c>
      <c r="K1319" s="68">
        <f t="shared" si="1104"/>
        <v>2740.0885362294216</v>
      </c>
      <c r="M1319" s="64">
        <v>180</v>
      </c>
      <c r="N1319" s="64">
        <v>1</v>
      </c>
      <c r="O1319" s="63">
        <f t="shared" si="1105"/>
        <v>0.13390000000000002</v>
      </c>
      <c r="P1319" s="87">
        <f t="shared" si="1100"/>
        <v>1.2910116695795639E-2</v>
      </c>
      <c r="Q1319" s="64">
        <f t="shared" si="1106"/>
        <v>42</v>
      </c>
      <c r="R1319" s="87">
        <f t="shared" si="1107"/>
        <v>0.43101121841842638</v>
      </c>
      <c r="S1319" s="64">
        <f t="shared" si="1108"/>
        <v>138</v>
      </c>
    </row>
    <row r="1320" spans="1:19" x14ac:dyDescent="0.25">
      <c r="B1320" s="62">
        <v>12</v>
      </c>
      <c r="C1320" s="64" t="s">
        <v>16</v>
      </c>
      <c r="D1320" s="68"/>
      <c r="E1320" s="68">
        <f>$D$1199*R1320</f>
        <v>0</v>
      </c>
      <c r="F1320" s="63">
        <f t="shared" si="1101"/>
        <v>1.9055491560728832E-3</v>
      </c>
      <c r="G1320" s="65">
        <f>IFERROR(VLOOKUP(B1320,EFA!$C$2:$D$7,2,0),EFA!$D$7)</f>
        <v>1.0058360487805551</v>
      </c>
      <c r="H1320" s="69">
        <f>LGD!$D$7</f>
        <v>0.3</v>
      </c>
      <c r="I1320" s="68">
        <f t="shared" si="1102"/>
        <v>0</v>
      </c>
      <c r="J1320" s="70">
        <f t="shared" si="1103"/>
        <v>0.21624953181370371</v>
      </c>
      <c r="K1320" s="68">
        <f t="shared" si="1104"/>
        <v>0</v>
      </c>
      <c r="M1320" s="64">
        <v>180</v>
      </c>
      <c r="N1320" s="64">
        <v>1</v>
      </c>
      <c r="O1320" s="63">
        <f t="shared" si="1105"/>
        <v>0.13390000000000002</v>
      </c>
      <c r="P1320" s="87">
        <f t="shared" si="1100"/>
        <v>1.2910116695795639E-2</v>
      </c>
      <c r="Q1320" s="64">
        <f t="shared" si="1106"/>
        <v>42</v>
      </c>
      <c r="R1320" s="87">
        <f t="shared" si="1107"/>
        <v>0.43101121841842638</v>
      </c>
      <c r="S1320" s="64">
        <f t="shared" si="1108"/>
        <v>138</v>
      </c>
    </row>
    <row r="1321" spans="1:19" x14ac:dyDescent="0.25">
      <c r="B1321" s="62">
        <v>12</v>
      </c>
      <c r="C1321" s="64" t="s">
        <v>17</v>
      </c>
      <c r="D1321" s="68"/>
      <c r="E1321" s="68">
        <f>$D$1200*R1321</f>
        <v>0</v>
      </c>
      <c r="F1321" s="63">
        <f t="shared" si="1101"/>
        <v>1.9055491560728832E-3</v>
      </c>
      <c r="G1321" s="65">
        <f>IFERROR(VLOOKUP(B1321,EFA!$C$2:$D$7,2,0),EFA!$D$7)</f>
        <v>1.0058360487805551</v>
      </c>
      <c r="H1321" s="69">
        <f>LGD!$D$8</f>
        <v>4.6364209605119888E-2</v>
      </c>
      <c r="I1321" s="68">
        <f t="shared" si="1102"/>
        <v>0</v>
      </c>
      <c r="J1321" s="70">
        <f t="shared" si="1103"/>
        <v>0.21624953181370371</v>
      </c>
      <c r="K1321" s="68">
        <f t="shared" si="1104"/>
        <v>0</v>
      </c>
      <c r="M1321" s="64">
        <v>180</v>
      </c>
      <c r="N1321" s="64">
        <v>1</v>
      </c>
      <c r="O1321" s="63">
        <f t="shared" si="1105"/>
        <v>0.13390000000000002</v>
      </c>
      <c r="P1321" s="87">
        <f t="shared" si="1100"/>
        <v>1.2910116695795639E-2</v>
      </c>
      <c r="Q1321" s="64">
        <f t="shared" si="1106"/>
        <v>42</v>
      </c>
      <c r="R1321" s="87">
        <f t="shared" si="1107"/>
        <v>0.43101121841842638</v>
      </c>
      <c r="S1321" s="64">
        <f t="shared" si="1108"/>
        <v>138</v>
      </c>
    </row>
    <row r="1322" spans="1:19" x14ac:dyDescent="0.25">
      <c r="B1322" s="62">
        <v>12</v>
      </c>
      <c r="C1322" s="64" t="s">
        <v>18</v>
      </c>
      <c r="D1322" s="68"/>
      <c r="E1322" s="68">
        <f>$D$1201*R1322</f>
        <v>0</v>
      </c>
      <c r="F1322" s="63">
        <f t="shared" si="1101"/>
        <v>1.9055491560728832E-3</v>
      </c>
      <c r="G1322" s="65">
        <f>IFERROR(VLOOKUP(B1322,EFA!$C$2:$D$7,2,0),EFA!$D$7)</f>
        <v>1.0058360487805551</v>
      </c>
      <c r="H1322" s="69">
        <f>LGD!$D$9</f>
        <v>0.25</v>
      </c>
      <c r="I1322" s="68">
        <f t="shared" si="1102"/>
        <v>0</v>
      </c>
      <c r="J1322" s="70">
        <f t="shared" si="1103"/>
        <v>0.21624953181370371</v>
      </c>
      <c r="K1322" s="68">
        <f t="shared" si="1104"/>
        <v>0</v>
      </c>
      <c r="M1322" s="64">
        <v>180</v>
      </c>
      <c r="N1322" s="64">
        <v>1</v>
      </c>
      <c r="O1322" s="63">
        <f t="shared" si="1105"/>
        <v>0.13390000000000002</v>
      </c>
      <c r="P1322" s="87">
        <f t="shared" si="1100"/>
        <v>1.2910116695795639E-2</v>
      </c>
      <c r="Q1322" s="64">
        <f t="shared" si="1106"/>
        <v>42</v>
      </c>
      <c r="R1322" s="87">
        <f t="shared" si="1107"/>
        <v>0.43101121841842638</v>
      </c>
      <c r="S1322" s="64">
        <f t="shared" si="1108"/>
        <v>138</v>
      </c>
    </row>
    <row r="1323" spans="1:19" x14ac:dyDescent="0.25">
      <c r="B1323" s="62">
        <v>12</v>
      </c>
      <c r="C1323" s="64" t="s">
        <v>19</v>
      </c>
      <c r="D1323" s="68"/>
      <c r="E1323" s="68">
        <f>$D$1202*R1323</f>
        <v>0</v>
      </c>
      <c r="F1323" s="63">
        <f t="shared" si="1101"/>
        <v>1.9055491560728832E-3</v>
      </c>
      <c r="G1323" s="65">
        <f>IFERROR(VLOOKUP(B1323,EFA!$C$2:$D$7,2,0),EFA!$D$7)</f>
        <v>1.0058360487805551</v>
      </c>
      <c r="H1323" s="69">
        <f>LGD!$D$10</f>
        <v>0.35</v>
      </c>
      <c r="I1323" s="68">
        <f t="shared" si="1102"/>
        <v>0</v>
      </c>
      <c r="J1323" s="70">
        <f t="shared" si="1103"/>
        <v>0.21624953181370371</v>
      </c>
      <c r="K1323" s="68">
        <f t="shared" si="1104"/>
        <v>0</v>
      </c>
      <c r="M1323" s="64">
        <v>180</v>
      </c>
      <c r="N1323" s="64">
        <v>1</v>
      </c>
      <c r="O1323" s="63">
        <f t="shared" si="1105"/>
        <v>0.13390000000000002</v>
      </c>
      <c r="P1323" s="87">
        <f t="shared" si="1100"/>
        <v>1.2910116695795639E-2</v>
      </c>
      <c r="Q1323" s="64">
        <f t="shared" si="1106"/>
        <v>42</v>
      </c>
      <c r="R1323" s="87">
        <f t="shared" si="1107"/>
        <v>0.43101121841842638</v>
      </c>
      <c r="S1323" s="64">
        <f t="shared" si="1108"/>
        <v>138</v>
      </c>
    </row>
    <row r="1324" spans="1:19" x14ac:dyDescent="0.25">
      <c r="B1324" s="62">
        <v>12</v>
      </c>
      <c r="C1324" s="64" t="s">
        <v>20</v>
      </c>
      <c r="D1324" s="68"/>
      <c r="E1324" s="68">
        <f>$D$1203*R1324</f>
        <v>0</v>
      </c>
      <c r="F1324" s="63">
        <f t="shared" si="1101"/>
        <v>1.9055491560728832E-3</v>
      </c>
      <c r="G1324" s="65">
        <f>IFERROR(VLOOKUP(B1324,EFA!$C$2:$D$7,2,0),EFA!$D$7)</f>
        <v>1.0058360487805551</v>
      </c>
      <c r="H1324" s="69">
        <f>LGD!$D$11</f>
        <v>0.55000000000000004</v>
      </c>
      <c r="I1324" s="68">
        <f t="shared" si="1102"/>
        <v>0</v>
      </c>
      <c r="J1324" s="70">
        <f t="shared" si="1103"/>
        <v>0.21624953181370371</v>
      </c>
      <c r="K1324" s="68">
        <f t="shared" si="1104"/>
        <v>0</v>
      </c>
      <c r="M1324" s="64">
        <v>180</v>
      </c>
      <c r="N1324" s="64">
        <v>1</v>
      </c>
      <c r="O1324" s="63">
        <f t="shared" si="1105"/>
        <v>0.13390000000000002</v>
      </c>
      <c r="P1324" s="87">
        <f t="shared" si="1100"/>
        <v>1.2910116695795639E-2</v>
      </c>
      <c r="Q1324" s="64">
        <f t="shared" si="1106"/>
        <v>42</v>
      </c>
      <c r="R1324" s="87">
        <f t="shared" si="1107"/>
        <v>0.43101121841842638</v>
      </c>
      <c r="S1324" s="64">
        <f t="shared" si="1108"/>
        <v>138</v>
      </c>
    </row>
    <row r="1325" spans="1:19" x14ac:dyDescent="0.25">
      <c r="C1325" s="64"/>
      <c r="D1325" s="68"/>
      <c r="E1325" s="68"/>
      <c r="F1325" s="63"/>
      <c r="G1325" s="65"/>
      <c r="H1325" s="69"/>
      <c r="I1325" s="68"/>
      <c r="J1325" s="70"/>
      <c r="K1325" s="68"/>
      <c r="M1325" s="64"/>
      <c r="N1325" s="64"/>
      <c r="O1325" s="63"/>
      <c r="P1325" s="87"/>
      <c r="Q1325" s="64"/>
      <c r="R1325" s="87"/>
      <c r="S1325" s="64"/>
    </row>
    <row r="1326" spans="1:19" x14ac:dyDescent="0.25">
      <c r="A1326" s="62">
        <v>15</v>
      </c>
      <c r="B1326" s="62" t="s">
        <v>52</v>
      </c>
      <c r="C1326" s="64" t="s">
        <v>9</v>
      </c>
      <c r="D1326" s="64"/>
      <c r="E1326" s="84" t="s">
        <v>26</v>
      </c>
      <c r="F1326" s="84" t="s">
        <v>39</v>
      </c>
      <c r="G1326" s="84" t="s">
        <v>27</v>
      </c>
      <c r="H1326" s="84" t="s">
        <v>28</v>
      </c>
      <c r="I1326" s="84" t="s">
        <v>29</v>
      </c>
      <c r="J1326" s="84" t="s">
        <v>30</v>
      </c>
      <c r="K1326" s="85" t="s">
        <v>31</v>
      </c>
      <c r="M1326" s="85" t="s">
        <v>32</v>
      </c>
      <c r="N1326" s="85" t="s">
        <v>33</v>
      </c>
      <c r="O1326" s="85" t="s">
        <v>34</v>
      </c>
      <c r="P1326" s="85" t="s">
        <v>35</v>
      </c>
      <c r="Q1326" s="85" t="s">
        <v>36</v>
      </c>
      <c r="R1326" s="85" t="s">
        <v>37</v>
      </c>
      <c r="S1326" s="85" t="s">
        <v>38</v>
      </c>
    </row>
    <row r="1327" spans="1:19" x14ac:dyDescent="0.25">
      <c r="B1327" s="62">
        <v>13</v>
      </c>
      <c r="C1327" s="64" t="s">
        <v>12</v>
      </c>
      <c r="D1327" s="68"/>
      <c r="E1327" s="68">
        <f>$D$1195*R1327</f>
        <v>0</v>
      </c>
      <c r="F1327" s="63">
        <f>$P$4-$O$4</f>
        <v>1.7529352980504564E-3</v>
      </c>
      <c r="G1327" s="65">
        <f>IFERROR(VLOOKUP(B1327,EFA!$C$2:$D$7,2,0),EFA!$D$7)</f>
        <v>1.0058360487805551</v>
      </c>
      <c r="H1327" s="69">
        <f>LGD!$D$3</f>
        <v>0</v>
      </c>
      <c r="I1327" s="68">
        <f>E1327*F1327*G1327*H1327</f>
        <v>0</v>
      </c>
      <c r="J1327" s="70">
        <f>1/((1+($O$16/12))^(M1327-Q1327))</f>
        <v>0.18928891905411815</v>
      </c>
      <c r="K1327" s="68">
        <f>I1327*J1327</f>
        <v>0</v>
      </c>
      <c r="M1327" s="64">
        <v>180</v>
      </c>
      <c r="N1327" s="64">
        <v>1</v>
      </c>
      <c r="O1327" s="63">
        <f>$O$16</f>
        <v>0.13390000000000002</v>
      </c>
      <c r="P1327" s="87">
        <f t="shared" ref="P1327:P1335" si="1109">PMT(O1327/12,M1327,-N1327,0,0)</f>
        <v>1.2910116695795639E-2</v>
      </c>
      <c r="Q1327" s="64">
        <f>$Q$1324-12</f>
        <v>30</v>
      </c>
      <c r="R1327" s="87">
        <f>PV(O1327/12,Q1327,-P1327,0,0)</f>
        <v>0.32760885676812551</v>
      </c>
      <c r="S1327" s="64">
        <f>M1327-Q1327</f>
        <v>150</v>
      </c>
    </row>
    <row r="1328" spans="1:19" x14ac:dyDescent="0.25">
      <c r="B1328" s="62">
        <v>13</v>
      </c>
      <c r="C1328" s="64" t="s">
        <v>13</v>
      </c>
      <c r="D1328" s="68"/>
      <c r="E1328" s="68">
        <f>$D$1196*R1328</f>
        <v>0</v>
      </c>
      <c r="F1328" s="63">
        <f t="shared" ref="F1328:F1335" si="1110">$P$4-$O$4</f>
        <v>1.7529352980504564E-3</v>
      </c>
      <c r="G1328" s="65">
        <f>IFERROR(VLOOKUP(B1328,EFA!$C$2:$D$7,2,0),EFA!$D$7)</f>
        <v>1.0058360487805551</v>
      </c>
      <c r="H1328" s="69">
        <f>LGD!$D$4</f>
        <v>0.55000000000000004</v>
      </c>
      <c r="I1328" s="68">
        <f t="shared" ref="I1328:I1335" si="1111">E1328*F1328*G1328*H1328</f>
        <v>0</v>
      </c>
      <c r="J1328" s="70">
        <f t="shared" ref="J1328:J1335" si="1112">1/((1+($O$16/12))^(M1328-Q1328))</f>
        <v>0.18928891905411815</v>
      </c>
      <c r="K1328" s="68">
        <f t="shared" ref="K1328:K1335" si="1113">I1328*J1328</f>
        <v>0</v>
      </c>
      <c r="M1328" s="64">
        <v>180</v>
      </c>
      <c r="N1328" s="64">
        <v>1</v>
      </c>
      <c r="O1328" s="63">
        <f t="shared" ref="O1328:O1335" si="1114">$O$16</f>
        <v>0.13390000000000002</v>
      </c>
      <c r="P1328" s="87">
        <f t="shared" si="1109"/>
        <v>1.2910116695795639E-2</v>
      </c>
      <c r="Q1328" s="64">
        <f t="shared" ref="Q1328:Q1335" si="1115">$Q$1324-12</f>
        <v>30</v>
      </c>
      <c r="R1328" s="87">
        <f t="shared" ref="R1328:R1335" si="1116">PV(O1328/12,Q1328,-P1328,0,0)</f>
        <v>0.32760885676812551</v>
      </c>
      <c r="S1328" s="64">
        <f t="shared" ref="S1328:S1335" si="1117">M1328-Q1328</f>
        <v>150</v>
      </c>
    </row>
    <row r="1329" spans="1:19" x14ac:dyDescent="0.25">
      <c r="B1329" s="62">
        <v>13</v>
      </c>
      <c r="C1329" s="64" t="s">
        <v>14</v>
      </c>
      <c r="D1329" s="68"/>
      <c r="E1329" s="68">
        <f>$D$1197*R1329</f>
        <v>0</v>
      </c>
      <c r="F1329" s="63">
        <f t="shared" si="1110"/>
        <v>1.7529352980504564E-3</v>
      </c>
      <c r="G1329" s="65">
        <f>IFERROR(VLOOKUP(B1329,EFA!$C$2:$D$7,2,0),EFA!$D$7)</f>
        <v>1.0058360487805551</v>
      </c>
      <c r="H1329" s="69">
        <f>LGD!$D$5</f>
        <v>0.14000000000000001</v>
      </c>
      <c r="I1329" s="68">
        <f t="shared" si="1111"/>
        <v>0</v>
      </c>
      <c r="J1329" s="70">
        <f t="shared" si="1112"/>
        <v>0.18928891905411815</v>
      </c>
      <c r="K1329" s="68">
        <f t="shared" si="1113"/>
        <v>0</v>
      </c>
      <c r="M1329" s="64">
        <v>180</v>
      </c>
      <c r="N1329" s="64">
        <v>1</v>
      </c>
      <c r="O1329" s="63">
        <f t="shared" si="1114"/>
        <v>0.13390000000000002</v>
      </c>
      <c r="P1329" s="87">
        <f t="shared" si="1109"/>
        <v>1.2910116695795639E-2</v>
      </c>
      <c r="Q1329" s="64">
        <f t="shared" si="1115"/>
        <v>30</v>
      </c>
      <c r="R1329" s="87">
        <f t="shared" si="1116"/>
        <v>0.32760885676812551</v>
      </c>
      <c r="S1329" s="64">
        <f t="shared" si="1117"/>
        <v>150</v>
      </c>
    </row>
    <row r="1330" spans="1:19" x14ac:dyDescent="0.25">
      <c r="B1330" s="62">
        <v>13</v>
      </c>
      <c r="C1330" s="64" t="s">
        <v>15</v>
      </c>
      <c r="D1330" s="68"/>
      <c r="E1330" s="68">
        <f>$D$1198*R1330</f>
        <v>16749732.370813997</v>
      </c>
      <c r="F1330" s="63">
        <f t="shared" si="1110"/>
        <v>1.7529352980504564E-3</v>
      </c>
      <c r="G1330" s="65">
        <f>IFERROR(VLOOKUP(B1330,EFA!$C$2:$D$7,2,0),EFA!$D$7)</f>
        <v>1.0058360487805551</v>
      </c>
      <c r="H1330" s="69">
        <f>LGD!$D$6</f>
        <v>0.3</v>
      </c>
      <c r="I1330" s="68">
        <f t="shared" si="1111"/>
        <v>8859.7651452787686</v>
      </c>
      <c r="J1330" s="70">
        <f t="shared" si="1112"/>
        <v>0.18928891905411815</v>
      </c>
      <c r="K1330" s="68">
        <f t="shared" si="1113"/>
        <v>1677.0553674231703</v>
      </c>
      <c r="M1330" s="64">
        <v>180</v>
      </c>
      <c r="N1330" s="64">
        <v>1</v>
      </c>
      <c r="O1330" s="63">
        <f t="shared" si="1114"/>
        <v>0.13390000000000002</v>
      </c>
      <c r="P1330" s="87">
        <f t="shared" si="1109"/>
        <v>1.2910116695795639E-2</v>
      </c>
      <c r="Q1330" s="64">
        <f t="shared" si="1115"/>
        <v>30</v>
      </c>
      <c r="R1330" s="87">
        <f t="shared" si="1116"/>
        <v>0.32760885676812551</v>
      </c>
      <c r="S1330" s="64">
        <f t="shared" si="1117"/>
        <v>150</v>
      </c>
    </row>
    <row r="1331" spans="1:19" x14ac:dyDescent="0.25">
      <c r="B1331" s="62">
        <v>13</v>
      </c>
      <c r="C1331" s="64" t="s">
        <v>16</v>
      </c>
      <c r="D1331" s="68"/>
      <c r="E1331" s="68">
        <f>$D$1199*R1331</f>
        <v>0</v>
      </c>
      <c r="F1331" s="63">
        <f t="shared" si="1110"/>
        <v>1.7529352980504564E-3</v>
      </c>
      <c r="G1331" s="65">
        <f>IFERROR(VLOOKUP(B1331,EFA!$C$2:$D$7,2,0),EFA!$D$7)</f>
        <v>1.0058360487805551</v>
      </c>
      <c r="H1331" s="69">
        <f>LGD!$D$7</f>
        <v>0.3</v>
      </c>
      <c r="I1331" s="68">
        <f t="shared" si="1111"/>
        <v>0</v>
      </c>
      <c r="J1331" s="70">
        <f t="shared" si="1112"/>
        <v>0.18928891905411815</v>
      </c>
      <c r="K1331" s="68">
        <f t="shared" si="1113"/>
        <v>0</v>
      </c>
      <c r="M1331" s="64">
        <v>180</v>
      </c>
      <c r="N1331" s="64">
        <v>1</v>
      </c>
      <c r="O1331" s="63">
        <f t="shared" si="1114"/>
        <v>0.13390000000000002</v>
      </c>
      <c r="P1331" s="87">
        <f t="shared" si="1109"/>
        <v>1.2910116695795639E-2</v>
      </c>
      <c r="Q1331" s="64">
        <f t="shared" si="1115"/>
        <v>30</v>
      </c>
      <c r="R1331" s="87">
        <f t="shared" si="1116"/>
        <v>0.32760885676812551</v>
      </c>
      <c r="S1331" s="64">
        <f t="shared" si="1117"/>
        <v>150</v>
      </c>
    </row>
    <row r="1332" spans="1:19" x14ac:dyDescent="0.25">
      <c r="B1332" s="62">
        <v>13</v>
      </c>
      <c r="C1332" s="64" t="s">
        <v>17</v>
      </c>
      <c r="D1332" s="68"/>
      <c r="E1332" s="68">
        <f>$D$1200*R1332</f>
        <v>0</v>
      </c>
      <c r="F1332" s="63">
        <f t="shared" si="1110"/>
        <v>1.7529352980504564E-3</v>
      </c>
      <c r="G1332" s="65">
        <f>IFERROR(VLOOKUP(B1332,EFA!$C$2:$D$7,2,0),EFA!$D$7)</f>
        <v>1.0058360487805551</v>
      </c>
      <c r="H1332" s="69">
        <f>LGD!$D$8</f>
        <v>4.6364209605119888E-2</v>
      </c>
      <c r="I1332" s="68">
        <f t="shared" si="1111"/>
        <v>0</v>
      </c>
      <c r="J1332" s="70">
        <f t="shared" si="1112"/>
        <v>0.18928891905411815</v>
      </c>
      <c r="K1332" s="68">
        <f t="shared" si="1113"/>
        <v>0</v>
      </c>
      <c r="M1332" s="64">
        <v>180</v>
      </c>
      <c r="N1332" s="64">
        <v>1</v>
      </c>
      <c r="O1332" s="63">
        <f t="shared" si="1114"/>
        <v>0.13390000000000002</v>
      </c>
      <c r="P1332" s="87">
        <f t="shared" si="1109"/>
        <v>1.2910116695795639E-2</v>
      </c>
      <c r="Q1332" s="64">
        <f t="shared" si="1115"/>
        <v>30</v>
      </c>
      <c r="R1332" s="87">
        <f t="shared" si="1116"/>
        <v>0.32760885676812551</v>
      </c>
      <c r="S1332" s="64">
        <f t="shared" si="1117"/>
        <v>150</v>
      </c>
    </row>
    <row r="1333" spans="1:19" x14ac:dyDescent="0.25">
      <c r="B1333" s="62">
        <v>13</v>
      </c>
      <c r="C1333" s="64" t="s">
        <v>18</v>
      </c>
      <c r="D1333" s="68"/>
      <c r="E1333" s="68">
        <f>$D$1201*R1333</f>
        <v>0</v>
      </c>
      <c r="F1333" s="63">
        <f t="shared" si="1110"/>
        <v>1.7529352980504564E-3</v>
      </c>
      <c r="G1333" s="65">
        <f>IFERROR(VLOOKUP(B1333,EFA!$C$2:$D$7,2,0),EFA!$D$7)</f>
        <v>1.0058360487805551</v>
      </c>
      <c r="H1333" s="69">
        <f>LGD!$D$9</f>
        <v>0.25</v>
      </c>
      <c r="I1333" s="68">
        <f t="shared" si="1111"/>
        <v>0</v>
      </c>
      <c r="J1333" s="70">
        <f t="shared" si="1112"/>
        <v>0.18928891905411815</v>
      </c>
      <c r="K1333" s="68">
        <f t="shared" si="1113"/>
        <v>0</v>
      </c>
      <c r="M1333" s="64">
        <v>180</v>
      </c>
      <c r="N1333" s="64">
        <v>1</v>
      </c>
      <c r="O1333" s="63">
        <f t="shared" si="1114"/>
        <v>0.13390000000000002</v>
      </c>
      <c r="P1333" s="87">
        <f t="shared" si="1109"/>
        <v>1.2910116695795639E-2</v>
      </c>
      <c r="Q1333" s="64">
        <f t="shared" si="1115"/>
        <v>30</v>
      </c>
      <c r="R1333" s="87">
        <f t="shared" si="1116"/>
        <v>0.32760885676812551</v>
      </c>
      <c r="S1333" s="64">
        <f t="shared" si="1117"/>
        <v>150</v>
      </c>
    </row>
    <row r="1334" spans="1:19" x14ac:dyDescent="0.25">
      <c r="B1334" s="62">
        <v>13</v>
      </c>
      <c r="C1334" s="64" t="s">
        <v>19</v>
      </c>
      <c r="D1334" s="68"/>
      <c r="E1334" s="68">
        <f>$D$1202*R1334</f>
        <v>0</v>
      </c>
      <c r="F1334" s="63">
        <f t="shared" si="1110"/>
        <v>1.7529352980504564E-3</v>
      </c>
      <c r="G1334" s="65">
        <f>IFERROR(VLOOKUP(B1334,EFA!$C$2:$D$7,2,0),EFA!$D$7)</f>
        <v>1.0058360487805551</v>
      </c>
      <c r="H1334" s="69">
        <f>LGD!$D$10</f>
        <v>0.35</v>
      </c>
      <c r="I1334" s="68">
        <f t="shared" si="1111"/>
        <v>0</v>
      </c>
      <c r="J1334" s="70">
        <f t="shared" si="1112"/>
        <v>0.18928891905411815</v>
      </c>
      <c r="K1334" s="68">
        <f t="shared" si="1113"/>
        <v>0</v>
      </c>
      <c r="M1334" s="64">
        <v>180</v>
      </c>
      <c r="N1334" s="64">
        <v>1</v>
      </c>
      <c r="O1334" s="63">
        <f t="shared" si="1114"/>
        <v>0.13390000000000002</v>
      </c>
      <c r="P1334" s="87">
        <f t="shared" si="1109"/>
        <v>1.2910116695795639E-2</v>
      </c>
      <c r="Q1334" s="64">
        <f t="shared" si="1115"/>
        <v>30</v>
      </c>
      <c r="R1334" s="87">
        <f t="shared" si="1116"/>
        <v>0.32760885676812551</v>
      </c>
      <c r="S1334" s="64">
        <f t="shared" si="1117"/>
        <v>150</v>
      </c>
    </row>
    <row r="1335" spans="1:19" x14ac:dyDescent="0.25">
      <c r="B1335" s="62">
        <v>13</v>
      </c>
      <c r="C1335" s="64" t="s">
        <v>20</v>
      </c>
      <c r="D1335" s="68"/>
      <c r="E1335" s="68">
        <f>$D$1203*R1335</f>
        <v>0</v>
      </c>
      <c r="F1335" s="63">
        <f t="shared" si="1110"/>
        <v>1.7529352980504564E-3</v>
      </c>
      <c r="G1335" s="65">
        <f>IFERROR(VLOOKUP(B1335,EFA!$C$2:$D$7,2,0),EFA!$D$7)</f>
        <v>1.0058360487805551</v>
      </c>
      <c r="H1335" s="69">
        <f>LGD!$D$11</f>
        <v>0.55000000000000004</v>
      </c>
      <c r="I1335" s="68">
        <f t="shared" si="1111"/>
        <v>0</v>
      </c>
      <c r="J1335" s="70">
        <f t="shared" si="1112"/>
        <v>0.18928891905411815</v>
      </c>
      <c r="K1335" s="68">
        <f t="shared" si="1113"/>
        <v>0</v>
      </c>
      <c r="M1335" s="64">
        <v>180</v>
      </c>
      <c r="N1335" s="64">
        <v>1</v>
      </c>
      <c r="O1335" s="63">
        <f t="shared" si="1114"/>
        <v>0.13390000000000002</v>
      </c>
      <c r="P1335" s="87">
        <f t="shared" si="1109"/>
        <v>1.2910116695795639E-2</v>
      </c>
      <c r="Q1335" s="64">
        <f t="shared" si="1115"/>
        <v>30</v>
      </c>
      <c r="R1335" s="87">
        <f t="shared" si="1116"/>
        <v>0.32760885676812551</v>
      </c>
      <c r="S1335" s="64">
        <f t="shared" si="1117"/>
        <v>150</v>
      </c>
    </row>
    <row r="1336" spans="1:19" x14ac:dyDescent="0.25">
      <c r="C1336" s="64"/>
      <c r="D1336" s="68"/>
      <c r="E1336" s="68"/>
      <c r="F1336" s="63"/>
      <c r="G1336" s="65"/>
      <c r="H1336" s="69"/>
      <c r="I1336" s="68"/>
      <c r="J1336" s="70"/>
      <c r="K1336" s="68"/>
      <c r="M1336" s="64"/>
      <c r="N1336" s="64"/>
      <c r="O1336" s="63"/>
      <c r="P1336" s="87"/>
      <c r="Q1336" s="64"/>
      <c r="R1336" s="87"/>
      <c r="S1336" s="64"/>
    </row>
    <row r="1337" spans="1:19" x14ac:dyDescent="0.25">
      <c r="A1337" s="62">
        <v>15</v>
      </c>
      <c r="B1337" s="62" t="s">
        <v>52</v>
      </c>
      <c r="C1337" s="64" t="s">
        <v>9</v>
      </c>
      <c r="D1337" s="64"/>
      <c r="E1337" s="84" t="s">
        <v>26</v>
      </c>
      <c r="F1337" s="84" t="s">
        <v>39</v>
      </c>
      <c r="G1337" s="84" t="s">
        <v>27</v>
      </c>
      <c r="H1337" s="84" t="s">
        <v>28</v>
      </c>
      <c r="I1337" s="84" t="s">
        <v>29</v>
      </c>
      <c r="J1337" s="84" t="s">
        <v>30</v>
      </c>
      <c r="K1337" s="85" t="s">
        <v>31</v>
      </c>
      <c r="M1337" s="85" t="s">
        <v>32</v>
      </c>
      <c r="N1337" s="85" t="s">
        <v>33</v>
      </c>
      <c r="O1337" s="85" t="s">
        <v>34</v>
      </c>
      <c r="P1337" s="85" t="s">
        <v>35</v>
      </c>
      <c r="Q1337" s="85" t="s">
        <v>36</v>
      </c>
      <c r="R1337" s="85" t="s">
        <v>37</v>
      </c>
      <c r="S1337" s="85" t="s">
        <v>38</v>
      </c>
    </row>
    <row r="1338" spans="1:19" x14ac:dyDescent="0.25">
      <c r="B1338" s="62">
        <v>14</v>
      </c>
      <c r="C1338" s="64" t="s">
        <v>12</v>
      </c>
      <c r="D1338" s="68"/>
      <c r="E1338" s="68">
        <f>$D$1195*R1338</f>
        <v>0</v>
      </c>
      <c r="F1338" s="63">
        <f>$Q$4-$P$4</f>
        <v>1.6229645901665035E-3</v>
      </c>
      <c r="G1338" s="65">
        <f>IFERROR(VLOOKUP(B1338,EFA!$C$2:$D$7,2,0),EFA!$D$7)</f>
        <v>1.0058360487805551</v>
      </c>
      <c r="H1338" s="69">
        <f>LGD!$D$3</f>
        <v>0</v>
      </c>
      <c r="I1338" s="68">
        <f>E1338*F1338*G1338*H1338</f>
        <v>0</v>
      </c>
      <c r="J1338" s="70">
        <f>1/((1+($O$16/12))^(M1338-Q1338))</f>
        <v>0.16568958358505875</v>
      </c>
      <c r="K1338" s="68">
        <f>I1338*J1338</f>
        <v>0</v>
      </c>
      <c r="M1338" s="64">
        <v>180</v>
      </c>
      <c r="N1338" s="64">
        <v>1</v>
      </c>
      <c r="O1338" s="63">
        <f>$O$16</f>
        <v>0.13390000000000002</v>
      </c>
      <c r="P1338" s="87">
        <f t="shared" ref="P1338:P1346" si="1118">PMT(O1338/12,M1338,-N1338,0,0)</f>
        <v>1.2910116695795639E-2</v>
      </c>
      <c r="Q1338" s="64">
        <f>$Q$1335-12</f>
        <v>18</v>
      </c>
      <c r="R1338" s="87">
        <f>PV(O1338/12,Q1338,-P1338,0,0)</f>
        <v>0.2094787918544162</v>
      </c>
      <c r="S1338" s="64">
        <f>M1338-Q1338</f>
        <v>162</v>
      </c>
    </row>
    <row r="1339" spans="1:19" x14ac:dyDescent="0.25">
      <c r="B1339" s="62">
        <v>14</v>
      </c>
      <c r="C1339" s="64" t="s">
        <v>13</v>
      </c>
      <c r="D1339" s="68"/>
      <c r="E1339" s="68">
        <f>$D$1196*R1339</f>
        <v>0</v>
      </c>
      <c r="F1339" s="63">
        <f t="shared" ref="F1339:F1346" si="1119">$Q$4-$P$4</f>
        <v>1.6229645901665035E-3</v>
      </c>
      <c r="G1339" s="65">
        <f>IFERROR(VLOOKUP(B1339,EFA!$C$2:$D$7,2,0),EFA!$D$7)</f>
        <v>1.0058360487805551</v>
      </c>
      <c r="H1339" s="69">
        <f>LGD!$D$4</f>
        <v>0.55000000000000004</v>
      </c>
      <c r="I1339" s="68">
        <f t="shared" ref="I1339:I1346" si="1120">E1339*F1339*G1339*H1339</f>
        <v>0</v>
      </c>
      <c r="J1339" s="70">
        <f t="shared" ref="J1339:J1346" si="1121">1/((1+($O$16/12))^(M1339-Q1339))</f>
        <v>0.16568958358505875</v>
      </c>
      <c r="K1339" s="68">
        <f t="shared" ref="K1339:K1346" si="1122">I1339*J1339</f>
        <v>0</v>
      </c>
      <c r="M1339" s="64">
        <v>180</v>
      </c>
      <c r="N1339" s="64">
        <v>1</v>
      </c>
      <c r="O1339" s="63">
        <f t="shared" ref="O1339:O1346" si="1123">$O$16</f>
        <v>0.13390000000000002</v>
      </c>
      <c r="P1339" s="87">
        <f t="shared" si="1118"/>
        <v>1.2910116695795639E-2</v>
      </c>
      <c r="Q1339" s="64">
        <f t="shared" ref="Q1339:Q1346" si="1124">$Q$1335-12</f>
        <v>18</v>
      </c>
      <c r="R1339" s="87">
        <f t="shared" ref="R1339:R1346" si="1125">PV(O1339/12,Q1339,-P1339,0,0)</f>
        <v>0.2094787918544162</v>
      </c>
      <c r="S1339" s="64">
        <f t="shared" ref="S1339:S1346" si="1126">M1339-Q1339</f>
        <v>162</v>
      </c>
    </row>
    <row r="1340" spans="1:19" x14ac:dyDescent="0.25">
      <c r="B1340" s="62">
        <v>14</v>
      </c>
      <c r="C1340" s="64" t="s">
        <v>14</v>
      </c>
      <c r="D1340" s="68"/>
      <c r="E1340" s="68">
        <f>$D$1197*R1340</f>
        <v>0</v>
      </c>
      <c r="F1340" s="63">
        <f t="shared" si="1119"/>
        <v>1.6229645901665035E-3</v>
      </c>
      <c r="G1340" s="65">
        <f>IFERROR(VLOOKUP(B1340,EFA!$C$2:$D$7,2,0),EFA!$D$7)</f>
        <v>1.0058360487805551</v>
      </c>
      <c r="H1340" s="69">
        <f>LGD!$D$5</f>
        <v>0.14000000000000001</v>
      </c>
      <c r="I1340" s="68">
        <f t="shared" si="1120"/>
        <v>0</v>
      </c>
      <c r="J1340" s="70">
        <f t="shared" si="1121"/>
        <v>0.16568958358505875</v>
      </c>
      <c r="K1340" s="68">
        <f t="shared" si="1122"/>
        <v>0</v>
      </c>
      <c r="M1340" s="64">
        <v>180</v>
      </c>
      <c r="N1340" s="64">
        <v>1</v>
      </c>
      <c r="O1340" s="63">
        <f t="shared" si="1123"/>
        <v>0.13390000000000002</v>
      </c>
      <c r="P1340" s="87">
        <f t="shared" si="1118"/>
        <v>1.2910116695795639E-2</v>
      </c>
      <c r="Q1340" s="64">
        <f t="shared" si="1124"/>
        <v>18</v>
      </c>
      <c r="R1340" s="87">
        <f t="shared" si="1125"/>
        <v>0.2094787918544162</v>
      </c>
      <c r="S1340" s="64">
        <f t="shared" si="1126"/>
        <v>162</v>
      </c>
    </row>
    <row r="1341" spans="1:19" x14ac:dyDescent="0.25">
      <c r="B1341" s="62">
        <v>14</v>
      </c>
      <c r="C1341" s="64" t="s">
        <v>15</v>
      </c>
      <c r="D1341" s="68"/>
      <c r="E1341" s="68">
        <f>$D$1198*R1341</f>
        <v>10710069.732352549</v>
      </c>
      <c r="F1341" s="63">
        <f t="shared" si="1119"/>
        <v>1.6229645901665035E-3</v>
      </c>
      <c r="G1341" s="65">
        <f>IFERROR(VLOOKUP(B1341,EFA!$C$2:$D$7,2,0),EFA!$D$7)</f>
        <v>1.0058360487805551</v>
      </c>
      <c r="H1341" s="69">
        <f>LGD!$D$6</f>
        <v>0.3</v>
      </c>
      <c r="I1341" s="68">
        <f t="shared" si="1120"/>
        <v>5245.051952054022</v>
      </c>
      <c r="J1341" s="70">
        <f t="shared" si="1121"/>
        <v>0.16568958358505875</v>
      </c>
      <c r="K1341" s="68">
        <f t="shared" si="1122"/>
        <v>869.05047381783049</v>
      </c>
      <c r="M1341" s="64">
        <v>180</v>
      </c>
      <c r="N1341" s="64">
        <v>1</v>
      </c>
      <c r="O1341" s="63">
        <f t="shared" si="1123"/>
        <v>0.13390000000000002</v>
      </c>
      <c r="P1341" s="87">
        <f t="shared" si="1118"/>
        <v>1.2910116695795639E-2</v>
      </c>
      <c r="Q1341" s="64">
        <f t="shared" si="1124"/>
        <v>18</v>
      </c>
      <c r="R1341" s="87">
        <f t="shared" si="1125"/>
        <v>0.2094787918544162</v>
      </c>
      <c r="S1341" s="64">
        <f t="shared" si="1126"/>
        <v>162</v>
      </c>
    </row>
    <row r="1342" spans="1:19" x14ac:dyDescent="0.25">
      <c r="B1342" s="62">
        <v>14</v>
      </c>
      <c r="C1342" s="64" t="s">
        <v>16</v>
      </c>
      <c r="D1342" s="68"/>
      <c r="E1342" s="68">
        <f>$D$1199*R1342</f>
        <v>0</v>
      </c>
      <c r="F1342" s="63">
        <f t="shared" si="1119"/>
        <v>1.6229645901665035E-3</v>
      </c>
      <c r="G1342" s="65">
        <f>IFERROR(VLOOKUP(B1342,EFA!$C$2:$D$7,2,0),EFA!$D$7)</f>
        <v>1.0058360487805551</v>
      </c>
      <c r="H1342" s="69">
        <f>LGD!$D$7</f>
        <v>0.3</v>
      </c>
      <c r="I1342" s="68">
        <f t="shared" si="1120"/>
        <v>0</v>
      </c>
      <c r="J1342" s="70">
        <f t="shared" si="1121"/>
        <v>0.16568958358505875</v>
      </c>
      <c r="K1342" s="68">
        <f t="shared" si="1122"/>
        <v>0</v>
      </c>
      <c r="M1342" s="64">
        <v>180</v>
      </c>
      <c r="N1342" s="64">
        <v>1</v>
      </c>
      <c r="O1342" s="63">
        <f t="shared" si="1123"/>
        <v>0.13390000000000002</v>
      </c>
      <c r="P1342" s="87">
        <f t="shared" si="1118"/>
        <v>1.2910116695795639E-2</v>
      </c>
      <c r="Q1342" s="64">
        <f t="shared" si="1124"/>
        <v>18</v>
      </c>
      <c r="R1342" s="87">
        <f t="shared" si="1125"/>
        <v>0.2094787918544162</v>
      </c>
      <c r="S1342" s="64">
        <f t="shared" si="1126"/>
        <v>162</v>
      </c>
    </row>
    <row r="1343" spans="1:19" x14ac:dyDescent="0.25">
      <c r="B1343" s="62">
        <v>14</v>
      </c>
      <c r="C1343" s="64" t="s">
        <v>17</v>
      </c>
      <c r="D1343" s="68"/>
      <c r="E1343" s="68">
        <f>$D$1200*R1343</f>
        <v>0</v>
      </c>
      <c r="F1343" s="63">
        <f t="shared" si="1119"/>
        <v>1.6229645901665035E-3</v>
      </c>
      <c r="G1343" s="65">
        <f>IFERROR(VLOOKUP(B1343,EFA!$C$2:$D$7,2,0),EFA!$D$7)</f>
        <v>1.0058360487805551</v>
      </c>
      <c r="H1343" s="69">
        <f>LGD!$D$8</f>
        <v>4.6364209605119888E-2</v>
      </c>
      <c r="I1343" s="68">
        <f t="shared" si="1120"/>
        <v>0</v>
      </c>
      <c r="J1343" s="70">
        <f t="shared" si="1121"/>
        <v>0.16568958358505875</v>
      </c>
      <c r="K1343" s="68">
        <f t="shared" si="1122"/>
        <v>0</v>
      </c>
      <c r="M1343" s="64">
        <v>180</v>
      </c>
      <c r="N1343" s="64">
        <v>1</v>
      </c>
      <c r="O1343" s="63">
        <f t="shared" si="1123"/>
        <v>0.13390000000000002</v>
      </c>
      <c r="P1343" s="87">
        <f t="shared" si="1118"/>
        <v>1.2910116695795639E-2</v>
      </c>
      <c r="Q1343" s="64">
        <f t="shared" si="1124"/>
        <v>18</v>
      </c>
      <c r="R1343" s="87">
        <f t="shared" si="1125"/>
        <v>0.2094787918544162</v>
      </c>
      <c r="S1343" s="64">
        <f t="shared" si="1126"/>
        <v>162</v>
      </c>
    </row>
    <row r="1344" spans="1:19" x14ac:dyDescent="0.25">
      <c r="B1344" s="62">
        <v>14</v>
      </c>
      <c r="C1344" s="64" t="s">
        <v>18</v>
      </c>
      <c r="D1344" s="68"/>
      <c r="E1344" s="68">
        <f>$D$1201*R1344</f>
        <v>0</v>
      </c>
      <c r="F1344" s="63">
        <f t="shared" si="1119"/>
        <v>1.6229645901665035E-3</v>
      </c>
      <c r="G1344" s="65">
        <f>IFERROR(VLOOKUP(B1344,EFA!$C$2:$D$7,2,0),EFA!$D$7)</f>
        <v>1.0058360487805551</v>
      </c>
      <c r="H1344" s="69">
        <f>LGD!$D$9</f>
        <v>0.25</v>
      </c>
      <c r="I1344" s="68">
        <f t="shared" si="1120"/>
        <v>0</v>
      </c>
      <c r="J1344" s="70">
        <f t="shared" si="1121"/>
        <v>0.16568958358505875</v>
      </c>
      <c r="K1344" s="68">
        <f t="shared" si="1122"/>
        <v>0</v>
      </c>
      <c r="M1344" s="64">
        <v>180</v>
      </c>
      <c r="N1344" s="64">
        <v>1</v>
      </c>
      <c r="O1344" s="63">
        <f t="shared" si="1123"/>
        <v>0.13390000000000002</v>
      </c>
      <c r="P1344" s="87">
        <f t="shared" si="1118"/>
        <v>1.2910116695795639E-2</v>
      </c>
      <c r="Q1344" s="64">
        <f t="shared" si="1124"/>
        <v>18</v>
      </c>
      <c r="R1344" s="87">
        <f t="shared" si="1125"/>
        <v>0.2094787918544162</v>
      </c>
      <c r="S1344" s="64">
        <f t="shared" si="1126"/>
        <v>162</v>
      </c>
    </row>
    <row r="1345" spans="1:19" x14ac:dyDescent="0.25">
      <c r="B1345" s="62">
        <v>14</v>
      </c>
      <c r="C1345" s="64" t="s">
        <v>19</v>
      </c>
      <c r="D1345" s="68"/>
      <c r="E1345" s="68">
        <f>$D$1202*R1345</f>
        <v>0</v>
      </c>
      <c r="F1345" s="63">
        <f t="shared" si="1119"/>
        <v>1.6229645901665035E-3</v>
      </c>
      <c r="G1345" s="65">
        <f>IFERROR(VLOOKUP(B1345,EFA!$C$2:$D$7,2,0),EFA!$D$7)</f>
        <v>1.0058360487805551</v>
      </c>
      <c r="H1345" s="69">
        <f>LGD!$D$10</f>
        <v>0.35</v>
      </c>
      <c r="I1345" s="68">
        <f t="shared" si="1120"/>
        <v>0</v>
      </c>
      <c r="J1345" s="70">
        <f t="shared" si="1121"/>
        <v>0.16568958358505875</v>
      </c>
      <c r="K1345" s="68">
        <f t="shared" si="1122"/>
        <v>0</v>
      </c>
      <c r="M1345" s="64">
        <v>180</v>
      </c>
      <c r="N1345" s="64">
        <v>1</v>
      </c>
      <c r="O1345" s="63">
        <f t="shared" si="1123"/>
        <v>0.13390000000000002</v>
      </c>
      <c r="P1345" s="87">
        <f t="shared" si="1118"/>
        <v>1.2910116695795639E-2</v>
      </c>
      <c r="Q1345" s="64">
        <f t="shared" si="1124"/>
        <v>18</v>
      </c>
      <c r="R1345" s="87">
        <f t="shared" si="1125"/>
        <v>0.2094787918544162</v>
      </c>
      <c r="S1345" s="64">
        <f t="shared" si="1126"/>
        <v>162</v>
      </c>
    </row>
    <row r="1346" spans="1:19" x14ac:dyDescent="0.25">
      <c r="B1346" s="62">
        <v>14</v>
      </c>
      <c r="C1346" s="64" t="s">
        <v>20</v>
      </c>
      <c r="D1346" s="68"/>
      <c r="E1346" s="68">
        <f>$D$1203*R1346</f>
        <v>0</v>
      </c>
      <c r="F1346" s="63">
        <f t="shared" si="1119"/>
        <v>1.6229645901665035E-3</v>
      </c>
      <c r="G1346" s="65">
        <f>IFERROR(VLOOKUP(B1346,EFA!$C$2:$D$7,2,0),EFA!$D$7)</f>
        <v>1.0058360487805551</v>
      </c>
      <c r="H1346" s="69">
        <f>LGD!$D$11</f>
        <v>0.55000000000000004</v>
      </c>
      <c r="I1346" s="68">
        <f t="shared" si="1120"/>
        <v>0</v>
      </c>
      <c r="J1346" s="70">
        <f t="shared" si="1121"/>
        <v>0.16568958358505875</v>
      </c>
      <c r="K1346" s="68">
        <f t="shared" si="1122"/>
        <v>0</v>
      </c>
      <c r="M1346" s="64">
        <v>180</v>
      </c>
      <c r="N1346" s="64">
        <v>1</v>
      </c>
      <c r="O1346" s="63">
        <f t="shared" si="1123"/>
        <v>0.13390000000000002</v>
      </c>
      <c r="P1346" s="87">
        <f t="shared" si="1118"/>
        <v>1.2910116695795639E-2</v>
      </c>
      <c r="Q1346" s="64">
        <f t="shared" si="1124"/>
        <v>18</v>
      </c>
      <c r="R1346" s="87">
        <f t="shared" si="1125"/>
        <v>0.2094787918544162</v>
      </c>
      <c r="S1346" s="64">
        <f t="shared" si="1126"/>
        <v>162</v>
      </c>
    </row>
    <row r="1347" spans="1:19" x14ac:dyDescent="0.25">
      <c r="C1347" s="64"/>
      <c r="D1347" s="68"/>
      <c r="E1347" s="68"/>
      <c r="F1347" s="63"/>
      <c r="G1347" s="65"/>
      <c r="H1347" s="69"/>
      <c r="I1347" s="68"/>
      <c r="J1347" s="70"/>
      <c r="K1347" s="68"/>
      <c r="M1347" s="64"/>
      <c r="N1347" s="64"/>
      <c r="O1347" s="63"/>
      <c r="P1347" s="87"/>
      <c r="Q1347" s="64"/>
      <c r="R1347" s="87"/>
      <c r="S1347" s="64"/>
    </row>
    <row r="1348" spans="1:19" x14ac:dyDescent="0.25">
      <c r="A1348" s="62">
        <v>15</v>
      </c>
      <c r="B1348" s="62" t="s">
        <v>52</v>
      </c>
      <c r="C1348" s="64" t="s">
        <v>9</v>
      </c>
      <c r="D1348" s="64"/>
      <c r="E1348" s="84" t="s">
        <v>26</v>
      </c>
      <c r="F1348" s="84" t="s">
        <v>39</v>
      </c>
      <c r="G1348" s="84" t="s">
        <v>27</v>
      </c>
      <c r="H1348" s="84" t="s">
        <v>28</v>
      </c>
      <c r="I1348" s="84" t="s">
        <v>29</v>
      </c>
      <c r="J1348" s="84" t="s">
        <v>30</v>
      </c>
      <c r="K1348" s="85" t="s">
        <v>31</v>
      </c>
      <c r="M1348" s="85" t="s">
        <v>32</v>
      </c>
      <c r="N1348" s="85" t="s">
        <v>33</v>
      </c>
      <c r="O1348" s="85" t="s">
        <v>34</v>
      </c>
      <c r="P1348" s="85" t="s">
        <v>35</v>
      </c>
      <c r="Q1348" s="85" t="s">
        <v>36</v>
      </c>
      <c r="R1348" s="85" t="s">
        <v>37</v>
      </c>
      <c r="S1348" s="85" t="s">
        <v>38</v>
      </c>
    </row>
    <row r="1349" spans="1:19" x14ac:dyDescent="0.25">
      <c r="B1349" s="62">
        <v>15</v>
      </c>
      <c r="C1349" s="64" t="s">
        <v>12</v>
      </c>
      <c r="D1349" s="68"/>
      <c r="E1349" s="68">
        <f>$D$1195*R1349</f>
        <v>0</v>
      </c>
      <c r="F1349" s="63">
        <f>$R$4-$Q$4</f>
        <v>1.5109438855642476E-3</v>
      </c>
      <c r="G1349" s="65">
        <f>IFERROR(VLOOKUP(B1349,EFA!$C$2:$D$7,2,0),EFA!$D$7)</f>
        <v>1.0058360487805551</v>
      </c>
      <c r="H1349" s="69">
        <f>LGD!$D$3</f>
        <v>0</v>
      </c>
      <c r="I1349" s="68">
        <f>E1349*F1349*G1349*H1349</f>
        <v>0</v>
      </c>
      <c r="J1349" s="70">
        <f>1/((1+($O$16/12))^(M1349-Q1349))</f>
        <v>0.14503246278637838</v>
      </c>
      <c r="K1349" s="68">
        <f>I1349*J1349</f>
        <v>0</v>
      </c>
      <c r="M1349" s="64">
        <v>180</v>
      </c>
      <c r="N1349" s="64">
        <v>1</v>
      </c>
      <c r="O1349" s="63">
        <f>$O$16</f>
        <v>0.13390000000000002</v>
      </c>
      <c r="P1349" s="87">
        <f t="shared" ref="P1349:P1357" si="1127">PMT(O1349/12,M1349,-N1349,0,0)</f>
        <v>1.2910116695795639E-2</v>
      </c>
      <c r="Q1349" s="64">
        <f>$Q$1346-12</f>
        <v>6</v>
      </c>
      <c r="R1349" s="87">
        <f>PV(O1349/12,Q1349,-P1349,0,0)</f>
        <v>7.4523341961395775E-2</v>
      </c>
      <c r="S1349" s="64">
        <f>M1349-Q1349</f>
        <v>174</v>
      </c>
    </row>
    <row r="1350" spans="1:19" x14ac:dyDescent="0.25">
      <c r="B1350" s="62">
        <v>15</v>
      </c>
      <c r="C1350" s="64" t="s">
        <v>13</v>
      </c>
      <c r="D1350" s="68"/>
      <c r="E1350" s="68">
        <f>$D$1196*R1350</f>
        <v>0</v>
      </c>
      <c r="F1350" s="63">
        <f t="shared" ref="F1350:F1357" si="1128">$R$4-$Q$4</f>
        <v>1.5109438855642476E-3</v>
      </c>
      <c r="G1350" s="65">
        <f>IFERROR(VLOOKUP(B1350,EFA!$C$2:$D$7,2,0),EFA!$D$7)</f>
        <v>1.0058360487805551</v>
      </c>
      <c r="H1350" s="69">
        <f>LGD!$D$4</f>
        <v>0.55000000000000004</v>
      </c>
      <c r="I1350" s="68">
        <f t="shared" ref="I1350:I1357" si="1129">E1350*F1350*G1350*H1350</f>
        <v>0</v>
      </c>
      <c r="J1350" s="70">
        <f t="shared" ref="J1350:J1357" si="1130">1/((1+($O$16/12))^(M1350-Q1350))</f>
        <v>0.14503246278637838</v>
      </c>
      <c r="K1350" s="68">
        <f t="shared" ref="K1350:K1357" si="1131">I1350*J1350</f>
        <v>0</v>
      </c>
      <c r="M1350" s="64">
        <v>180</v>
      </c>
      <c r="N1350" s="64">
        <v>1</v>
      </c>
      <c r="O1350" s="63">
        <f t="shared" ref="O1350:O1357" si="1132">$O$16</f>
        <v>0.13390000000000002</v>
      </c>
      <c r="P1350" s="87">
        <f t="shared" si="1127"/>
        <v>1.2910116695795639E-2</v>
      </c>
      <c r="Q1350" s="64">
        <f t="shared" ref="Q1350:Q1357" si="1133">$Q$1346-12</f>
        <v>6</v>
      </c>
      <c r="R1350" s="87">
        <f t="shared" ref="R1350:R1357" si="1134">PV(O1350/12,Q1350,-P1350,0,0)</f>
        <v>7.4523341961395775E-2</v>
      </c>
      <c r="S1350" s="64">
        <f t="shared" ref="S1350:S1357" si="1135">M1350-Q1350</f>
        <v>174</v>
      </c>
    </row>
    <row r="1351" spans="1:19" x14ac:dyDescent="0.25">
      <c r="B1351" s="62">
        <v>15</v>
      </c>
      <c r="C1351" s="64" t="s">
        <v>14</v>
      </c>
      <c r="D1351" s="68"/>
      <c r="E1351" s="68">
        <f>$D$1197*R1351</f>
        <v>0</v>
      </c>
      <c r="F1351" s="63">
        <f t="shared" si="1128"/>
        <v>1.5109438855642476E-3</v>
      </c>
      <c r="G1351" s="65">
        <f>IFERROR(VLOOKUP(B1351,EFA!$C$2:$D$7,2,0),EFA!$D$7)</f>
        <v>1.0058360487805551</v>
      </c>
      <c r="H1351" s="69">
        <f>LGD!$D$5</f>
        <v>0.14000000000000001</v>
      </c>
      <c r="I1351" s="68">
        <f t="shared" si="1129"/>
        <v>0</v>
      </c>
      <c r="J1351" s="70">
        <f t="shared" si="1130"/>
        <v>0.14503246278637838</v>
      </c>
      <c r="K1351" s="68">
        <f t="shared" si="1131"/>
        <v>0</v>
      </c>
      <c r="M1351" s="64">
        <v>180</v>
      </c>
      <c r="N1351" s="64">
        <v>1</v>
      </c>
      <c r="O1351" s="63">
        <f t="shared" si="1132"/>
        <v>0.13390000000000002</v>
      </c>
      <c r="P1351" s="87">
        <f t="shared" si="1127"/>
        <v>1.2910116695795639E-2</v>
      </c>
      <c r="Q1351" s="64">
        <f t="shared" si="1133"/>
        <v>6</v>
      </c>
      <c r="R1351" s="87">
        <f t="shared" si="1134"/>
        <v>7.4523341961395775E-2</v>
      </c>
      <c r="S1351" s="64">
        <f t="shared" si="1135"/>
        <v>174</v>
      </c>
    </row>
    <row r="1352" spans="1:19" x14ac:dyDescent="0.25">
      <c r="B1352" s="62">
        <v>15</v>
      </c>
      <c r="C1352" s="64" t="s">
        <v>15</v>
      </c>
      <c r="D1352" s="68"/>
      <c r="E1352" s="68">
        <f>$D$1198*R1352</f>
        <v>3810171.8175327401</v>
      </c>
      <c r="F1352" s="63">
        <f t="shared" si="1128"/>
        <v>1.5109438855642476E-3</v>
      </c>
      <c r="G1352" s="65">
        <f>IFERROR(VLOOKUP(B1352,EFA!$C$2:$D$7,2,0),EFA!$D$7)</f>
        <v>1.0058360487805551</v>
      </c>
      <c r="H1352" s="69">
        <f>LGD!$D$6</f>
        <v>0.3</v>
      </c>
      <c r="I1352" s="68">
        <f t="shared" si="1129"/>
        <v>1737.1661056766297</v>
      </c>
      <c r="J1352" s="70">
        <f t="shared" si="1130"/>
        <v>0.14503246278637838</v>
      </c>
      <c r="K1352" s="68">
        <f t="shared" si="1131"/>
        <v>251.94547857530367</v>
      </c>
      <c r="M1352" s="64">
        <v>180</v>
      </c>
      <c r="N1352" s="64">
        <v>1</v>
      </c>
      <c r="O1352" s="63">
        <f t="shared" si="1132"/>
        <v>0.13390000000000002</v>
      </c>
      <c r="P1352" s="87">
        <f t="shared" si="1127"/>
        <v>1.2910116695795639E-2</v>
      </c>
      <c r="Q1352" s="64">
        <f t="shared" si="1133"/>
        <v>6</v>
      </c>
      <c r="R1352" s="87">
        <f t="shared" si="1134"/>
        <v>7.4523341961395775E-2</v>
      </c>
      <c r="S1352" s="64">
        <f t="shared" si="1135"/>
        <v>174</v>
      </c>
    </row>
    <row r="1353" spans="1:19" x14ac:dyDescent="0.25">
      <c r="B1353" s="62">
        <v>15</v>
      </c>
      <c r="C1353" s="64" t="s">
        <v>16</v>
      </c>
      <c r="D1353" s="68"/>
      <c r="E1353" s="68">
        <f>$D$1199*R1353</f>
        <v>0</v>
      </c>
      <c r="F1353" s="63">
        <f t="shared" si="1128"/>
        <v>1.5109438855642476E-3</v>
      </c>
      <c r="G1353" s="65">
        <f>IFERROR(VLOOKUP(B1353,EFA!$C$2:$D$7,2,0),EFA!$D$7)</f>
        <v>1.0058360487805551</v>
      </c>
      <c r="H1353" s="69">
        <f>LGD!$D$7</f>
        <v>0.3</v>
      </c>
      <c r="I1353" s="68">
        <f t="shared" si="1129"/>
        <v>0</v>
      </c>
      <c r="J1353" s="70">
        <f t="shared" si="1130"/>
        <v>0.14503246278637838</v>
      </c>
      <c r="K1353" s="68">
        <f t="shared" si="1131"/>
        <v>0</v>
      </c>
      <c r="M1353" s="64">
        <v>180</v>
      </c>
      <c r="N1353" s="64">
        <v>1</v>
      </c>
      <c r="O1353" s="63">
        <f t="shared" si="1132"/>
        <v>0.13390000000000002</v>
      </c>
      <c r="P1353" s="87">
        <f t="shared" si="1127"/>
        <v>1.2910116695795639E-2</v>
      </c>
      <c r="Q1353" s="64">
        <f t="shared" si="1133"/>
        <v>6</v>
      </c>
      <c r="R1353" s="87">
        <f t="shared" si="1134"/>
        <v>7.4523341961395775E-2</v>
      </c>
      <c r="S1353" s="64">
        <f t="shared" si="1135"/>
        <v>174</v>
      </c>
    </row>
    <row r="1354" spans="1:19" x14ac:dyDescent="0.25">
      <c r="B1354" s="62">
        <v>15</v>
      </c>
      <c r="C1354" s="64" t="s">
        <v>17</v>
      </c>
      <c r="D1354" s="68"/>
      <c r="E1354" s="68">
        <f>$D$1200*R1354</f>
        <v>0</v>
      </c>
      <c r="F1354" s="63">
        <f t="shared" si="1128"/>
        <v>1.5109438855642476E-3</v>
      </c>
      <c r="G1354" s="65">
        <f>IFERROR(VLOOKUP(B1354,EFA!$C$2:$D$7,2,0),EFA!$D$7)</f>
        <v>1.0058360487805551</v>
      </c>
      <c r="H1354" s="69">
        <f>LGD!$D$8</f>
        <v>4.6364209605119888E-2</v>
      </c>
      <c r="I1354" s="68">
        <f t="shared" si="1129"/>
        <v>0</v>
      </c>
      <c r="J1354" s="70">
        <f t="shared" si="1130"/>
        <v>0.14503246278637838</v>
      </c>
      <c r="K1354" s="68">
        <f t="shared" si="1131"/>
        <v>0</v>
      </c>
      <c r="M1354" s="64">
        <v>180</v>
      </c>
      <c r="N1354" s="64">
        <v>1</v>
      </c>
      <c r="O1354" s="63">
        <f t="shared" si="1132"/>
        <v>0.13390000000000002</v>
      </c>
      <c r="P1354" s="87">
        <f t="shared" si="1127"/>
        <v>1.2910116695795639E-2</v>
      </c>
      <c r="Q1354" s="64">
        <f t="shared" si="1133"/>
        <v>6</v>
      </c>
      <c r="R1354" s="87">
        <f t="shared" si="1134"/>
        <v>7.4523341961395775E-2</v>
      </c>
      <c r="S1354" s="64">
        <f t="shared" si="1135"/>
        <v>174</v>
      </c>
    </row>
    <row r="1355" spans="1:19" x14ac:dyDescent="0.25">
      <c r="B1355" s="62">
        <v>15</v>
      </c>
      <c r="C1355" s="64" t="s">
        <v>18</v>
      </c>
      <c r="D1355" s="68"/>
      <c r="E1355" s="68">
        <f>$D$1201*R1355</f>
        <v>0</v>
      </c>
      <c r="F1355" s="63">
        <f t="shared" si="1128"/>
        <v>1.5109438855642476E-3</v>
      </c>
      <c r="G1355" s="65">
        <f>IFERROR(VLOOKUP(B1355,EFA!$C$2:$D$7,2,0),EFA!$D$7)</f>
        <v>1.0058360487805551</v>
      </c>
      <c r="H1355" s="69">
        <f>LGD!$D$9</f>
        <v>0.25</v>
      </c>
      <c r="I1355" s="68">
        <f t="shared" si="1129"/>
        <v>0</v>
      </c>
      <c r="J1355" s="70">
        <f t="shared" si="1130"/>
        <v>0.14503246278637838</v>
      </c>
      <c r="K1355" s="68">
        <f t="shared" si="1131"/>
        <v>0</v>
      </c>
      <c r="M1355" s="64">
        <v>180</v>
      </c>
      <c r="N1355" s="64">
        <v>1</v>
      </c>
      <c r="O1355" s="63">
        <f t="shared" si="1132"/>
        <v>0.13390000000000002</v>
      </c>
      <c r="P1355" s="87">
        <f t="shared" si="1127"/>
        <v>1.2910116695795639E-2</v>
      </c>
      <c r="Q1355" s="64">
        <f t="shared" si="1133"/>
        <v>6</v>
      </c>
      <c r="R1355" s="87">
        <f t="shared" si="1134"/>
        <v>7.4523341961395775E-2</v>
      </c>
      <c r="S1355" s="64">
        <f t="shared" si="1135"/>
        <v>174</v>
      </c>
    </row>
    <row r="1356" spans="1:19" x14ac:dyDescent="0.25">
      <c r="B1356" s="62">
        <v>15</v>
      </c>
      <c r="C1356" s="64" t="s">
        <v>19</v>
      </c>
      <c r="D1356" s="68"/>
      <c r="E1356" s="68">
        <f>$D$1202*R1356</f>
        <v>0</v>
      </c>
      <c r="F1356" s="63">
        <f t="shared" si="1128"/>
        <v>1.5109438855642476E-3</v>
      </c>
      <c r="G1356" s="65">
        <f>IFERROR(VLOOKUP(B1356,EFA!$C$2:$D$7,2,0),EFA!$D$7)</f>
        <v>1.0058360487805551</v>
      </c>
      <c r="H1356" s="69">
        <f>LGD!$D$10</f>
        <v>0.35</v>
      </c>
      <c r="I1356" s="68">
        <f t="shared" si="1129"/>
        <v>0</v>
      </c>
      <c r="J1356" s="70">
        <f t="shared" si="1130"/>
        <v>0.14503246278637838</v>
      </c>
      <c r="K1356" s="68">
        <f t="shared" si="1131"/>
        <v>0</v>
      </c>
      <c r="M1356" s="64">
        <v>180</v>
      </c>
      <c r="N1356" s="64">
        <v>1</v>
      </c>
      <c r="O1356" s="63">
        <f t="shared" si="1132"/>
        <v>0.13390000000000002</v>
      </c>
      <c r="P1356" s="87">
        <f t="shared" si="1127"/>
        <v>1.2910116695795639E-2</v>
      </c>
      <c r="Q1356" s="64">
        <f t="shared" si="1133"/>
        <v>6</v>
      </c>
      <c r="R1356" s="87">
        <f t="shared" si="1134"/>
        <v>7.4523341961395775E-2</v>
      </c>
      <c r="S1356" s="64">
        <f t="shared" si="1135"/>
        <v>174</v>
      </c>
    </row>
    <row r="1357" spans="1:19" x14ac:dyDescent="0.25">
      <c r="B1357" s="62">
        <v>15</v>
      </c>
      <c r="C1357" s="64" t="s">
        <v>20</v>
      </c>
      <c r="D1357" s="68"/>
      <c r="E1357" s="68">
        <f>$D$1203*R1357</f>
        <v>0</v>
      </c>
      <c r="F1357" s="63">
        <f t="shared" si="1128"/>
        <v>1.5109438855642476E-3</v>
      </c>
      <c r="G1357" s="65">
        <f>IFERROR(VLOOKUP(B1357,EFA!$C$2:$D$7,2,0),EFA!$D$7)</f>
        <v>1.0058360487805551</v>
      </c>
      <c r="H1357" s="69">
        <f>LGD!$D$11</f>
        <v>0.55000000000000004</v>
      </c>
      <c r="I1357" s="68">
        <f t="shared" si="1129"/>
        <v>0</v>
      </c>
      <c r="J1357" s="70">
        <f t="shared" si="1130"/>
        <v>0.14503246278637838</v>
      </c>
      <c r="K1357" s="68">
        <f t="shared" si="1131"/>
        <v>0</v>
      </c>
      <c r="M1357" s="64">
        <v>180</v>
      </c>
      <c r="N1357" s="64">
        <v>1</v>
      </c>
      <c r="O1357" s="63">
        <f t="shared" si="1132"/>
        <v>0.13390000000000002</v>
      </c>
      <c r="P1357" s="87">
        <f t="shared" si="1127"/>
        <v>1.2910116695795639E-2</v>
      </c>
      <c r="Q1357" s="64">
        <f t="shared" si="1133"/>
        <v>6</v>
      </c>
      <c r="R1357" s="87">
        <f t="shared" si="1134"/>
        <v>7.4523341961395775E-2</v>
      </c>
      <c r="S1357" s="64">
        <f t="shared" si="1135"/>
        <v>174</v>
      </c>
    </row>
    <row r="1358" spans="1:19" x14ac:dyDescent="0.25">
      <c r="C1358" s="64"/>
      <c r="D1358" s="68"/>
      <c r="E1358" s="68"/>
      <c r="F1358" s="63"/>
      <c r="G1358" s="65"/>
      <c r="H1358" s="69"/>
      <c r="I1358" s="68"/>
      <c r="J1358" s="70"/>
      <c r="K1358" s="68"/>
      <c r="M1358" s="64"/>
      <c r="N1358" s="64"/>
      <c r="O1358" s="63"/>
      <c r="P1358" s="87"/>
      <c r="Q1358" s="64"/>
      <c r="R1358" s="87"/>
      <c r="S1358" s="64"/>
    </row>
    <row r="1359" spans="1:19" x14ac:dyDescent="0.25">
      <c r="A1359" s="62">
        <v>16</v>
      </c>
      <c r="B1359" s="62" t="s">
        <v>52</v>
      </c>
      <c r="C1359" s="64" t="s">
        <v>9</v>
      </c>
      <c r="D1359" s="64"/>
      <c r="E1359" s="84" t="s">
        <v>26</v>
      </c>
      <c r="F1359" s="84" t="s">
        <v>39</v>
      </c>
      <c r="G1359" s="84" t="s">
        <v>27</v>
      </c>
      <c r="H1359" s="84" t="s">
        <v>28</v>
      </c>
      <c r="I1359" s="84" t="s">
        <v>29</v>
      </c>
      <c r="J1359" s="84" t="s">
        <v>30</v>
      </c>
      <c r="K1359" s="114" t="s">
        <v>31</v>
      </c>
      <c r="M1359" s="85" t="s">
        <v>32</v>
      </c>
      <c r="N1359" s="85" t="s">
        <v>33</v>
      </c>
      <c r="O1359" s="85" t="s">
        <v>34</v>
      </c>
      <c r="P1359" s="85" t="s">
        <v>35</v>
      </c>
      <c r="Q1359" s="85" t="s">
        <v>36</v>
      </c>
      <c r="R1359" s="85" t="s">
        <v>37</v>
      </c>
      <c r="S1359" s="85" t="s">
        <v>38</v>
      </c>
    </row>
    <row r="1360" spans="1:19" x14ac:dyDescent="0.25">
      <c r="B1360" s="62">
        <v>1</v>
      </c>
      <c r="C1360" s="64" t="s">
        <v>12</v>
      </c>
      <c r="D1360" s="68">
        <f>'31-60 days'!C20</f>
        <v>0</v>
      </c>
      <c r="E1360" s="68">
        <f>D1360*R1360</f>
        <v>0</v>
      </c>
      <c r="F1360" s="63">
        <f>$D$4</f>
        <v>6.9392486816699517E-2</v>
      </c>
      <c r="G1360" s="65">
        <f>IFERROR(VLOOKUP(B1360,EFA!$C$2:$D$7,2,0),EFA!$D$7)</f>
        <v>1.0407772896135385</v>
      </c>
      <c r="H1360" s="69">
        <f>LGD!$D$3</f>
        <v>0</v>
      </c>
      <c r="I1360" s="68">
        <f>E1360*F1360*G1360*H1360</f>
        <v>0</v>
      </c>
      <c r="J1360" s="70">
        <f>1/((1+($O$16/12))^(M1360-Q1360))</f>
        <v>0.93558878588680383</v>
      </c>
      <c r="K1360" s="87">
        <f>I1360*J1360</f>
        <v>0</v>
      </c>
      <c r="M1360" s="64">
        <v>192</v>
      </c>
      <c r="N1360" s="64">
        <v>1</v>
      </c>
      <c r="O1360" s="63">
        <f>$O$16</f>
        <v>0.13390000000000002</v>
      </c>
      <c r="P1360" s="87">
        <f t="shared" ref="P1360:P1368" si="1136">PMT(O1360/12,M1360,-N1360,0,0)</f>
        <v>1.2662278907706858E-2</v>
      </c>
      <c r="Q1360" s="64">
        <f>M1360-S1360</f>
        <v>186</v>
      </c>
      <c r="R1360" s="87">
        <f>PV(O1360/12,Q1360,-P1360,0,0)</f>
        <v>0.99072082710426179</v>
      </c>
      <c r="S1360" s="64">
        <v>6</v>
      </c>
    </row>
    <row r="1361" spans="1:19" x14ac:dyDescent="0.25">
      <c r="B1361" s="62">
        <v>1</v>
      </c>
      <c r="C1361" s="64" t="s">
        <v>13</v>
      </c>
      <c r="D1361" s="68">
        <f>'31-60 days'!D20</f>
        <v>0</v>
      </c>
      <c r="E1361" s="68">
        <f t="shared" ref="E1361:E1368" si="1137">D1361*R1361</f>
        <v>0</v>
      </c>
      <c r="F1361" s="63">
        <f t="shared" ref="F1361:F1368" si="1138">$D$4</f>
        <v>6.9392486816699517E-2</v>
      </c>
      <c r="G1361" s="65">
        <f>IFERROR(VLOOKUP(B1361,EFA!$C$2:$D$7,2,0),EFA!$D$7)</f>
        <v>1.0407772896135385</v>
      </c>
      <c r="H1361" s="69">
        <f>LGD!$D$4</f>
        <v>0.55000000000000004</v>
      </c>
      <c r="I1361" s="68">
        <f t="shared" ref="I1361:I1368" si="1139">E1361*F1361*G1361*H1361</f>
        <v>0</v>
      </c>
      <c r="J1361" s="70">
        <f t="shared" ref="J1361:J1368" si="1140">1/((1+($O$16/12))^(M1361-Q1361))</f>
        <v>0.93558878588680383</v>
      </c>
      <c r="K1361" s="87">
        <f t="shared" ref="K1361:K1368" si="1141">I1361*J1361</f>
        <v>0</v>
      </c>
      <c r="M1361" s="64">
        <v>192</v>
      </c>
      <c r="N1361" s="64">
        <v>1</v>
      </c>
      <c r="O1361" s="63">
        <f t="shared" ref="O1361:O1368" si="1142">$O$16</f>
        <v>0.13390000000000002</v>
      </c>
      <c r="P1361" s="87">
        <f t="shared" si="1136"/>
        <v>1.2662278907706858E-2</v>
      </c>
      <c r="Q1361" s="64">
        <f t="shared" ref="Q1361:Q1368" si="1143">M1361-S1361</f>
        <v>186</v>
      </c>
      <c r="R1361" s="87">
        <f t="shared" ref="R1361:R1368" si="1144">PV(O1361/12,Q1361,-P1361,0,0)</f>
        <v>0.99072082710426179</v>
      </c>
      <c r="S1361" s="64">
        <v>6</v>
      </c>
    </row>
    <row r="1362" spans="1:19" x14ac:dyDescent="0.25">
      <c r="B1362" s="62">
        <v>1</v>
      </c>
      <c r="C1362" s="64" t="s">
        <v>14</v>
      </c>
      <c r="D1362" s="68">
        <f>'31-60 days'!E20</f>
        <v>0</v>
      </c>
      <c r="E1362" s="68">
        <f t="shared" si="1137"/>
        <v>0</v>
      </c>
      <c r="F1362" s="63">
        <f t="shared" si="1138"/>
        <v>6.9392486816699517E-2</v>
      </c>
      <c r="G1362" s="65">
        <f>IFERROR(VLOOKUP(B1362,EFA!$C$2:$D$7,2,0),EFA!$D$7)</f>
        <v>1.0407772896135385</v>
      </c>
      <c r="H1362" s="69">
        <f>LGD!$D$5</f>
        <v>0.14000000000000001</v>
      </c>
      <c r="I1362" s="68">
        <f t="shared" si="1139"/>
        <v>0</v>
      </c>
      <c r="J1362" s="70">
        <f t="shared" si="1140"/>
        <v>0.93558878588680383</v>
      </c>
      <c r="K1362" s="87">
        <f t="shared" si="1141"/>
        <v>0</v>
      </c>
      <c r="M1362" s="64">
        <v>192</v>
      </c>
      <c r="N1362" s="64">
        <v>1</v>
      </c>
      <c r="O1362" s="63">
        <f t="shared" si="1142"/>
        <v>0.13390000000000002</v>
      </c>
      <c r="P1362" s="87">
        <f t="shared" si="1136"/>
        <v>1.2662278907706858E-2</v>
      </c>
      <c r="Q1362" s="64">
        <f t="shared" si="1143"/>
        <v>186</v>
      </c>
      <c r="R1362" s="87">
        <f t="shared" si="1144"/>
        <v>0.99072082710426179</v>
      </c>
      <c r="S1362" s="64">
        <v>6</v>
      </c>
    </row>
    <row r="1363" spans="1:19" x14ac:dyDescent="0.25">
      <c r="B1363" s="62">
        <v>1</v>
      </c>
      <c r="C1363" s="64" t="s">
        <v>15</v>
      </c>
      <c r="D1363" s="68">
        <f>'31-60 days'!F20</f>
        <v>0</v>
      </c>
      <c r="E1363" s="68">
        <f t="shared" si="1137"/>
        <v>0</v>
      </c>
      <c r="F1363" s="63">
        <f t="shared" si="1138"/>
        <v>6.9392486816699517E-2</v>
      </c>
      <c r="G1363" s="65">
        <f>IFERROR(VLOOKUP(B1363,EFA!$C$2:$D$7,2,0),EFA!$D$7)</f>
        <v>1.0407772896135385</v>
      </c>
      <c r="H1363" s="69">
        <f>LGD!$D$6</f>
        <v>0.3</v>
      </c>
      <c r="I1363" s="68">
        <f t="shared" si="1139"/>
        <v>0</v>
      </c>
      <c r="J1363" s="70">
        <f t="shared" si="1140"/>
        <v>0.93558878588680383</v>
      </c>
      <c r="K1363" s="87">
        <f t="shared" si="1141"/>
        <v>0</v>
      </c>
      <c r="M1363" s="64">
        <v>192</v>
      </c>
      <c r="N1363" s="64">
        <v>1</v>
      </c>
      <c r="O1363" s="63">
        <f t="shared" si="1142"/>
        <v>0.13390000000000002</v>
      </c>
      <c r="P1363" s="87">
        <f t="shared" si="1136"/>
        <v>1.2662278907706858E-2</v>
      </c>
      <c r="Q1363" s="64">
        <f t="shared" si="1143"/>
        <v>186</v>
      </c>
      <c r="R1363" s="87">
        <f t="shared" si="1144"/>
        <v>0.99072082710426179</v>
      </c>
      <c r="S1363" s="64">
        <v>6</v>
      </c>
    </row>
    <row r="1364" spans="1:19" x14ac:dyDescent="0.25">
      <c r="B1364" s="62">
        <v>1</v>
      </c>
      <c r="C1364" s="64" t="s">
        <v>16</v>
      </c>
      <c r="D1364" s="68">
        <f>'31-60 days'!G20</f>
        <v>0</v>
      </c>
      <c r="E1364" s="68">
        <f t="shared" si="1137"/>
        <v>0</v>
      </c>
      <c r="F1364" s="63">
        <f t="shared" si="1138"/>
        <v>6.9392486816699517E-2</v>
      </c>
      <c r="G1364" s="65">
        <f>IFERROR(VLOOKUP(B1364,EFA!$C$2:$D$7,2,0),EFA!$D$7)</f>
        <v>1.0407772896135385</v>
      </c>
      <c r="H1364" s="69">
        <f>LGD!$D$7</f>
        <v>0.3</v>
      </c>
      <c r="I1364" s="68">
        <f t="shared" si="1139"/>
        <v>0</v>
      </c>
      <c r="J1364" s="70">
        <f t="shared" si="1140"/>
        <v>0.93558878588680383</v>
      </c>
      <c r="K1364" s="87">
        <f t="shared" si="1141"/>
        <v>0</v>
      </c>
      <c r="M1364" s="64">
        <v>192</v>
      </c>
      <c r="N1364" s="64">
        <v>1</v>
      </c>
      <c r="O1364" s="63">
        <f t="shared" si="1142"/>
        <v>0.13390000000000002</v>
      </c>
      <c r="P1364" s="87">
        <f t="shared" si="1136"/>
        <v>1.2662278907706858E-2</v>
      </c>
      <c r="Q1364" s="64">
        <f t="shared" si="1143"/>
        <v>186</v>
      </c>
      <c r="R1364" s="87">
        <f t="shared" si="1144"/>
        <v>0.99072082710426179</v>
      </c>
      <c r="S1364" s="64">
        <v>6</v>
      </c>
    </row>
    <row r="1365" spans="1:19" x14ac:dyDescent="0.25">
      <c r="B1365" s="62">
        <v>1</v>
      </c>
      <c r="C1365" s="64" t="s">
        <v>17</v>
      </c>
      <c r="D1365" s="68">
        <f>'31-60 days'!H20</f>
        <v>0</v>
      </c>
      <c r="E1365" s="68">
        <f t="shared" si="1137"/>
        <v>0</v>
      </c>
      <c r="F1365" s="63">
        <f t="shared" si="1138"/>
        <v>6.9392486816699517E-2</v>
      </c>
      <c r="G1365" s="65">
        <f>IFERROR(VLOOKUP(B1365,EFA!$C$2:$D$7,2,0),EFA!$D$7)</f>
        <v>1.0407772896135385</v>
      </c>
      <c r="H1365" s="69">
        <f>LGD!$D$8</f>
        <v>4.6364209605119888E-2</v>
      </c>
      <c r="I1365" s="68">
        <f t="shared" si="1139"/>
        <v>0</v>
      </c>
      <c r="J1365" s="70">
        <f t="shared" si="1140"/>
        <v>0.93558878588680383</v>
      </c>
      <c r="K1365" s="87">
        <f t="shared" si="1141"/>
        <v>0</v>
      </c>
      <c r="M1365" s="64">
        <v>192</v>
      </c>
      <c r="N1365" s="64">
        <v>1</v>
      </c>
      <c r="O1365" s="63">
        <f t="shared" si="1142"/>
        <v>0.13390000000000002</v>
      </c>
      <c r="P1365" s="87">
        <f t="shared" si="1136"/>
        <v>1.2662278907706858E-2</v>
      </c>
      <c r="Q1365" s="64">
        <f t="shared" si="1143"/>
        <v>186</v>
      </c>
      <c r="R1365" s="87">
        <f t="shared" si="1144"/>
        <v>0.99072082710426179</v>
      </c>
      <c r="S1365" s="64">
        <v>6</v>
      </c>
    </row>
    <row r="1366" spans="1:19" x14ac:dyDescent="0.25">
      <c r="B1366" s="62">
        <v>1</v>
      </c>
      <c r="C1366" s="64" t="s">
        <v>18</v>
      </c>
      <c r="D1366" s="68">
        <f>'31-60 days'!I20</f>
        <v>0</v>
      </c>
      <c r="E1366" s="68">
        <f t="shared" si="1137"/>
        <v>0</v>
      </c>
      <c r="F1366" s="63">
        <f t="shared" si="1138"/>
        <v>6.9392486816699517E-2</v>
      </c>
      <c r="G1366" s="65">
        <f>IFERROR(VLOOKUP(B1366,EFA!$C$2:$D$7,2,0),EFA!$D$7)</f>
        <v>1.0407772896135385</v>
      </c>
      <c r="H1366" s="69">
        <f>LGD!$D$9</f>
        <v>0.25</v>
      </c>
      <c r="I1366" s="68">
        <f t="shared" si="1139"/>
        <v>0</v>
      </c>
      <c r="J1366" s="70">
        <f t="shared" si="1140"/>
        <v>0.93558878588680383</v>
      </c>
      <c r="K1366" s="87">
        <f t="shared" si="1141"/>
        <v>0</v>
      </c>
      <c r="M1366" s="64">
        <v>192</v>
      </c>
      <c r="N1366" s="64">
        <v>1</v>
      </c>
      <c r="O1366" s="63">
        <f t="shared" si="1142"/>
        <v>0.13390000000000002</v>
      </c>
      <c r="P1366" s="87">
        <f t="shared" si="1136"/>
        <v>1.2662278907706858E-2</v>
      </c>
      <c r="Q1366" s="64">
        <f t="shared" si="1143"/>
        <v>186</v>
      </c>
      <c r="R1366" s="87">
        <f t="shared" si="1144"/>
        <v>0.99072082710426179</v>
      </c>
      <c r="S1366" s="64">
        <v>6</v>
      </c>
    </row>
    <row r="1367" spans="1:19" x14ac:dyDescent="0.25">
      <c r="B1367" s="62">
        <v>1</v>
      </c>
      <c r="C1367" s="64" t="s">
        <v>19</v>
      </c>
      <c r="D1367" s="68">
        <f>'31-60 days'!J20</f>
        <v>0</v>
      </c>
      <c r="E1367" s="68">
        <f t="shared" si="1137"/>
        <v>0</v>
      </c>
      <c r="F1367" s="63">
        <f t="shared" si="1138"/>
        <v>6.9392486816699517E-2</v>
      </c>
      <c r="G1367" s="65">
        <f>IFERROR(VLOOKUP(B1367,EFA!$C$2:$D$7,2,0),EFA!$D$7)</f>
        <v>1.0407772896135385</v>
      </c>
      <c r="H1367" s="69">
        <f>LGD!$D$10</f>
        <v>0.35</v>
      </c>
      <c r="I1367" s="68">
        <f t="shared" si="1139"/>
        <v>0</v>
      </c>
      <c r="J1367" s="70">
        <f t="shared" si="1140"/>
        <v>0.93558878588680383</v>
      </c>
      <c r="K1367" s="87">
        <f t="shared" si="1141"/>
        <v>0</v>
      </c>
      <c r="M1367" s="64">
        <v>192</v>
      </c>
      <c r="N1367" s="64">
        <v>1</v>
      </c>
      <c r="O1367" s="63">
        <f t="shared" si="1142"/>
        <v>0.13390000000000002</v>
      </c>
      <c r="P1367" s="87">
        <f t="shared" si="1136"/>
        <v>1.2662278907706858E-2</v>
      </c>
      <c r="Q1367" s="64">
        <f t="shared" si="1143"/>
        <v>186</v>
      </c>
      <c r="R1367" s="87">
        <f t="shared" si="1144"/>
        <v>0.99072082710426179</v>
      </c>
      <c r="S1367" s="64">
        <v>6</v>
      </c>
    </row>
    <row r="1368" spans="1:19" x14ac:dyDescent="0.25">
      <c r="B1368" s="62">
        <v>1</v>
      </c>
      <c r="C1368" s="64" t="s">
        <v>20</v>
      </c>
      <c r="D1368" s="68">
        <f>'31-60 days'!K20</f>
        <v>0</v>
      </c>
      <c r="E1368" s="68">
        <f t="shared" si="1137"/>
        <v>0</v>
      </c>
      <c r="F1368" s="63">
        <f t="shared" si="1138"/>
        <v>6.9392486816699517E-2</v>
      </c>
      <c r="G1368" s="65">
        <f>IFERROR(VLOOKUP(B1368,EFA!$C$2:$D$7,2,0),EFA!$D$7)</f>
        <v>1.0407772896135385</v>
      </c>
      <c r="H1368" s="69">
        <f>LGD!$D$11</f>
        <v>0.55000000000000004</v>
      </c>
      <c r="I1368" s="68">
        <f t="shared" si="1139"/>
        <v>0</v>
      </c>
      <c r="J1368" s="70">
        <f t="shared" si="1140"/>
        <v>0.93558878588680383</v>
      </c>
      <c r="K1368" s="87">
        <f t="shared" si="1141"/>
        <v>0</v>
      </c>
      <c r="M1368" s="64">
        <v>192</v>
      </c>
      <c r="N1368" s="64">
        <v>1</v>
      </c>
      <c r="O1368" s="63">
        <f t="shared" si="1142"/>
        <v>0.13390000000000002</v>
      </c>
      <c r="P1368" s="87">
        <f t="shared" si="1136"/>
        <v>1.2662278907706858E-2</v>
      </c>
      <c r="Q1368" s="64">
        <f t="shared" si="1143"/>
        <v>186</v>
      </c>
      <c r="R1368" s="87">
        <f t="shared" si="1144"/>
        <v>0.99072082710426179</v>
      </c>
      <c r="S1368" s="64">
        <v>6</v>
      </c>
    </row>
    <row r="1369" spans="1:19" x14ac:dyDescent="0.25">
      <c r="C1369" s="88"/>
      <c r="D1369" s="89"/>
      <c r="E1369" s="89"/>
      <c r="F1369" s="90"/>
      <c r="G1369" s="91"/>
      <c r="H1369" s="92"/>
      <c r="I1369" s="89"/>
      <c r="J1369" s="93"/>
      <c r="K1369" s="115"/>
      <c r="M1369" s="94"/>
      <c r="N1369" s="94"/>
      <c r="O1369" s="95"/>
      <c r="P1369" s="96"/>
      <c r="Q1369" s="94"/>
      <c r="R1369" s="96"/>
      <c r="S1369" s="94"/>
    </row>
    <row r="1370" spans="1:19" x14ac:dyDescent="0.25">
      <c r="A1370" s="62">
        <v>16</v>
      </c>
      <c r="B1370" s="62" t="s">
        <v>52</v>
      </c>
      <c r="C1370" s="64" t="s">
        <v>9</v>
      </c>
      <c r="D1370" s="64"/>
      <c r="E1370" s="84" t="s">
        <v>26</v>
      </c>
      <c r="F1370" s="84" t="s">
        <v>39</v>
      </c>
      <c r="G1370" s="84" t="s">
        <v>27</v>
      </c>
      <c r="H1370" s="84" t="s">
        <v>28</v>
      </c>
      <c r="I1370" s="84" t="s">
        <v>29</v>
      </c>
      <c r="J1370" s="84" t="s">
        <v>30</v>
      </c>
      <c r="K1370" s="114" t="s">
        <v>31</v>
      </c>
      <c r="M1370" s="85" t="s">
        <v>32</v>
      </c>
      <c r="N1370" s="85" t="s">
        <v>33</v>
      </c>
      <c r="O1370" s="85" t="s">
        <v>34</v>
      </c>
      <c r="P1370" s="85" t="s">
        <v>35</v>
      </c>
      <c r="Q1370" s="85" t="s">
        <v>36</v>
      </c>
      <c r="R1370" s="85" t="s">
        <v>37</v>
      </c>
      <c r="S1370" s="85" t="s">
        <v>38</v>
      </c>
    </row>
    <row r="1371" spans="1:19" x14ac:dyDescent="0.25">
      <c r="B1371" s="62">
        <v>2</v>
      </c>
      <c r="C1371" s="64" t="s">
        <v>12</v>
      </c>
      <c r="D1371" s="68"/>
      <c r="E1371" s="68">
        <f>D1360*R1371</f>
        <v>0</v>
      </c>
      <c r="F1371" s="63">
        <f>$E$4-$D$4</f>
        <v>1.1234008039333332E-2</v>
      </c>
      <c r="G1371" s="65">
        <f>IFERROR(VLOOKUP(B1371,EFA!$C$2:$D$7,2,0),EFA!$D$7)</f>
        <v>0.97341921930465047</v>
      </c>
      <c r="H1371" s="69">
        <f>LGD!$D$3</f>
        <v>0</v>
      </c>
      <c r="I1371" s="68">
        <f>E1371*F1371*G1371*H1371</f>
        <v>0</v>
      </c>
      <c r="J1371" s="70">
        <f>1/((1+($O$16/12))^(M1371-Q1371))</f>
        <v>0.81894554163582844</v>
      </c>
      <c r="K1371" s="87">
        <f>I1371*J1371</f>
        <v>0</v>
      </c>
      <c r="M1371" s="64">
        <v>192</v>
      </c>
      <c r="N1371" s="64">
        <v>1</v>
      </c>
      <c r="O1371" s="63">
        <f>$O$16</f>
        <v>0.13390000000000002</v>
      </c>
      <c r="P1371" s="87">
        <f t="shared" ref="P1371:P1379" si="1145">PMT(O1371/12,M1371,-N1371,0,0)</f>
        <v>1.2662278907706858E-2</v>
      </c>
      <c r="Q1371" s="64">
        <f>M1371-S1371</f>
        <v>174</v>
      </c>
      <c r="R1371" s="87">
        <f>PV(O1371/12,Q1371,-P1371,0,0)</f>
        <v>0.97020200865429007</v>
      </c>
      <c r="S1371" s="64">
        <f>12+6</f>
        <v>18</v>
      </c>
    </row>
    <row r="1372" spans="1:19" x14ac:dyDescent="0.25">
      <c r="B1372" s="62">
        <v>2</v>
      </c>
      <c r="C1372" s="64" t="s">
        <v>13</v>
      </c>
      <c r="D1372" s="68"/>
      <c r="E1372" s="68">
        <f t="shared" ref="E1372:E1379" si="1146">D1361*R1372</f>
        <v>0</v>
      </c>
      <c r="F1372" s="63">
        <f t="shared" ref="F1372:F1379" si="1147">$E$4-$D$4</f>
        <v>1.1234008039333332E-2</v>
      </c>
      <c r="G1372" s="65">
        <f>IFERROR(VLOOKUP(B1372,EFA!$C$2:$D$7,2,0),EFA!$D$7)</f>
        <v>0.97341921930465047</v>
      </c>
      <c r="H1372" s="69">
        <f>LGD!$D$4</f>
        <v>0.55000000000000004</v>
      </c>
      <c r="I1372" s="68">
        <f t="shared" ref="I1372:I1379" si="1148">E1372*F1372*G1372*H1372</f>
        <v>0</v>
      </c>
      <c r="J1372" s="70">
        <f t="shared" ref="J1372:J1379" si="1149">1/((1+($O$16/12))^(M1372-Q1372))</f>
        <v>0.81894554163582844</v>
      </c>
      <c r="K1372" s="87">
        <f t="shared" ref="K1372:K1379" si="1150">I1372*J1372</f>
        <v>0</v>
      </c>
      <c r="M1372" s="64">
        <v>192</v>
      </c>
      <c r="N1372" s="64">
        <v>1</v>
      </c>
      <c r="O1372" s="63">
        <f t="shared" ref="O1372:O1379" si="1151">$O$16</f>
        <v>0.13390000000000002</v>
      </c>
      <c r="P1372" s="87">
        <f t="shared" si="1145"/>
        <v>1.2662278907706858E-2</v>
      </c>
      <c r="Q1372" s="64">
        <f t="shared" ref="Q1372:Q1379" si="1152">M1372-S1372</f>
        <v>174</v>
      </c>
      <c r="R1372" s="87">
        <f t="shared" ref="R1372:R1379" si="1153">PV(O1372/12,Q1372,-P1372,0,0)</f>
        <v>0.97020200865429007</v>
      </c>
      <c r="S1372" s="64">
        <f t="shared" ref="S1372:S1379" si="1154">12+6</f>
        <v>18</v>
      </c>
    </row>
    <row r="1373" spans="1:19" x14ac:dyDescent="0.25">
      <c r="B1373" s="62">
        <v>2</v>
      </c>
      <c r="C1373" s="64" t="s">
        <v>14</v>
      </c>
      <c r="D1373" s="68"/>
      <c r="E1373" s="68">
        <f t="shared" si="1146"/>
        <v>0</v>
      </c>
      <c r="F1373" s="63">
        <f t="shared" si="1147"/>
        <v>1.1234008039333332E-2</v>
      </c>
      <c r="G1373" s="65">
        <f>IFERROR(VLOOKUP(B1373,EFA!$C$2:$D$7,2,0),EFA!$D$7)</f>
        <v>0.97341921930465047</v>
      </c>
      <c r="H1373" s="69">
        <f>LGD!$D$5</f>
        <v>0.14000000000000001</v>
      </c>
      <c r="I1373" s="68">
        <f t="shared" si="1148"/>
        <v>0</v>
      </c>
      <c r="J1373" s="70">
        <f t="shared" si="1149"/>
        <v>0.81894554163582844</v>
      </c>
      <c r="K1373" s="87">
        <f t="shared" si="1150"/>
        <v>0</v>
      </c>
      <c r="M1373" s="64">
        <v>192</v>
      </c>
      <c r="N1373" s="64">
        <v>1</v>
      </c>
      <c r="O1373" s="63">
        <f t="shared" si="1151"/>
        <v>0.13390000000000002</v>
      </c>
      <c r="P1373" s="87">
        <f t="shared" si="1145"/>
        <v>1.2662278907706858E-2</v>
      </c>
      <c r="Q1373" s="64">
        <f t="shared" si="1152"/>
        <v>174</v>
      </c>
      <c r="R1373" s="87">
        <f t="shared" si="1153"/>
        <v>0.97020200865429007</v>
      </c>
      <c r="S1373" s="64">
        <f t="shared" si="1154"/>
        <v>18</v>
      </c>
    </row>
    <row r="1374" spans="1:19" x14ac:dyDescent="0.25">
      <c r="B1374" s="62">
        <v>2</v>
      </c>
      <c r="C1374" s="64" t="s">
        <v>15</v>
      </c>
      <c r="D1374" s="68"/>
      <c r="E1374" s="68">
        <f t="shared" si="1146"/>
        <v>0</v>
      </c>
      <c r="F1374" s="63">
        <f t="shared" si="1147"/>
        <v>1.1234008039333332E-2</v>
      </c>
      <c r="G1374" s="65">
        <f>IFERROR(VLOOKUP(B1374,EFA!$C$2:$D$7,2,0),EFA!$D$7)</f>
        <v>0.97341921930465047</v>
      </c>
      <c r="H1374" s="69">
        <f>LGD!$D$6</f>
        <v>0.3</v>
      </c>
      <c r="I1374" s="68">
        <f t="shared" si="1148"/>
        <v>0</v>
      </c>
      <c r="J1374" s="70">
        <f t="shared" si="1149"/>
        <v>0.81894554163582844</v>
      </c>
      <c r="K1374" s="87">
        <f t="shared" si="1150"/>
        <v>0</v>
      </c>
      <c r="M1374" s="64">
        <v>192</v>
      </c>
      <c r="N1374" s="64">
        <v>1</v>
      </c>
      <c r="O1374" s="63">
        <f t="shared" si="1151"/>
        <v>0.13390000000000002</v>
      </c>
      <c r="P1374" s="87">
        <f t="shared" si="1145"/>
        <v>1.2662278907706858E-2</v>
      </c>
      <c r="Q1374" s="64">
        <f t="shared" si="1152"/>
        <v>174</v>
      </c>
      <c r="R1374" s="87">
        <f t="shared" si="1153"/>
        <v>0.97020200865429007</v>
      </c>
      <c r="S1374" s="64">
        <f t="shared" si="1154"/>
        <v>18</v>
      </c>
    </row>
    <row r="1375" spans="1:19" x14ac:dyDescent="0.25">
      <c r="B1375" s="62">
        <v>2</v>
      </c>
      <c r="C1375" s="64" t="s">
        <v>16</v>
      </c>
      <c r="D1375" s="68"/>
      <c r="E1375" s="68">
        <f t="shared" si="1146"/>
        <v>0</v>
      </c>
      <c r="F1375" s="63">
        <f t="shared" si="1147"/>
        <v>1.1234008039333332E-2</v>
      </c>
      <c r="G1375" s="65">
        <f>IFERROR(VLOOKUP(B1375,EFA!$C$2:$D$7,2,0),EFA!$D$7)</f>
        <v>0.97341921930465047</v>
      </c>
      <c r="H1375" s="69">
        <f>LGD!$D$7</f>
        <v>0.3</v>
      </c>
      <c r="I1375" s="68">
        <f t="shared" si="1148"/>
        <v>0</v>
      </c>
      <c r="J1375" s="70">
        <f t="shared" si="1149"/>
        <v>0.81894554163582844</v>
      </c>
      <c r="K1375" s="87">
        <f t="shared" si="1150"/>
        <v>0</v>
      </c>
      <c r="M1375" s="64">
        <v>192</v>
      </c>
      <c r="N1375" s="64">
        <v>1</v>
      </c>
      <c r="O1375" s="63">
        <f t="shared" si="1151"/>
        <v>0.13390000000000002</v>
      </c>
      <c r="P1375" s="87">
        <f t="shared" si="1145"/>
        <v>1.2662278907706858E-2</v>
      </c>
      <c r="Q1375" s="64">
        <f t="shared" si="1152"/>
        <v>174</v>
      </c>
      <c r="R1375" s="87">
        <f t="shared" si="1153"/>
        <v>0.97020200865429007</v>
      </c>
      <c r="S1375" s="64">
        <f t="shared" si="1154"/>
        <v>18</v>
      </c>
    </row>
    <row r="1376" spans="1:19" x14ac:dyDescent="0.25">
      <c r="B1376" s="62">
        <v>2</v>
      </c>
      <c r="C1376" s="64" t="s">
        <v>17</v>
      </c>
      <c r="D1376" s="68"/>
      <c r="E1376" s="68">
        <f t="shared" si="1146"/>
        <v>0</v>
      </c>
      <c r="F1376" s="63">
        <f t="shared" si="1147"/>
        <v>1.1234008039333332E-2</v>
      </c>
      <c r="G1376" s="65">
        <f>IFERROR(VLOOKUP(B1376,EFA!$C$2:$D$7,2,0),EFA!$D$7)</f>
        <v>0.97341921930465047</v>
      </c>
      <c r="H1376" s="69">
        <f>LGD!$D$8</f>
        <v>4.6364209605119888E-2</v>
      </c>
      <c r="I1376" s="68">
        <f t="shared" si="1148"/>
        <v>0</v>
      </c>
      <c r="J1376" s="70">
        <f t="shared" si="1149"/>
        <v>0.81894554163582844</v>
      </c>
      <c r="K1376" s="87">
        <f t="shared" si="1150"/>
        <v>0</v>
      </c>
      <c r="M1376" s="64">
        <v>192</v>
      </c>
      <c r="N1376" s="64">
        <v>1</v>
      </c>
      <c r="O1376" s="63">
        <f t="shared" si="1151"/>
        <v>0.13390000000000002</v>
      </c>
      <c r="P1376" s="87">
        <f t="shared" si="1145"/>
        <v>1.2662278907706858E-2</v>
      </c>
      <c r="Q1376" s="64">
        <f t="shared" si="1152"/>
        <v>174</v>
      </c>
      <c r="R1376" s="87">
        <f t="shared" si="1153"/>
        <v>0.97020200865429007</v>
      </c>
      <c r="S1376" s="64">
        <f t="shared" si="1154"/>
        <v>18</v>
      </c>
    </row>
    <row r="1377" spans="1:19" x14ac:dyDescent="0.25">
      <c r="B1377" s="62">
        <v>2</v>
      </c>
      <c r="C1377" s="64" t="s">
        <v>18</v>
      </c>
      <c r="D1377" s="68"/>
      <c r="E1377" s="68">
        <f t="shared" si="1146"/>
        <v>0</v>
      </c>
      <c r="F1377" s="63">
        <f t="shared" si="1147"/>
        <v>1.1234008039333332E-2</v>
      </c>
      <c r="G1377" s="65">
        <f>IFERROR(VLOOKUP(B1377,EFA!$C$2:$D$7,2,0),EFA!$D$7)</f>
        <v>0.97341921930465047</v>
      </c>
      <c r="H1377" s="69">
        <f>LGD!$D$9</f>
        <v>0.25</v>
      </c>
      <c r="I1377" s="68">
        <f t="shared" si="1148"/>
        <v>0</v>
      </c>
      <c r="J1377" s="70">
        <f t="shared" si="1149"/>
        <v>0.81894554163582844</v>
      </c>
      <c r="K1377" s="87">
        <f t="shared" si="1150"/>
        <v>0</v>
      </c>
      <c r="M1377" s="64">
        <v>192</v>
      </c>
      <c r="N1377" s="64">
        <v>1</v>
      </c>
      <c r="O1377" s="63">
        <f t="shared" si="1151"/>
        <v>0.13390000000000002</v>
      </c>
      <c r="P1377" s="87">
        <f t="shared" si="1145"/>
        <v>1.2662278907706858E-2</v>
      </c>
      <c r="Q1377" s="64">
        <f t="shared" si="1152"/>
        <v>174</v>
      </c>
      <c r="R1377" s="87">
        <f t="shared" si="1153"/>
        <v>0.97020200865429007</v>
      </c>
      <c r="S1377" s="64">
        <f t="shared" si="1154"/>
        <v>18</v>
      </c>
    </row>
    <row r="1378" spans="1:19" x14ac:dyDescent="0.25">
      <c r="B1378" s="62">
        <v>2</v>
      </c>
      <c r="C1378" s="64" t="s">
        <v>19</v>
      </c>
      <c r="D1378" s="68"/>
      <c r="E1378" s="68">
        <f t="shared" si="1146"/>
        <v>0</v>
      </c>
      <c r="F1378" s="63">
        <f t="shared" si="1147"/>
        <v>1.1234008039333332E-2</v>
      </c>
      <c r="G1378" s="65">
        <f>IFERROR(VLOOKUP(B1378,EFA!$C$2:$D$7,2,0),EFA!$D$7)</f>
        <v>0.97341921930465047</v>
      </c>
      <c r="H1378" s="69">
        <f>LGD!$D$10</f>
        <v>0.35</v>
      </c>
      <c r="I1378" s="68">
        <f t="shared" si="1148"/>
        <v>0</v>
      </c>
      <c r="J1378" s="70">
        <f t="shared" si="1149"/>
        <v>0.81894554163582844</v>
      </c>
      <c r="K1378" s="87">
        <f t="shared" si="1150"/>
        <v>0</v>
      </c>
      <c r="M1378" s="64">
        <v>192</v>
      </c>
      <c r="N1378" s="64">
        <v>1</v>
      </c>
      <c r="O1378" s="63">
        <f t="shared" si="1151"/>
        <v>0.13390000000000002</v>
      </c>
      <c r="P1378" s="87">
        <f t="shared" si="1145"/>
        <v>1.2662278907706858E-2</v>
      </c>
      <c r="Q1378" s="64">
        <f t="shared" si="1152"/>
        <v>174</v>
      </c>
      <c r="R1378" s="87">
        <f t="shared" si="1153"/>
        <v>0.97020200865429007</v>
      </c>
      <c r="S1378" s="64">
        <f t="shared" si="1154"/>
        <v>18</v>
      </c>
    </row>
    <row r="1379" spans="1:19" x14ac:dyDescent="0.25">
      <c r="B1379" s="62">
        <v>2</v>
      </c>
      <c r="C1379" s="64" t="s">
        <v>20</v>
      </c>
      <c r="D1379" s="68"/>
      <c r="E1379" s="68">
        <f t="shared" si="1146"/>
        <v>0</v>
      </c>
      <c r="F1379" s="63">
        <f t="shared" si="1147"/>
        <v>1.1234008039333332E-2</v>
      </c>
      <c r="G1379" s="65">
        <f>IFERROR(VLOOKUP(B1379,EFA!$C$2:$D$7,2,0),EFA!$D$7)</f>
        <v>0.97341921930465047</v>
      </c>
      <c r="H1379" s="69">
        <f>LGD!$D$11</f>
        <v>0.55000000000000004</v>
      </c>
      <c r="I1379" s="68">
        <f t="shared" si="1148"/>
        <v>0</v>
      </c>
      <c r="J1379" s="70">
        <f t="shared" si="1149"/>
        <v>0.81894554163582844</v>
      </c>
      <c r="K1379" s="87">
        <f t="shared" si="1150"/>
        <v>0</v>
      </c>
      <c r="M1379" s="64">
        <v>192</v>
      </c>
      <c r="N1379" s="64">
        <v>1</v>
      </c>
      <c r="O1379" s="63">
        <f t="shared" si="1151"/>
        <v>0.13390000000000002</v>
      </c>
      <c r="P1379" s="87">
        <f t="shared" si="1145"/>
        <v>1.2662278907706858E-2</v>
      </c>
      <c r="Q1379" s="64">
        <f t="shared" si="1152"/>
        <v>174</v>
      </c>
      <c r="R1379" s="87">
        <f t="shared" si="1153"/>
        <v>0.97020200865429007</v>
      </c>
      <c r="S1379" s="64">
        <f t="shared" si="1154"/>
        <v>18</v>
      </c>
    </row>
    <row r="1380" spans="1:19" x14ac:dyDescent="0.25">
      <c r="C1380" s="64"/>
      <c r="D1380" s="68"/>
      <c r="E1380" s="68"/>
      <c r="F1380" s="63"/>
      <c r="G1380" s="65"/>
      <c r="H1380" s="69"/>
      <c r="I1380" s="68"/>
      <c r="J1380" s="70"/>
      <c r="K1380" s="87"/>
      <c r="M1380" s="64"/>
      <c r="N1380" s="64"/>
      <c r="O1380" s="63"/>
      <c r="P1380" s="87"/>
      <c r="Q1380" s="64"/>
      <c r="R1380" s="87"/>
      <c r="S1380" s="64"/>
    </row>
    <row r="1381" spans="1:19" x14ac:dyDescent="0.25">
      <c r="A1381" s="62">
        <v>16</v>
      </c>
      <c r="B1381" s="62" t="s">
        <v>52</v>
      </c>
      <c r="C1381" s="64" t="s">
        <v>9</v>
      </c>
      <c r="D1381" s="64"/>
      <c r="E1381" s="84" t="s">
        <v>26</v>
      </c>
      <c r="F1381" s="84" t="s">
        <v>39</v>
      </c>
      <c r="G1381" s="84" t="s">
        <v>27</v>
      </c>
      <c r="H1381" s="84" t="s">
        <v>28</v>
      </c>
      <c r="I1381" s="84" t="s">
        <v>29</v>
      </c>
      <c r="J1381" s="84" t="s">
        <v>30</v>
      </c>
      <c r="K1381" s="114" t="s">
        <v>31</v>
      </c>
      <c r="M1381" s="85" t="s">
        <v>32</v>
      </c>
      <c r="N1381" s="85" t="s">
        <v>33</v>
      </c>
      <c r="O1381" s="85" t="s">
        <v>34</v>
      </c>
      <c r="P1381" s="85" t="s">
        <v>35</v>
      </c>
      <c r="Q1381" s="85" t="s">
        <v>36</v>
      </c>
      <c r="R1381" s="85" t="s">
        <v>37</v>
      </c>
      <c r="S1381" s="85" t="s">
        <v>38</v>
      </c>
    </row>
    <row r="1382" spans="1:19" x14ac:dyDescent="0.25">
      <c r="B1382" s="62">
        <v>3</v>
      </c>
      <c r="C1382" s="64" t="s">
        <v>12</v>
      </c>
      <c r="D1382" s="68"/>
      <c r="E1382" s="68">
        <f>D1360*R1382</f>
        <v>0</v>
      </c>
      <c r="F1382" s="63">
        <f>$F$4-$E$4</f>
        <v>1.4695080658937348E-2</v>
      </c>
      <c r="G1382" s="65">
        <f>IFERROR(VLOOKUP(B1382,EFA!$C$2:$D$7,2,0),EFA!$D$7)</f>
        <v>0.97750576770633035</v>
      </c>
      <c r="H1382" s="69">
        <f>LGD!$D$3</f>
        <v>0</v>
      </c>
      <c r="I1382" s="68">
        <f>E1382*F1382*G1382*H1382</f>
        <v>0</v>
      </c>
      <c r="J1382" s="70">
        <f>1/((1+($O$16/12))^(M1382-Q1382))</f>
        <v>0.7168446333284122</v>
      </c>
      <c r="K1382" s="87">
        <f>I1382*J1382</f>
        <v>0</v>
      </c>
      <c r="M1382" s="64">
        <v>192</v>
      </c>
      <c r="N1382" s="64">
        <v>1</v>
      </c>
      <c r="O1382" s="63">
        <f>$O$16</f>
        <v>0.13390000000000002</v>
      </c>
      <c r="P1382" s="87">
        <f t="shared" ref="P1382:P1390" si="1155">PMT(O1382/12,M1382,-N1382,0,0)</f>
        <v>1.2662278907706858E-2</v>
      </c>
      <c r="Q1382" s="64">
        <f>M1382-S1382</f>
        <v>162</v>
      </c>
      <c r="R1382" s="87">
        <f>PV(O1382/12,Q1382,-P1382,0,0)</f>
        <v>0.94676067407776254</v>
      </c>
      <c r="S1382" s="64">
        <f>12+12+6</f>
        <v>30</v>
      </c>
    </row>
    <row r="1383" spans="1:19" x14ac:dyDescent="0.25">
      <c r="B1383" s="62">
        <v>3</v>
      </c>
      <c r="C1383" s="64" t="s">
        <v>13</v>
      </c>
      <c r="D1383" s="68"/>
      <c r="E1383" s="68">
        <f t="shared" ref="E1383:E1390" si="1156">D1361*R1383</f>
        <v>0</v>
      </c>
      <c r="F1383" s="63">
        <f t="shared" ref="F1383:F1390" si="1157">$F$4-$E$4</f>
        <v>1.4695080658937348E-2</v>
      </c>
      <c r="G1383" s="65">
        <f>IFERROR(VLOOKUP(B1383,EFA!$C$2:$D$7,2,0),EFA!$D$7)</f>
        <v>0.97750576770633035</v>
      </c>
      <c r="H1383" s="69">
        <f>LGD!$D$4</f>
        <v>0.55000000000000004</v>
      </c>
      <c r="I1383" s="68">
        <f t="shared" ref="I1383:I1390" si="1158">E1383*F1383*G1383*H1383</f>
        <v>0</v>
      </c>
      <c r="J1383" s="70">
        <f t="shared" ref="J1383:J1390" si="1159">1/((1+($O$16/12))^(M1383-Q1383))</f>
        <v>0.7168446333284122</v>
      </c>
      <c r="K1383" s="87">
        <f t="shared" ref="K1383:K1390" si="1160">I1383*J1383</f>
        <v>0</v>
      </c>
      <c r="M1383" s="64">
        <v>192</v>
      </c>
      <c r="N1383" s="64">
        <v>1</v>
      </c>
      <c r="O1383" s="63">
        <f t="shared" ref="O1383:O1390" si="1161">$O$16</f>
        <v>0.13390000000000002</v>
      </c>
      <c r="P1383" s="87">
        <f t="shared" si="1155"/>
        <v>1.2662278907706858E-2</v>
      </c>
      <c r="Q1383" s="64">
        <f t="shared" ref="Q1383:Q1390" si="1162">M1383-S1383</f>
        <v>162</v>
      </c>
      <c r="R1383" s="87">
        <f t="shared" ref="R1383:R1390" si="1163">PV(O1383/12,Q1383,-P1383,0,0)</f>
        <v>0.94676067407776254</v>
      </c>
      <c r="S1383" s="64">
        <f t="shared" ref="S1383:S1390" si="1164">12+12+6</f>
        <v>30</v>
      </c>
    </row>
    <row r="1384" spans="1:19" x14ac:dyDescent="0.25">
      <c r="B1384" s="62">
        <v>3</v>
      </c>
      <c r="C1384" s="64" t="s">
        <v>14</v>
      </c>
      <c r="D1384" s="68"/>
      <c r="E1384" s="68">
        <f t="shared" si="1156"/>
        <v>0</v>
      </c>
      <c r="F1384" s="63">
        <f t="shared" si="1157"/>
        <v>1.4695080658937348E-2</v>
      </c>
      <c r="G1384" s="65">
        <f>IFERROR(VLOOKUP(B1384,EFA!$C$2:$D$7,2,0),EFA!$D$7)</f>
        <v>0.97750576770633035</v>
      </c>
      <c r="H1384" s="69">
        <f>LGD!$D$5</f>
        <v>0.14000000000000001</v>
      </c>
      <c r="I1384" s="68">
        <f t="shared" si="1158"/>
        <v>0</v>
      </c>
      <c r="J1384" s="70">
        <f t="shared" si="1159"/>
        <v>0.7168446333284122</v>
      </c>
      <c r="K1384" s="87">
        <f t="shared" si="1160"/>
        <v>0</v>
      </c>
      <c r="M1384" s="64">
        <v>192</v>
      </c>
      <c r="N1384" s="64">
        <v>1</v>
      </c>
      <c r="O1384" s="63">
        <f t="shared" si="1161"/>
        <v>0.13390000000000002</v>
      </c>
      <c r="P1384" s="87">
        <f t="shared" si="1155"/>
        <v>1.2662278907706858E-2</v>
      </c>
      <c r="Q1384" s="64">
        <f t="shared" si="1162"/>
        <v>162</v>
      </c>
      <c r="R1384" s="87">
        <f t="shared" si="1163"/>
        <v>0.94676067407776254</v>
      </c>
      <c r="S1384" s="64">
        <f t="shared" si="1164"/>
        <v>30</v>
      </c>
    </row>
    <row r="1385" spans="1:19" x14ac:dyDescent="0.25">
      <c r="B1385" s="62">
        <v>3</v>
      </c>
      <c r="C1385" s="64" t="s">
        <v>15</v>
      </c>
      <c r="D1385" s="68"/>
      <c r="E1385" s="68">
        <f t="shared" si="1156"/>
        <v>0</v>
      </c>
      <c r="F1385" s="63">
        <f t="shared" si="1157"/>
        <v>1.4695080658937348E-2</v>
      </c>
      <c r="G1385" s="65">
        <f>IFERROR(VLOOKUP(B1385,EFA!$C$2:$D$7,2,0),EFA!$D$7)</f>
        <v>0.97750576770633035</v>
      </c>
      <c r="H1385" s="69">
        <f>LGD!$D$6</f>
        <v>0.3</v>
      </c>
      <c r="I1385" s="68">
        <f t="shared" si="1158"/>
        <v>0</v>
      </c>
      <c r="J1385" s="70">
        <f t="shared" si="1159"/>
        <v>0.7168446333284122</v>
      </c>
      <c r="K1385" s="87">
        <f t="shared" si="1160"/>
        <v>0</v>
      </c>
      <c r="M1385" s="64">
        <v>192</v>
      </c>
      <c r="N1385" s="64">
        <v>1</v>
      </c>
      <c r="O1385" s="63">
        <f t="shared" si="1161"/>
        <v>0.13390000000000002</v>
      </c>
      <c r="P1385" s="87">
        <f t="shared" si="1155"/>
        <v>1.2662278907706858E-2</v>
      </c>
      <c r="Q1385" s="64">
        <f t="shared" si="1162"/>
        <v>162</v>
      </c>
      <c r="R1385" s="87">
        <f t="shared" si="1163"/>
        <v>0.94676067407776254</v>
      </c>
      <c r="S1385" s="64">
        <f t="shared" si="1164"/>
        <v>30</v>
      </c>
    </row>
    <row r="1386" spans="1:19" x14ac:dyDescent="0.25">
      <c r="B1386" s="62">
        <v>3</v>
      </c>
      <c r="C1386" s="64" t="s">
        <v>16</v>
      </c>
      <c r="D1386" s="68"/>
      <c r="E1386" s="68">
        <f t="shared" si="1156"/>
        <v>0</v>
      </c>
      <c r="F1386" s="63">
        <f t="shared" si="1157"/>
        <v>1.4695080658937348E-2</v>
      </c>
      <c r="G1386" s="65">
        <f>IFERROR(VLOOKUP(B1386,EFA!$C$2:$D$7,2,0),EFA!$D$7)</f>
        <v>0.97750576770633035</v>
      </c>
      <c r="H1386" s="69">
        <f>LGD!$D$7</f>
        <v>0.3</v>
      </c>
      <c r="I1386" s="68">
        <f t="shared" si="1158"/>
        <v>0</v>
      </c>
      <c r="J1386" s="70">
        <f t="shared" si="1159"/>
        <v>0.7168446333284122</v>
      </c>
      <c r="K1386" s="87">
        <f t="shared" si="1160"/>
        <v>0</v>
      </c>
      <c r="M1386" s="64">
        <v>192</v>
      </c>
      <c r="N1386" s="64">
        <v>1</v>
      </c>
      <c r="O1386" s="63">
        <f t="shared" si="1161"/>
        <v>0.13390000000000002</v>
      </c>
      <c r="P1386" s="87">
        <f t="shared" si="1155"/>
        <v>1.2662278907706858E-2</v>
      </c>
      <c r="Q1386" s="64">
        <f t="shared" si="1162"/>
        <v>162</v>
      </c>
      <c r="R1386" s="87">
        <f t="shared" si="1163"/>
        <v>0.94676067407776254</v>
      </c>
      <c r="S1386" s="64">
        <f t="shared" si="1164"/>
        <v>30</v>
      </c>
    </row>
    <row r="1387" spans="1:19" x14ac:dyDescent="0.25">
      <c r="B1387" s="62">
        <v>3</v>
      </c>
      <c r="C1387" s="64" t="s">
        <v>17</v>
      </c>
      <c r="D1387" s="68"/>
      <c r="E1387" s="68">
        <f t="shared" si="1156"/>
        <v>0</v>
      </c>
      <c r="F1387" s="63">
        <f t="shared" si="1157"/>
        <v>1.4695080658937348E-2</v>
      </c>
      <c r="G1387" s="65">
        <f>IFERROR(VLOOKUP(B1387,EFA!$C$2:$D$7,2,0),EFA!$D$7)</f>
        <v>0.97750576770633035</v>
      </c>
      <c r="H1387" s="69">
        <f>LGD!$D$8</f>
        <v>4.6364209605119888E-2</v>
      </c>
      <c r="I1387" s="68">
        <f t="shared" si="1158"/>
        <v>0</v>
      </c>
      <c r="J1387" s="70">
        <f t="shared" si="1159"/>
        <v>0.7168446333284122</v>
      </c>
      <c r="K1387" s="87">
        <f t="shared" si="1160"/>
        <v>0</v>
      </c>
      <c r="M1387" s="64">
        <v>192</v>
      </c>
      <c r="N1387" s="64">
        <v>1</v>
      </c>
      <c r="O1387" s="63">
        <f t="shared" si="1161"/>
        <v>0.13390000000000002</v>
      </c>
      <c r="P1387" s="87">
        <f t="shared" si="1155"/>
        <v>1.2662278907706858E-2</v>
      </c>
      <c r="Q1387" s="64">
        <f t="shared" si="1162"/>
        <v>162</v>
      </c>
      <c r="R1387" s="87">
        <f t="shared" si="1163"/>
        <v>0.94676067407776254</v>
      </c>
      <c r="S1387" s="64">
        <f t="shared" si="1164"/>
        <v>30</v>
      </c>
    </row>
    <row r="1388" spans="1:19" x14ac:dyDescent="0.25">
      <c r="B1388" s="62">
        <v>3</v>
      </c>
      <c r="C1388" s="64" t="s">
        <v>18</v>
      </c>
      <c r="D1388" s="68"/>
      <c r="E1388" s="68">
        <f t="shared" si="1156"/>
        <v>0</v>
      </c>
      <c r="F1388" s="63">
        <f t="shared" si="1157"/>
        <v>1.4695080658937348E-2</v>
      </c>
      <c r="G1388" s="65">
        <f>IFERROR(VLOOKUP(B1388,EFA!$C$2:$D$7,2,0),EFA!$D$7)</f>
        <v>0.97750576770633035</v>
      </c>
      <c r="H1388" s="69">
        <f>LGD!$D$9</f>
        <v>0.25</v>
      </c>
      <c r="I1388" s="68">
        <f t="shared" si="1158"/>
        <v>0</v>
      </c>
      <c r="J1388" s="70">
        <f t="shared" si="1159"/>
        <v>0.7168446333284122</v>
      </c>
      <c r="K1388" s="87">
        <f t="shared" si="1160"/>
        <v>0</v>
      </c>
      <c r="M1388" s="64">
        <v>192</v>
      </c>
      <c r="N1388" s="64">
        <v>1</v>
      </c>
      <c r="O1388" s="63">
        <f t="shared" si="1161"/>
        <v>0.13390000000000002</v>
      </c>
      <c r="P1388" s="87">
        <f t="shared" si="1155"/>
        <v>1.2662278907706858E-2</v>
      </c>
      <c r="Q1388" s="64">
        <f t="shared" si="1162"/>
        <v>162</v>
      </c>
      <c r="R1388" s="87">
        <f t="shared" si="1163"/>
        <v>0.94676067407776254</v>
      </c>
      <c r="S1388" s="64">
        <f t="shared" si="1164"/>
        <v>30</v>
      </c>
    </row>
    <row r="1389" spans="1:19" x14ac:dyDescent="0.25">
      <c r="B1389" s="62">
        <v>3</v>
      </c>
      <c r="C1389" s="64" t="s">
        <v>19</v>
      </c>
      <c r="D1389" s="68"/>
      <c r="E1389" s="68">
        <f t="shared" si="1156"/>
        <v>0</v>
      </c>
      <c r="F1389" s="63">
        <f t="shared" si="1157"/>
        <v>1.4695080658937348E-2</v>
      </c>
      <c r="G1389" s="65">
        <f>IFERROR(VLOOKUP(B1389,EFA!$C$2:$D$7,2,0),EFA!$D$7)</f>
        <v>0.97750576770633035</v>
      </c>
      <c r="H1389" s="69">
        <f>LGD!$D$10</f>
        <v>0.35</v>
      </c>
      <c r="I1389" s="68">
        <f t="shared" si="1158"/>
        <v>0</v>
      </c>
      <c r="J1389" s="70">
        <f t="shared" si="1159"/>
        <v>0.7168446333284122</v>
      </c>
      <c r="K1389" s="87">
        <f t="shared" si="1160"/>
        <v>0</v>
      </c>
      <c r="M1389" s="64">
        <v>192</v>
      </c>
      <c r="N1389" s="64">
        <v>1</v>
      </c>
      <c r="O1389" s="63">
        <f t="shared" si="1161"/>
        <v>0.13390000000000002</v>
      </c>
      <c r="P1389" s="87">
        <f t="shared" si="1155"/>
        <v>1.2662278907706858E-2</v>
      </c>
      <c r="Q1389" s="64">
        <f t="shared" si="1162"/>
        <v>162</v>
      </c>
      <c r="R1389" s="87">
        <f t="shared" si="1163"/>
        <v>0.94676067407776254</v>
      </c>
      <c r="S1389" s="64">
        <f t="shared" si="1164"/>
        <v>30</v>
      </c>
    </row>
    <row r="1390" spans="1:19" x14ac:dyDescent="0.25">
      <c r="B1390" s="62">
        <v>3</v>
      </c>
      <c r="C1390" s="64" t="s">
        <v>20</v>
      </c>
      <c r="D1390" s="68"/>
      <c r="E1390" s="68">
        <f t="shared" si="1156"/>
        <v>0</v>
      </c>
      <c r="F1390" s="63">
        <f t="shared" si="1157"/>
        <v>1.4695080658937348E-2</v>
      </c>
      <c r="G1390" s="65">
        <f>IFERROR(VLOOKUP(B1390,EFA!$C$2:$D$7,2,0),EFA!$D$7)</f>
        <v>0.97750576770633035</v>
      </c>
      <c r="H1390" s="69">
        <f>LGD!$D$11</f>
        <v>0.55000000000000004</v>
      </c>
      <c r="I1390" s="68">
        <f t="shared" si="1158"/>
        <v>0</v>
      </c>
      <c r="J1390" s="70">
        <f t="shared" si="1159"/>
        <v>0.7168446333284122</v>
      </c>
      <c r="K1390" s="87">
        <f t="shared" si="1160"/>
        <v>0</v>
      </c>
      <c r="M1390" s="64">
        <v>192</v>
      </c>
      <c r="N1390" s="64">
        <v>1</v>
      </c>
      <c r="O1390" s="63">
        <f t="shared" si="1161"/>
        <v>0.13390000000000002</v>
      </c>
      <c r="P1390" s="87">
        <f t="shared" si="1155"/>
        <v>1.2662278907706858E-2</v>
      </c>
      <c r="Q1390" s="64">
        <f t="shared" si="1162"/>
        <v>162</v>
      </c>
      <c r="R1390" s="87">
        <f t="shared" si="1163"/>
        <v>0.94676067407776254</v>
      </c>
      <c r="S1390" s="64">
        <f t="shared" si="1164"/>
        <v>30</v>
      </c>
    </row>
    <row r="1391" spans="1:19" x14ac:dyDescent="0.25">
      <c r="C1391" s="88"/>
      <c r="D1391" s="89"/>
      <c r="E1391" s="89"/>
      <c r="F1391" s="90"/>
      <c r="G1391" s="91"/>
      <c r="H1391" s="92"/>
      <c r="I1391" s="89"/>
      <c r="J1391" s="93"/>
      <c r="K1391" s="115"/>
      <c r="M1391" s="94"/>
      <c r="N1391" s="94"/>
      <c r="O1391" s="95"/>
      <c r="P1391" s="96"/>
      <c r="Q1391" s="94"/>
      <c r="R1391" s="96"/>
      <c r="S1391" s="94"/>
    </row>
    <row r="1392" spans="1:19" x14ac:dyDescent="0.25">
      <c r="A1392" s="62">
        <v>16</v>
      </c>
      <c r="B1392" s="62" t="s">
        <v>52</v>
      </c>
      <c r="C1392" s="64" t="s">
        <v>9</v>
      </c>
      <c r="D1392" s="64"/>
      <c r="E1392" s="84" t="s">
        <v>26</v>
      </c>
      <c r="F1392" s="84" t="s">
        <v>39</v>
      </c>
      <c r="G1392" s="84" t="s">
        <v>27</v>
      </c>
      <c r="H1392" s="84" t="s">
        <v>28</v>
      </c>
      <c r="I1392" s="84" t="s">
        <v>29</v>
      </c>
      <c r="J1392" s="84" t="s">
        <v>30</v>
      </c>
      <c r="K1392" s="114" t="s">
        <v>31</v>
      </c>
      <c r="M1392" s="85" t="s">
        <v>32</v>
      </c>
      <c r="N1392" s="85" t="s">
        <v>33</v>
      </c>
      <c r="O1392" s="85" t="s">
        <v>34</v>
      </c>
      <c r="P1392" s="85" t="s">
        <v>35</v>
      </c>
      <c r="Q1392" s="85" t="s">
        <v>36</v>
      </c>
      <c r="R1392" s="85" t="s">
        <v>37</v>
      </c>
      <c r="S1392" s="85" t="s">
        <v>38</v>
      </c>
    </row>
    <row r="1393" spans="1:19" x14ac:dyDescent="0.25">
      <c r="B1393" s="62">
        <v>4</v>
      </c>
      <c r="C1393" s="64" t="s">
        <v>12</v>
      </c>
      <c r="D1393" s="68"/>
      <c r="E1393" s="68">
        <f>D1360*R1393</f>
        <v>0</v>
      </c>
      <c r="F1393" s="63">
        <f>$G$4-$F$4</f>
        <v>6.7767815941499332E-3</v>
      </c>
      <c r="G1393" s="65">
        <f>IFERROR(VLOOKUP(B1393,EFA!$C$2:$D$7,2,0),EFA!$D$7)</f>
        <v>0.98975941333993145</v>
      </c>
      <c r="H1393" s="69">
        <f>LGD!$D$3</f>
        <v>0</v>
      </c>
      <c r="I1393" s="68">
        <f>E1393*F1393*G1393*H1393</f>
        <v>0</v>
      </c>
      <c r="J1393" s="70">
        <f>1/((1+($O$16/12))^(M1393-Q1393))</f>
        <v>0.62747301524507682</v>
      </c>
      <c r="K1393" s="87">
        <f>I1393*J1393</f>
        <v>0</v>
      </c>
      <c r="M1393" s="64">
        <v>192</v>
      </c>
      <c r="N1393" s="64">
        <v>1</v>
      </c>
      <c r="O1393" s="63">
        <f>$O$16</f>
        <v>0.13390000000000002</v>
      </c>
      <c r="P1393" s="87">
        <f t="shared" ref="P1393:P1401" si="1165">PMT(O1393/12,M1393,-N1393,0,0)</f>
        <v>1.2662278907706858E-2</v>
      </c>
      <c r="Q1393" s="64">
        <f>M1393-S1393</f>
        <v>150</v>
      </c>
      <c r="R1393" s="87">
        <f>PV(O1393/12,Q1393,-P1393,0,0)</f>
        <v>0.91998056643811188</v>
      </c>
      <c r="S1393" s="64">
        <f>12+12+12+6</f>
        <v>42</v>
      </c>
    </row>
    <row r="1394" spans="1:19" x14ac:dyDescent="0.25">
      <c r="B1394" s="62">
        <v>4</v>
      </c>
      <c r="C1394" s="64" t="s">
        <v>13</v>
      </c>
      <c r="D1394" s="68"/>
      <c r="E1394" s="68">
        <f t="shared" ref="E1394:E1401" si="1166">D1361*R1394</f>
        <v>0</v>
      </c>
      <c r="F1394" s="63">
        <f t="shared" ref="F1394:F1401" si="1167">$G$4-$F$4</f>
        <v>6.7767815941499332E-3</v>
      </c>
      <c r="G1394" s="65">
        <f>IFERROR(VLOOKUP(B1394,EFA!$C$2:$D$7,2,0),EFA!$D$7)</f>
        <v>0.98975941333993145</v>
      </c>
      <c r="H1394" s="69">
        <f>LGD!$D$4</f>
        <v>0.55000000000000004</v>
      </c>
      <c r="I1394" s="68">
        <f t="shared" ref="I1394:I1401" si="1168">E1394*F1394*G1394*H1394</f>
        <v>0</v>
      </c>
      <c r="J1394" s="70">
        <f t="shared" ref="J1394:J1401" si="1169">1/((1+($O$16/12))^(M1394-Q1394))</f>
        <v>0.62747301524507682</v>
      </c>
      <c r="K1394" s="87">
        <f t="shared" ref="K1394:K1401" si="1170">I1394*J1394</f>
        <v>0</v>
      </c>
      <c r="M1394" s="64">
        <v>192</v>
      </c>
      <c r="N1394" s="64">
        <v>1</v>
      </c>
      <c r="O1394" s="63">
        <f t="shared" ref="O1394:O1401" si="1171">$O$16</f>
        <v>0.13390000000000002</v>
      </c>
      <c r="P1394" s="87">
        <f t="shared" si="1165"/>
        <v>1.2662278907706858E-2</v>
      </c>
      <c r="Q1394" s="64">
        <f t="shared" ref="Q1394:Q1401" si="1172">M1394-S1394</f>
        <v>150</v>
      </c>
      <c r="R1394" s="87">
        <f t="shared" ref="R1394:R1401" si="1173">PV(O1394/12,Q1394,-P1394,0,0)</f>
        <v>0.91998056643811188</v>
      </c>
      <c r="S1394" s="64">
        <f t="shared" ref="S1394:S1401" si="1174">12+12+12+6</f>
        <v>42</v>
      </c>
    </row>
    <row r="1395" spans="1:19" x14ac:dyDescent="0.25">
      <c r="B1395" s="62">
        <v>4</v>
      </c>
      <c r="C1395" s="64" t="s">
        <v>14</v>
      </c>
      <c r="D1395" s="68"/>
      <c r="E1395" s="68">
        <f t="shared" si="1166"/>
        <v>0</v>
      </c>
      <c r="F1395" s="63">
        <f t="shared" si="1167"/>
        <v>6.7767815941499332E-3</v>
      </c>
      <c r="G1395" s="65">
        <f>IFERROR(VLOOKUP(B1395,EFA!$C$2:$D$7,2,0),EFA!$D$7)</f>
        <v>0.98975941333993145</v>
      </c>
      <c r="H1395" s="69">
        <f>LGD!$D$5</f>
        <v>0.14000000000000001</v>
      </c>
      <c r="I1395" s="68">
        <f t="shared" si="1168"/>
        <v>0</v>
      </c>
      <c r="J1395" s="70">
        <f t="shared" si="1169"/>
        <v>0.62747301524507682</v>
      </c>
      <c r="K1395" s="87">
        <f t="shared" si="1170"/>
        <v>0</v>
      </c>
      <c r="M1395" s="64">
        <v>192</v>
      </c>
      <c r="N1395" s="64">
        <v>1</v>
      </c>
      <c r="O1395" s="63">
        <f t="shared" si="1171"/>
        <v>0.13390000000000002</v>
      </c>
      <c r="P1395" s="87">
        <f t="shared" si="1165"/>
        <v>1.2662278907706858E-2</v>
      </c>
      <c r="Q1395" s="64">
        <f t="shared" si="1172"/>
        <v>150</v>
      </c>
      <c r="R1395" s="87">
        <f t="shared" si="1173"/>
        <v>0.91998056643811188</v>
      </c>
      <c r="S1395" s="64">
        <f t="shared" si="1174"/>
        <v>42</v>
      </c>
    </row>
    <row r="1396" spans="1:19" x14ac:dyDescent="0.25">
      <c r="B1396" s="62">
        <v>4</v>
      </c>
      <c r="C1396" s="64" t="s">
        <v>15</v>
      </c>
      <c r="D1396" s="68"/>
      <c r="E1396" s="68">
        <f t="shared" si="1166"/>
        <v>0</v>
      </c>
      <c r="F1396" s="63">
        <f t="shared" si="1167"/>
        <v>6.7767815941499332E-3</v>
      </c>
      <c r="G1396" s="65">
        <f>IFERROR(VLOOKUP(B1396,EFA!$C$2:$D$7,2,0),EFA!$D$7)</f>
        <v>0.98975941333993145</v>
      </c>
      <c r="H1396" s="69">
        <f>LGD!$D$6</f>
        <v>0.3</v>
      </c>
      <c r="I1396" s="68">
        <f t="shared" si="1168"/>
        <v>0</v>
      </c>
      <c r="J1396" s="70">
        <f t="shared" si="1169"/>
        <v>0.62747301524507682</v>
      </c>
      <c r="K1396" s="87">
        <f t="shared" si="1170"/>
        <v>0</v>
      </c>
      <c r="M1396" s="64">
        <v>192</v>
      </c>
      <c r="N1396" s="64">
        <v>1</v>
      </c>
      <c r="O1396" s="63">
        <f t="shared" si="1171"/>
        <v>0.13390000000000002</v>
      </c>
      <c r="P1396" s="87">
        <f t="shared" si="1165"/>
        <v>1.2662278907706858E-2</v>
      </c>
      <c r="Q1396" s="64">
        <f t="shared" si="1172"/>
        <v>150</v>
      </c>
      <c r="R1396" s="87">
        <f t="shared" si="1173"/>
        <v>0.91998056643811188</v>
      </c>
      <c r="S1396" s="64">
        <f t="shared" si="1174"/>
        <v>42</v>
      </c>
    </row>
    <row r="1397" spans="1:19" x14ac:dyDescent="0.25">
      <c r="B1397" s="62">
        <v>4</v>
      </c>
      <c r="C1397" s="64" t="s">
        <v>16</v>
      </c>
      <c r="D1397" s="68"/>
      <c r="E1397" s="68">
        <f t="shared" si="1166"/>
        <v>0</v>
      </c>
      <c r="F1397" s="63">
        <f t="shared" si="1167"/>
        <v>6.7767815941499332E-3</v>
      </c>
      <c r="G1397" s="65">
        <f>IFERROR(VLOOKUP(B1397,EFA!$C$2:$D$7,2,0),EFA!$D$7)</f>
        <v>0.98975941333993145</v>
      </c>
      <c r="H1397" s="69">
        <f>LGD!$D$7</f>
        <v>0.3</v>
      </c>
      <c r="I1397" s="68">
        <f t="shared" si="1168"/>
        <v>0</v>
      </c>
      <c r="J1397" s="70">
        <f t="shared" si="1169"/>
        <v>0.62747301524507682</v>
      </c>
      <c r="K1397" s="87">
        <f t="shared" si="1170"/>
        <v>0</v>
      </c>
      <c r="M1397" s="64">
        <v>192</v>
      </c>
      <c r="N1397" s="64">
        <v>1</v>
      </c>
      <c r="O1397" s="63">
        <f t="shared" si="1171"/>
        <v>0.13390000000000002</v>
      </c>
      <c r="P1397" s="87">
        <f t="shared" si="1165"/>
        <v>1.2662278907706858E-2</v>
      </c>
      <c r="Q1397" s="64">
        <f t="shared" si="1172"/>
        <v>150</v>
      </c>
      <c r="R1397" s="87">
        <f t="shared" si="1173"/>
        <v>0.91998056643811188</v>
      </c>
      <c r="S1397" s="64">
        <f t="shared" si="1174"/>
        <v>42</v>
      </c>
    </row>
    <row r="1398" spans="1:19" x14ac:dyDescent="0.25">
      <c r="B1398" s="62">
        <v>4</v>
      </c>
      <c r="C1398" s="64" t="s">
        <v>17</v>
      </c>
      <c r="D1398" s="68"/>
      <c r="E1398" s="68">
        <f t="shared" si="1166"/>
        <v>0</v>
      </c>
      <c r="F1398" s="63">
        <f t="shared" si="1167"/>
        <v>6.7767815941499332E-3</v>
      </c>
      <c r="G1398" s="65">
        <f>IFERROR(VLOOKUP(B1398,EFA!$C$2:$D$7,2,0),EFA!$D$7)</f>
        <v>0.98975941333993145</v>
      </c>
      <c r="H1398" s="69">
        <f>LGD!$D$8</f>
        <v>4.6364209605119888E-2</v>
      </c>
      <c r="I1398" s="68">
        <f t="shared" si="1168"/>
        <v>0</v>
      </c>
      <c r="J1398" s="70">
        <f t="shared" si="1169"/>
        <v>0.62747301524507682</v>
      </c>
      <c r="K1398" s="87">
        <f t="shared" si="1170"/>
        <v>0</v>
      </c>
      <c r="M1398" s="64">
        <v>192</v>
      </c>
      <c r="N1398" s="64">
        <v>1</v>
      </c>
      <c r="O1398" s="63">
        <f t="shared" si="1171"/>
        <v>0.13390000000000002</v>
      </c>
      <c r="P1398" s="87">
        <f t="shared" si="1165"/>
        <v>1.2662278907706858E-2</v>
      </c>
      <c r="Q1398" s="64">
        <f t="shared" si="1172"/>
        <v>150</v>
      </c>
      <c r="R1398" s="87">
        <f t="shared" si="1173"/>
        <v>0.91998056643811188</v>
      </c>
      <c r="S1398" s="64">
        <f t="shared" si="1174"/>
        <v>42</v>
      </c>
    </row>
    <row r="1399" spans="1:19" x14ac:dyDescent="0.25">
      <c r="B1399" s="62">
        <v>4</v>
      </c>
      <c r="C1399" s="64" t="s">
        <v>18</v>
      </c>
      <c r="D1399" s="68"/>
      <c r="E1399" s="68">
        <f t="shared" si="1166"/>
        <v>0</v>
      </c>
      <c r="F1399" s="63">
        <f t="shared" si="1167"/>
        <v>6.7767815941499332E-3</v>
      </c>
      <c r="G1399" s="65">
        <f>IFERROR(VLOOKUP(B1399,EFA!$C$2:$D$7,2,0),EFA!$D$7)</f>
        <v>0.98975941333993145</v>
      </c>
      <c r="H1399" s="69">
        <f>LGD!$D$9</f>
        <v>0.25</v>
      </c>
      <c r="I1399" s="68">
        <f t="shared" si="1168"/>
        <v>0</v>
      </c>
      <c r="J1399" s="70">
        <f t="shared" si="1169"/>
        <v>0.62747301524507682</v>
      </c>
      <c r="K1399" s="87">
        <f t="shared" si="1170"/>
        <v>0</v>
      </c>
      <c r="M1399" s="64">
        <v>192</v>
      </c>
      <c r="N1399" s="64">
        <v>1</v>
      </c>
      <c r="O1399" s="63">
        <f t="shared" si="1171"/>
        <v>0.13390000000000002</v>
      </c>
      <c r="P1399" s="87">
        <f t="shared" si="1165"/>
        <v>1.2662278907706858E-2</v>
      </c>
      <c r="Q1399" s="64">
        <f t="shared" si="1172"/>
        <v>150</v>
      </c>
      <c r="R1399" s="87">
        <f t="shared" si="1173"/>
        <v>0.91998056643811188</v>
      </c>
      <c r="S1399" s="64">
        <f t="shared" si="1174"/>
        <v>42</v>
      </c>
    </row>
    <row r="1400" spans="1:19" x14ac:dyDescent="0.25">
      <c r="B1400" s="62">
        <v>4</v>
      </c>
      <c r="C1400" s="64" t="s">
        <v>19</v>
      </c>
      <c r="D1400" s="68"/>
      <c r="E1400" s="68">
        <f t="shared" si="1166"/>
        <v>0</v>
      </c>
      <c r="F1400" s="63">
        <f t="shared" si="1167"/>
        <v>6.7767815941499332E-3</v>
      </c>
      <c r="G1400" s="65">
        <f>IFERROR(VLOOKUP(B1400,EFA!$C$2:$D$7,2,0),EFA!$D$7)</f>
        <v>0.98975941333993145</v>
      </c>
      <c r="H1400" s="69">
        <f>LGD!$D$10</f>
        <v>0.35</v>
      </c>
      <c r="I1400" s="68">
        <f t="shared" si="1168"/>
        <v>0</v>
      </c>
      <c r="J1400" s="70">
        <f t="shared" si="1169"/>
        <v>0.62747301524507682</v>
      </c>
      <c r="K1400" s="87">
        <f t="shared" si="1170"/>
        <v>0</v>
      </c>
      <c r="M1400" s="64">
        <v>192</v>
      </c>
      <c r="N1400" s="64">
        <v>1</v>
      </c>
      <c r="O1400" s="63">
        <f t="shared" si="1171"/>
        <v>0.13390000000000002</v>
      </c>
      <c r="P1400" s="87">
        <f t="shared" si="1165"/>
        <v>1.2662278907706858E-2</v>
      </c>
      <c r="Q1400" s="64">
        <f t="shared" si="1172"/>
        <v>150</v>
      </c>
      <c r="R1400" s="87">
        <f t="shared" si="1173"/>
        <v>0.91998056643811188</v>
      </c>
      <c r="S1400" s="64">
        <f t="shared" si="1174"/>
        <v>42</v>
      </c>
    </row>
    <row r="1401" spans="1:19" x14ac:dyDescent="0.25">
      <c r="B1401" s="62">
        <v>4</v>
      </c>
      <c r="C1401" s="64" t="s">
        <v>20</v>
      </c>
      <c r="D1401" s="68"/>
      <c r="E1401" s="68">
        <f t="shared" si="1166"/>
        <v>0</v>
      </c>
      <c r="F1401" s="63">
        <f t="shared" si="1167"/>
        <v>6.7767815941499332E-3</v>
      </c>
      <c r="G1401" s="65">
        <f>IFERROR(VLOOKUP(B1401,EFA!$C$2:$D$7,2,0),EFA!$D$7)</f>
        <v>0.98975941333993145</v>
      </c>
      <c r="H1401" s="69">
        <f>LGD!$D$11</f>
        <v>0.55000000000000004</v>
      </c>
      <c r="I1401" s="68">
        <f t="shared" si="1168"/>
        <v>0</v>
      </c>
      <c r="J1401" s="70">
        <f t="shared" si="1169"/>
        <v>0.62747301524507682</v>
      </c>
      <c r="K1401" s="87">
        <f t="shared" si="1170"/>
        <v>0</v>
      </c>
      <c r="M1401" s="64">
        <v>192</v>
      </c>
      <c r="N1401" s="64">
        <v>1</v>
      </c>
      <c r="O1401" s="63">
        <f t="shared" si="1171"/>
        <v>0.13390000000000002</v>
      </c>
      <c r="P1401" s="87">
        <f t="shared" si="1165"/>
        <v>1.2662278907706858E-2</v>
      </c>
      <c r="Q1401" s="64">
        <f t="shared" si="1172"/>
        <v>150</v>
      </c>
      <c r="R1401" s="87">
        <f t="shared" si="1173"/>
        <v>0.91998056643811188</v>
      </c>
      <c r="S1401" s="64">
        <f t="shared" si="1174"/>
        <v>42</v>
      </c>
    </row>
    <row r="1402" spans="1:19" x14ac:dyDescent="0.25">
      <c r="C1402" s="88"/>
      <c r="D1402" s="89"/>
      <c r="E1402" s="89"/>
      <c r="F1402" s="90"/>
      <c r="G1402" s="91"/>
      <c r="H1402" s="92"/>
      <c r="I1402" s="89"/>
      <c r="J1402" s="93"/>
      <c r="K1402" s="115"/>
      <c r="M1402" s="94"/>
      <c r="N1402" s="94"/>
      <c r="O1402" s="95"/>
      <c r="P1402" s="96"/>
      <c r="Q1402" s="94"/>
      <c r="R1402" s="96"/>
      <c r="S1402" s="94"/>
    </row>
    <row r="1403" spans="1:19" x14ac:dyDescent="0.25">
      <c r="A1403" s="62">
        <v>16</v>
      </c>
      <c r="B1403" s="62" t="s">
        <v>52</v>
      </c>
      <c r="C1403" s="64" t="s">
        <v>9</v>
      </c>
      <c r="D1403" s="64"/>
      <c r="E1403" s="84" t="s">
        <v>26</v>
      </c>
      <c r="F1403" s="84" t="s">
        <v>39</v>
      </c>
      <c r="G1403" s="84" t="s">
        <v>27</v>
      </c>
      <c r="H1403" s="84" t="s">
        <v>28</v>
      </c>
      <c r="I1403" s="84" t="s">
        <v>29</v>
      </c>
      <c r="J1403" s="84" t="s">
        <v>30</v>
      </c>
      <c r="K1403" s="114" t="s">
        <v>31</v>
      </c>
      <c r="M1403" s="85" t="s">
        <v>32</v>
      </c>
      <c r="N1403" s="85" t="s">
        <v>33</v>
      </c>
      <c r="O1403" s="85" t="s">
        <v>34</v>
      </c>
      <c r="P1403" s="85" t="s">
        <v>35</v>
      </c>
      <c r="Q1403" s="85" t="s">
        <v>36</v>
      </c>
      <c r="R1403" s="85" t="s">
        <v>37</v>
      </c>
      <c r="S1403" s="85" t="s">
        <v>38</v>
      </c>
    </row>
    <row r="1404" spans="1:19" x14ac:dyDescent="0.25">
      <c r="B1404" s="62">
        <v>5</v>
      </c>
      <c r="C1404" s="64" t="s">
        <v>12</v>
      </c>
      <c r="D1404" s="68"/>
      <c r="E1404" s="68">
        <f>D1360*R1404</f>
        <v>0</v>
      </c>
      <c r="F1404" s="63">
        <f>$H$4-$G$4</f>
        <v>2.7833144704882407E-3</v>
      </c>
      <c r="G1404" s="65">
        <f>IFERROR(VLOOKUP(B1404,EFA!$C$2:$D$7,2,0),EFA!$D$7)</f>
        <v>1.0058360487805551</v>
      </c>
      <c r="H1404" s="69">
        <f>LGD!$D$3</f>
        <v>0</v>
      </c>
      <c r="I1404" s="68">
        <f>E1404*F1404*G1404*H1404</f>
        <v>0</v>
      </c>
      <c r="J1404" s="70">
        <f>1/((1+($O$16/12))^(M1404-Q1404))</f>
        <v>0.54924368064616602</v>
      </c>
      <c r="K1404" s="87">
        <f>I1404*J1404</f>
        <v>0</v>
      </c>
      <c r="M1404" s="64">
        <v>192</v>
      </c>
      <c r="N1404" s="64">
        <v>1</v>
      </c>
      <c r="O1404" s="63">
        <f>$O$16</f>
        <v>0.13390000000000002</v>
      </c>
      <c r="P1404" s="87">
        <f t="shared" ref="P1404:P1412" si="1175">PMT(O1404/12,M1404,-N1404,0,0)</f>
        <v>1.2662278907706858E-2</v>
      </c>
      <c r="Q1404" s="64">
        <f>M1404-S1404</f>
        <v>138</v>
      </c>
      <c r="R1404" s="87">
        <f>PV(O1404/12,Q1404,-P1404,0,0)</f>
        <v>0.88938614090103474</v>
      </c>
      <c r="S1404" s="64">
        <f>12+12+12+12+6</f>
        <v>54</v>
      </c>
    </row>
    <row r="1405" spans="1:19" x14ac:dyDescent="0.25">
      <c r="B1405" s="62">
        <v>5</v>
      </c>
      <c r="C1405" s="64" t="s">
        <v>13</v>
      </c>
      <c r="D1405" s="68"/>
      <c r="E1405" s="68">
        <f t="shared" ref="E1405:E1412" si="1176">D1361*R1405</f>
        <v>0</v>
      </c>
      <c r="F1405" s="63">
        <f t="shared" ref="F1405:F1412" si="1177">$H$4-$G$4</f>
        <v>2.7833144704882407E-3</v>
      </c>
      <c r="G1405" s="65">
        <f>IFERROR(VLOOKUP(B1405,EFA!$C$2:$D$7,2,0),EFA!$D$7)</f>
        <v>1.0058360487805551</v>
      </c>
      <c r="H1405" s="69">
        <f>LGD!$D$4</f>
        <v>0.55000000000000004</v>
      </c>
      <c r="I1405" s="68">
        <f t="shared" ref="I1405:I1412" si="1178">E1405*F1405*G1405*H1405</f>
        <v>0</v>
      </c>
      <c r="J1405" s="70">
        <f t="shared" ref="J1405:J1412" si="1179">1/((1+($O$16/12))^(M1405-Q1405))</f>
        <v>0.54924368064616602</v>
      </c>
      <c r="K1405" s="87">
        <f t="shared" ref="K1405:K1412" si="1180">I1405*J1405</f>
        <v>0</v>
      </c>
      <c r="M1405" s="64">
        <v>192</v>
      </c>
      <c r="N1405" s="64">
        <v>1</v>
      </c>
      <c r="O1405" s="63">
        <f t="shared" ref="O1405:O1412" si="1181">$O$16</f>
        <v>0.13390000000000002</v>
      </c>
      <c r="P1405" s="87">
        <f t="shared" si="1175"/>
        <v>1.2662278907706858E-2</v>
      </c>
      <c r="Q1405" s="64">
        <f t="shared" ref="Q1405:Q1412" si="1182">M1405-S1405</f>
        <v>138</v>
      </c>
      <c r="R1405" s="87">
        <f t="shared" ref="R1405:R1412" si="1183">PV(O1405/12,Q1405,-P1405,0,0)</f>
        <v>0.88938614090103474</v>
      </c>
      <c r="S1405" s="64">
        <f t="shared" ref="S1405:S1412" si="1184">12+12+12+12+6</f>
        <v>54</v>
      </c>
    </row>
    <row r="1406" spans="1:19" x14ac:dyDescent="0.25">
      <c r="B1406" s="62">
        <v>5</v>
      </c>
      <c r="C1406" s="64" t="s">
        <v>14</v>
      </c>
      <c r="D1406" s="68"/>
      <c r="E1406" s="68">
        <f t="shared" si="1176"/>
        <v>0</v>
      </c>
      <c r="F1406" s="63">
        <f t="shared" si="1177"/>
        <v>2.7833144704882407E-3</v>
      </c>
      <c r="G1406" s="65">
        <f>IFERROR(VLOOKUP(B1406,EFA!$C$2:$D$7,2,0),EFA!$D$7)</f>
        <v>1.0058360487805551</v>
      </c>
      <c r="H1406" s="69">
        <f>LGD!$D$5</f>
        <v>0.14000000000000001</v>
      </c>
      <c r="I1406" s="68">
        <f t="shared" si="1178"/>
        <v>0</v>
      </c>
      <c r="J1406" s="70">
        <f t="shared" si="1179"/>
        <v>0.54924368064616602</v>
      </c>
      <c r="K1406" s="87">
        <f t="shared" si="1180"/>
        <v>0</v>
      </c>
      <c r="M1406" s="64">
        <v>192</v>
      </c>
      <c r="N1406" s="64">
        <v>1</v>
      </c>
      <c r="O1406" s="63">
        <f t="shared" si="1181"/>
        <v>0.13390000000000002</v>
      </c>
      <c r="P1406" s="87">
        <f t="shared" si="1175"/>
        <v>1.2662278907706858E-2</v>
      </c>
      <c r="Q1406" s="64">
        <f t="shared" si="1182"/>
        <v>138</v>
      </c>
      <c r="R1406" s="87">
        <f t="shared" si="1183"/>
        <v>0.88938614090103474</v>
      </c>
      <c r="S1406" s="64">
        <f t="shared" si="1184"/>
        <v>54</v>
      </c>
    </row>
    <row r="1407" spans="1:19" x14ac:dyDescent="0.25">
      <c r="B1407" s="62">
        <v>5</v>
      </c>
      <c r="C1407" s="64" t="s">
        <v>15</v>
      </c>
      <c r="D1407" s="68"/>
      <c r="E1407" s="68">
        <f t="shared" si="1176"/>
        <v>0</v>
      </c>
      <c r="F1407" s="63">
        <f t="shared" si="1177"/>
        <v>2.7833144704882407E-3</v>
      </c>
      <c r="G1407" s="65">
        <f>IFERROR(VLOOKUP(B1407,EFA!$C$2:$D$7,2,0),EFA!$D$7)</f>
        <v>1.0058360487805551</v>
      </c>
      <c r="H1407" s="69">
        <f>LGD!$D$6</f>
        <v>0.3</v>
      </c>
      <c r="I1407" s="68">
        <f t="shared" si="1178"/>
        <v>0</v>
      </c>
      <c r="J1407" s="70">
        <f t="shared" si="1179"/>
        <v>0.54924368064616602</v>
      </c>
      <c r="K1407" s="87">
        <f t="shared" si="1180"/>
        <v>0</v>
      </c>
      <c r="M1407" s="64">
        <v>192</v>
      </c>
      <c r="N1407" s="64">
        <v>1</v>
      </c>
      <c r="O1407" s="63">
        <f t="shared" si="1181"/>
        <v>0.13390000000000002</v>
      </c>
      <c r="P1407" s="87">
        <f t="shared" si="1175"/>
        <v>1.2662278907706858E-2</v>
      </c>
      <c r="Q1407" s="64">
        <f t="shared" si="1182"/>
        <v>138</v>
      </c>
      <c r="R1407" s="87">
        <f t="shared" si="1183"/>
        <v>0.88938614090103474</v>
      </c>
      <c r="S1407" s="64">
        <f t="shared" si="1184"/>
        <v>54</v>
      </c>
    </row>
    <row r="1408" spans="1:19" x14ac:dyDescent="0.25">
      <c r="B1408" s="62">
        <v>5</v>
      </c>
      <c r="C1408" s="64" t="s">
        <v>16</v>
      </c>
      <c r="D1408" s="68"/>
      <c r="E1408" s="68">
        <f t="shared" si="1176"/>
        <v>0</v>
      </c>
      <c r="F1408" s="63">
        <f t="shared" si="1177"/>
        <v>2.7833144704882407E-3</v>
      </c>
      <c r="G1408" s="65">
        <f>IFERROR(VLOOKUP(B1408,EFA!$C$2:$D$7,2,0),EFA!$D$7)</f>
        <v>1.0058360487805551</v>
      </c>
      <c r="H1408" s="69">
        <f>LGD!$D$7</f>
        <v>0.3</v>
      </c>
      <c r="I1408" s="68">
        <f t="shared" si="1178"/>
        <v>0</v>
      </c>
      <c r="J1408" s="70">
        <f t="shared" si="1179"/>
        <v>0.54924368064616602</v>
      </c>
      <c r="K1408" s="87">
        <f t="shared" si="1180"/>
        <v>0</v>
      </c>
      <c r="M1408" s="64">
        <v>192</v>
      </c>
      <c r="N1408" s="64">
        <v>1</v>
      </c>
      <c r="O1408" s="63">
        <f t="shared" si="1181"/>
        <v>0.13390000000000002</v>
      </c>
      <c r="P1408" s="87">
        <f t="shared" si="1175"/>
        <v>1.2662278907706858E-2</v>
      </c>
      <c r="Q1408" s="64">
        <f t="shared" si="1182"/>
        <v>138</v>
      </c>
      <c r="R1408" s="87">
        <f t="shared" si="1183"/>
        <v>0.88938614090103474</v>
      </c>
      <c r="S1408" s="64">
        <f t="shared" si="1184"/>
        <v>54</v>
      </c>
    </row>
    <row r="1409" spans="1:19" x14ac:dyDescent="0.25">
      <c r="B1409" s="62">
        <v>5</v>
      </c>
      <c r="C1409" s="64" t="s">
        <v>17</v>
      </c>
      <c r="D1409" s="68"/>
      <c r="E1409" s="68">
        <f t="shared" si="1176"/>
        <v>0</v>
      </c>
      <c r="F1409" s="63">
        <f t="shared" si="1177"/>
        <v>2.7833144704882407E-3</v>
      </c>
      <c r="G1409" s="65">
        <f>IFERROR(VLOOKUP(B1409,EFA!$C$2:$D$7,2,0),EFA!$D$7)</f>
        <v>1.0058360487805551</v>
      </c>
      <c r="H1409" s="69">
        <f>LGD!$D$8</f>
        <v>4.6364209605119888E-2</v>
      </c>
      <c r="I1409" s="68">
        <f t="shared" si="1178"/>
        <v>0</v>
      </c>
      <c r="J1409" s="70">
        <f t="shared" si="1179"/>
        <v>0.54924368064616602</v>
      </c>
      <c r="K1409" s="87">
        <f t="shared" si="1180"/>
        <v>0</v>
      </c>
      <c r="M1409" s="64">
        <v>192</v>
      </c>
      <c r="N1409" s="64">
        <v>1</v>
      </c>
      <c r="O1409" s="63">
        <f t="shared" si="1181"/>
        <v>0.13390000000000002</v>
      </c>
      <c r="P1409" s="87">
        <f t="shared" si="1175"/>
        <v>1.2662278907706858E-2</v>
      </c>
      <c r="Q1409" s="64">
        <f t="shared" si="1182"/>
        <v>138</v>
      </c>
      <c r="R1409" s="87">
        <f t="shared" si="1183"/>
        <v>0.88938614090103474</v>
      </c>
      <c r="S1409" s="64">
        <f t="shared" si="1184"/>
        <v>54</v>
      </c>
    </row>
    <row r="1410" spans="1:19" x14ac:dyDescent="0.25">
      <c r="B1410" s="62">
        <v>5</v>
      </c>
      <c r="C1410" s="64" t="s">
        <v>18</v>
      </c>
      <c r="D1410" s="68"/>
      <c r="E1410" s="68">
        <f t="shared" si="1176"/>
        <v>0</v>
      </c>
      <c r="F1410" s="63">
        <f t="shared" si="1177"/>
        <v>2.7833144704882407E-3</v>
      </c>
      <c r="G1410" s="65">
        <f>IFERROR(VLOOKUP(B1410,EFA!$C$2:$D$7,2,0),EFA!$D$7)</f>
        <v>1.0058360487805551</v>
      </c>
      <c r="H1410" s="69">
        <f>LGD!$D$9</f>
        <v>0.25</v>
      </c>
      <c r="I1410" s="68">
        <f t="shared" si="1178"/>
        <v>0</v>
      </c>
      <c r="J1410" s="70">
        <f t="shared" si="1179"/>
        <v>0.54924368064616602</v>
      </c>
      <c r="K1410" s="87">
        <f t="shared" si="1180"/>
        <v>0</v>
      </c>
      <c r="M1410" s="64">
        <v>192</v>
      </c>
      <c r="N1410" s="64">
        <v>1</v>
      </c>
      <c r="O1410" s="63">
        <f t="shared" si="1181"/>
        <v>0.13390000000000002</v>
      </c>
      <c r="P1410" s="87">
        <f t="shared" si="1175"/>
        <v>1.2662278907706858E-2</v>
      </c>
      <c r="Q1410" s="64">
        <f t="shared" si="1182"/>
        <v>138</v>
      </c>
      <c r="R1410" s="87">
        <f t="shared" si="1183"/>
        <v>0.88938614090103474</v>
      </c>
      <c r="S1410" s="64">
        <f t="shared" si="1184"/>
        <v>54</v>
      </c>
    </row>
    <row r="1411" spans="1:19" x14ac:dyDescent="0.25">
      <c r="B1411" s="62">
        <v>5</v>
      </c>
      <c r="C1411" s="64" t="s">
        <v>19</v>
      </c>
      <c r="D1411" s="68"/>
      <c r="E1411" s="68">
        <f t="shared" si="1176"/>
        <v>0</v>
      </c>
      <c r="F1411" s="63">
        <f t="shared" si="1177"/>
        <v>2.7833144704882407E-3</v>
      </c>
      <c r="G1411" s="65">
        <f>IFERROR(VLOOKUP(B1411,EFA!$C$2:$D$7,2,0),EFA!$D$7)</f>
        <v>1.0058360487805551</v>
      </c>
      <c r="H1411" s="69">
        <f>LGD!$D$10</f>
        <v>0.35</v>
      </c>
      <c r="I1411" s="68">
        <f t="shared" si="1178"/>
        <v>0</v>
      </c>
      <c r="J1411" s="70">
        <f t="shared" si="1179"/>
        <v>0.54924368064616602</v>
      </c>
      <c r="K1411" s="87">
        <f t="shared" si="1180"/>
        <v>0</v>
      </c>
      <c r="M1411" s="64">
        <v>192</v>
      </c>
      <c r="N1411" s="64">
        <v>1</v>
      </c>
      <c r="O1411" s="63">
        <f t="shared" si="1181"/>
        <v>0.13390000000000002</v>
      </c>
      <c r="P1411" s="87">
        <f t="shared" si="1175"/>
        <v>1.2662278907706858E-2</v>
      </c>
      <c r="Q1411" s="64">
        <f t="shared" si="1182"/>
        <v>138</v>
      </c>
      <c r="R1411" s="87">
        <f t="shared" si="1183"/>
        <v>0.88938614090103474</v>
      </c>
      <c r="S1411" s="64">
        <f t="shared" si="1184"/>
        <v>54</v>
      </c>
    </row>
    <row r="1412" spans="1:19" x14ac:dyDescent="0.25">
      <c r="B1412" s="62">
        <v>5</v>
      </c>
      <c r="C1412" s="64" t="s">
        <v>20</v>
      </c>
      <c r="D1412" s="68"/>
      <c r="E1412" s="68">
        <f t="shared" si="1176"/>
        <v>0</v>
      </c>
      <c r="F1412" s="63">
        <f t="shared" si="1177"/>
        <v>2.7833144704882407E-3</v>
      </c>
      <c r="G1412" s="65">
        <f>IFERROR(VLOOKUP(B1412,EFA!$C$2:$D$7,2,0),EFA!$D$7)</f>
        <v>1.0058360487805551</v>
      </c>
      <c r="H1412" s="69">
        <f>LGD!$D$11</f>
        <v>0.55000000000000004</v>
      </c>
      <c r="I1412" s="68">
        <f t="shared" si="1178"/>
        <v>0</v>
      </c>
      <c r="J1412" s="70">
        <f t="shared" si="1179"/>
        <v>0.54924368064616602</v>
      </c>
      <c r="K1412" s="87">
        <f t="shared" si="1180"/>
        <v>0</v>
      </c>
      <c r="M1412" s="64">
        <v>192</v>
      </c>
      <c r="N1412" s="64">
        <v>1</v>
      </c>
      <c r="O1412" s="63">
        <f t="shared" si="1181"/>
        <v>0.13390000000000002</v>
      </c>
      <c r="P1412" s="87">
        <f t="shared" si="1175"/>
        <v>1.2662278907706858E-2</v>
      </c>
      <c r="Q1412" s="64">
        <f t="shared" si="1182"/>
        <v>138</v>
      </c>
      <c r="R1412" s="87">
        <f t="shared" si="1183"/>
        <v>0.88938614090103474</v>
      </c>
      <c r="S1412" s="64">
        <f t="shared" si="1184"/>
        <v>54</v>
      </c>
    </row>
    <row r="1413" spans="1:19" x14ac:dyDescent="0.25">
      <c r="C1413" s="88"/>
      <c r="D1413" s="89"/>
      <c r="E1413" s="89"/>
      <c r="F1413" s="90"/>
      <c r="G1413" s="91"/>
      <c r="H1413" s="92"/>
      <c r="I1413" s="89"/>
      <c r="J1413" s="93"/>
      <c r="K1413" s="115"/>
      <c r="M1413" s="94"/>
      <c r="N1413" s="94"/>
      <c r="O1413" s="95"/>
      <c r="P1413" s="96"/>
      <c r="Q1413" s="94"/>
      <c r="R1413" s="96"/>
      <c r="S1413" s="94"/>
    </row>
    <row r="1414" spans="1:19" x14ac:dyDescent="0.25">
      <c r="A1414" s="62">
        <v>16</v>
      </c>
      <c r="B1414" s="62" t="s">
        <v>52</v>
      </c>
      <c r="C1414" s="64" t="s">
        <v>9</v>
      </c>
      <c r="D1414" s="64"/>
      <c r="E1414" s="84" t="s">
        <v>26</v>
      </c>
      <c r="F1414" s="84" t="s">
        <v>39</v>
      </c>
      <c r="G1414" s="84" t="s">
        <v>27</v>
      </c>
      <c r="H1414" s="84" t="s">
        <v>28</v>
      </c>
      <c r="I1414" s="84" t="s">
        <v>29</v>
      </c>
      <c r="J1414" s="84" t="s">
        <v>30</v>
      </c>
      <c r="K1414" s="114" t="s">
        <v>31</v>
      </c>
      <c r="M1414" s="85" t="s">
        <v>32</v>
      </c>
      <c r="N1414" s="85" t="s">
        <v>33</v>
      </c>
      <c r="O1414" s="85" t="s">
        <v>34</v>
      </c>
      <c r="P1414" s="85" t="s">
        <v>35</v>
      </c>
      <c r="Q1414" s="85" t="s">
        <v>36</v>
      </c>
      <c r="R1414" s="85" t="s">
        <v>37</v>
      </c>
      <c r="S1414" s="85" t="s">
        <v>38</v>
      </c>
    </row>
    <row r="1415" spans="1:19" x14ac:dyDescent="0.25">
      <c r="B1415" s="62">
        <v>6</v>
      </c>
      <c r="C1415" s="64" t="s">
        <v>12</v>
      </c>
      <c r="D1415" s="68"/>
      <c r="E1415" s="68">
        <f>D1360*R1415</f>
        <v>0</v>
      </c>
      <c r="F1415" s="63">
        <f>$I$4-$H$4</f>
        <v>3.4321948130550117E-4</v>
      </c>
      <c r="G1415" s="65">
        <f>IFERROR(VLOOKUP(B1415,EFA!$C$2:$D$7,2,0),EFA!$D$7)</f>
        <v>1.0058360487805551</v>
      </c>
      <c r="H1415" s="69">
        <f>LGD!$D$3</f>
        <v>0</v>
      </c>
      <c r="I1415" s="68">
        <f>E1415*F1415*G1415*H1415</f>
        <v>0</v>
      </c>
      <c r="J1415" s="70">
        <f>1/((1+($O$16/12))^(M1415-Q1415))</f>
        <v>0.48076748067312913</v>
      </c>
      <c r="K1415" s="87">
        <f>I1415*J1415</f>
        <v>0</v>
      </c>
      <c r="M1415" s="64">
        <v>192</v>
      </c>
      <c r="N1415" s="64">
        <v>1</v>
      </c>
      <c r="O1415" s="63">
        <f>$O$16</f>
        <v>0.13390000000000002</v>
      </c>
      <c r="P1415" s="87">
        <f t="shared" ref="P1415:P1423" si="1185">PMT(O1415/12,M1415,-N1415,0,0)</f>
        <v>1.2662278907706858E-2</v>
      </c>
      <c r="Q1415" s="64">
        <f>M1415-S1415</f>
        <v>126</v>
      </c>
      <c r="R1415" s="87">
        <f>PV(O1415/12,Q1415,-P1415,0,0)</f>
        <v>0.85443412029907551</v>
      </c>
      <c r="S1415" s="64">
        <f>12+12+12+12+12+6</f>
        <v>66</v>
      </c>
    </row>
    <row r="1416" spans="1:19" x14ac:dyDescent="0.25">
      <c r="B1416" s="62">
        <v>6</v>
      </c>
      <c r="C1416" s="64" t="s">
        <v>13</v>
      </c>
      <c r="D1416" s="68"/>
      <c r="E1416" s="68">
        <f t="shared" ref="E1416:E1423" si="1186">D1361*R1416</f>
        <v>0</v>
      </c>
      <c r="F1416" s="63">
        <f t="shared" ref="F1416:F1423" si="1187">$I$4-$H$4</f>
        <v>3.4321948130550117E-4</v>
      </c>
      <c r="G1416" s="65">
        <f>IFERROR(VLOOKUP(B1416,EFA!$C$2:$D$7,2,0),EFA!$D$7)</f>
        <v>1.0058360487805551</v>
      </c>
      <c r="H1416" s="69">
        <f>LGD!$D$4</f>
        <v>0.55000000000000004</v>
      </c>
      <c r="I1416" s="68">
        <f t="shared" ref="I1416:I1423" si="1188">E1416*F1416*G1416*H1416</f>
        <v>0</v>
      </c>
      <c r="J1416" s="70">
        <f t="shared" ref="J1416:J1423" si="1189">1/((1+($O$16/12))^(M1416-Q1416))</f>
        <v>0.48076748067312913</v>
      </c>
      <c r="K1416" s="87">
        <f t="shared" ref="K1416:K1423" si="1190">I1416*J1416</f>
        <v>0</v>
      </c>
      <c r="M1416" s="64">
        <v>192</v>
      </c>
      <c r="N1416" s="64">
        <v>1</v>
      </c>
      <c r="O1416" s="63">
        <f t="shared" ref="O1416:O1423" si="1191">$O$16</f>
        <v>0.13390000000000002</v>
      </c>
      <c r="P1416" s="87">
        <f t="shared" si="1185"/>
        <v>1.2662278907706858E-2</v>
      </c>
      <c r="Q1416" s="64">
        <f t="shared" ref="Q1416:Q1423" si="1192">M1416-S1416</f>
        <v>126</v>
      </c>
      <c r="R1416" s="87">
        <f t="shared" ref="R1416:R1423" si="1193">PV(O1416/12,Q1416,-P1416,0,0)</f>
        <v>0.85443412029907551</v>
      </c>
      <c r="S1416" s="64">
        <f t="shared" ref="S1416:S1423" si="1194">12+12+12+12+12+6</f>
        <v>66</v>
      </c>
    </row>
    <row r="1417" spans="1:19" x14ac:dyDescent="0.25">
      <c r="B1417" s="62">
        <v>6</v>
      </c>
      <c r="C1417" s="64" t="s">
        <v>14</v>
      </c>
      <c r="D1417" s="68"/>
      <c r="E1417" s="68">
        <f t="shared" si="1186"/>
        <v>0</v>
      </c>
      <c r="F1417" s="63">
        <f t="shared" si="1187"/>
        <v>3.4321948130550117E-4</v>
      </c>
      <c r="G1417" s="65">
        <f>IFERROR(VLOOKUP(B1417,EFA!$C$2:$D$7,2,0),EFA!$D$7)</f>
        <v>1.0058360487805551</v>
      </c>
      <c r="H1417" s="69">
        <f>LGD!$D$5</f>
        <v>0.14000000000000001</v>
      </c>
      <c r="I1417" s="68">
        <f t="shared" si="1188"/>
        <v>0</v>
      </c>
      <c r="J1417" s="70">
        <f t="shared" si="1189"/>
        <v>0.48076748067312913</v>
      </c>
      <c r="K1417" s="87">
        <f t="shared" si="1190"/>
        <v>0</v>
      </c>
      <c r="M1417" s="64">
        <v>192</v>
      </c>
      <c r="N1417" s="64">
        <v>1</v>
      </c>
      <c r="O1417" s="63">
        <f t="shared" si="1191"/>
        <v>0.13390000000000002</v>
      </c>
      <c r="P1417" s="87">
        <f t="shared" si="1185"/>
        <v>1.2662278907706858E-2</v>
      </c>
      <c r="Q1417" s="64">
        <f t="shared" si="1192"/>
        <v>126</v>
      </c>
      <c r="R1417" s="87">
        <f t="shared" si="1193"/>
        <v>0.85443412029907551</v>
      </c>
      <c r="S1417" s="64">
        <f t="shared" si="1194"/>
        <v>66</v>
      </c>
    </row>
    <row r="1418" spans="1:19" x14ac:dyDescent="0.25">
      <c r="B1418" s="62">
        <v>6</v>
      </c>
      <c r="C1418" s="64" t="s">
        <v>15</v>
      </c>
      <c r="D1418" s="68"/>
      <c r="E1418" s="68">
        <f t="shared" si="1186"/>
        <v>0</v>
      </c>
      <c r="F1418" s="63">
        <f t="shared" si="1187"/>
        <v>3.4321948130550117E-4</v>
      </c>
      <c r="G1418" s="65">
        <f>IFERROR(VLOOKUP(B1418,EFA!$C$2:$D$7,2,0),EFA!$D$7)</f>
        <v>1.0058360487805551</v>
      </c>
      <c r="H1418" s="69">
        <f>LGD!$D$6</f>
        <v>0.3</v>
      </c>
      <c r="I1418" s="68">
        <f t="shared" si="1188"/>
        <v>0</v>
      </c>
      <c r="J1418" s="70">
        <f t="shared" si="1189"/>
        <v>0.48076748067312913</v>
      </c>
      <c r="K1418" s="87">
        <f t="shared" si="1190"/>
        <v>0</v>
      </c>
      <c r="M1418" s="64">
        <v>192</v>
      </c>
      <c r="N1418" s="64">
        <v>1</v>
      </c>
      <c r="O1418" s="63">
        <f t="shared" si="1191"/>
        <v>0.13390000000000002</v>
      </c>
      <c r="P1418" s="87">
        <f t="shared" si="1185"/>
        <v>1.2662278907706858E-2</v>
      </c>
      <c r="Q1418" s="64">
        <f t="shared" si="1192"/>
        <v>126</v>
      </c>
      <c r="R1418" s="87">
        <f t="shared" si="1193"/>
        <v>0.85443412029907551</v>
      </c>
      <c r="S1418" s="64">
        <f t="shared" si="1194"/>
        <v>66</v>
      </c>
    </row>
    <row r="1419" spans="1:19" x14ac:dyDescent="0.25">
      <c r="B1419" s="62">
        <v>6</v>
      </c>
      <c r="C1419" s="64" t="s">
        <v>16</v>
      </c>
      <c r="D1419" s="68"/>
      <c r="E1419" s="68">
        <f t="shared" si="1186"/>
        <v>0</v>
      </c>
      <c r="F1419" s="63">
        <f t="shared" si="1187"/>
        <v>3.4321948130550117E-4</v>
      </c>
      <c r="G1419" s="65">
        <f>IFERROR(VLOOKUP(B1419,EFA!$C$2:$D$7,2,0),EFA!$D$7)</f>
        <v>1.0058360487805551</v>
      </c>
      <c r="H1419" s="69">
        <f>LGD!$D$7</f>
        <v>0.3</v>
      </c>
      <c r="I1419" s="68">
        <f t="shared" si="1188"/>
        <v>0</v>
      </c>
      <c r="J1419" s="70">
        <f t="shared" si="1189"/>
        <v>0.48076748067312913</v>
      </c>
      <c r="K1419" s="87">
        <f t="shared" si="1190"/>
        <v>0</v>
      </c>
      <c r="M1419" s="64">
        <v>192</v>
      </c>
      <c r="N1419" s="64">
        <v>1</v>
      </c>
      <c r="O1419" s="63">
        <f t="shared" si="1191"/>
        <v>0.13390000000000002</v>
      </c>
      <c r="P1419" s="87">
        <f t="shared" si="1185"/>
        <v>1.2662278907706858E-2</v>
      </c>
      <c r="Q1419" s="64">
        <f t="shared" si="1192"/>
        <v>126</v>
      </c>
      <c r="R1419" s="87">
        <f t="shared" si="1193"/>
        <v>0.85443412029907551</v>
      </c>
      <c r="S1419" s="64">
        <f t="shared" si="1194"/>
        <v>66</v>
      </c>
    </row>
    <row r="1420" spans="1:19" x14ac:dyDescent="0.25">
      <c r="B1420" s="62">
        <v>6</v>
      </c>
      <c r="C1420" s="64" t="s">
        <v>17</v>
      </c>
      <c r="D1420" s="68"/>
      <c r="E1420" s="68">
        <f t="shared" si="1186"/>
        <v>0</v>
      </c>
      <c r="F1420" s="63">
        <f t="shared" si="1187"/>
        <v>3.4321948130550117E-4</v>
      </c>
      <c r="G1420" s="65">
        <f>IFERROR(VLOOKUP(B1420,EFA!$C$2:$D$7,2,0),EFA!$D$7)</f>
        <v>1.0058360487805551</v>
      </c>
      <c r="H1420" s="69">
        <f>LGD!$D$8</f>
        <v>4.6364209605119888E-2</v>
      </c>
      <c r="I1420" s="68">
        <f t="shared" si="1188"/>
        <v>0</v>
      </c>
      <c r="J1420" s="70">
        <f t="shared" si="1189"/>
        <v>0.48076748067312913</v>
      </c>
      <c r="K1420" s="87">
        <f t="shared" si="1190"/>
        <v>0</v>
      </c>
      <c r="M1420" s="64">
        <v>192</v>
      </c>
      <c r="N1420" s="64">
        <v>1</v>
      </c>
      <c r="O1420" s="63">
        <f t="shared" si="1191"/>
        <v>0.13390000000000002</v>
      </c>
      <c r="P1420" s="87">
        <f t="shared" si="1185"/>
        <v>1.2662278907706858E-2</v>
      </c>
      <c r="Q1420" s="64">
        <f t="shared" si="1192"/>
        <v>126</v>
      </c>
      <c r="R1420" s="87">
        <f t="shared" si="1193"/>
        <v>0.85443412029907551</v>
      </c>
      <c r="S1420" s="64">
        <f t="shared" si="1194"/>
        <v>66</v>
      </c>
    </row>
    <row r="1421" spans="1:19" x14ac:dyDescent="0.25">
      <c r="B1421" s="62">
        <v>6</v>
      </c>
      <c r="C1421" s="64" t="s">
        <v>18</v>
      </c>
      <c r="D1421" s="68"/>
      <c r="E1421" s="68">
        <f t="shared" si="1186"/>
        <v>0</v>
      </c>
      <c r="F1421" s="63">
        <f t="shared" si="1187"/>
        <v>3.4321948130550117E-4</v>
      </c>
      <c r="G1421" s="65">
        <f>IFERROR(VLOOKUP(B1421,EFA!$C$2:$D$7,2,0),EFA!$D$7)</f>
        <v>1.0058360487805551</v>
      </c>
      <c r="H1421" s="69">
        <f>LGD!$D$9</f>
        <v>0.25</v>
      </c>
      <c r="I1421" s="68">
        <f t="shared" si="1188"/>
        <v>0</v>
      </c>
      <c r="J1421" s="70">
        <f t="shared" si="1189"/>
        <v>0.48076748067312913</v>
      </c>
      <c r="K1421" s="87">
        <f t="shared" si="1190"/>
        <v>0</v>
      </c>
      <c r="M1421" s="64">
        <v>192</v>
      </c>
      <c r="N1421" s="64">
        <v>1</v>
      </c>
      <c r="O1421" s="63">
        <f t="shared" si="1191"/>
        <v>0.13390000000000002</v>
      </c>
      <c r="P1421" s="87">
        <f t="shared" si="1185"/>
        <v>1.2662278907706858E-2</v>
      </c>
      <c r="Q1421" s="64">
        <f t="shared" si="1192"/>
        <v>126</v>
      </c>
      <c r="R1421" s="87">
        <f t="shared" si="1193"/>
        <v>0.85443412029907551</v>
      </c>
      <c r="S1421" s="64">
        <f t="shared" si="1194"/>
        <v>66</v>
      </c>
    </row>
    <row r="1422" spans="1:19" x14ac:dyDescent="0.25">
      <c r="B1422" s="62">
        <v>6</v>
      </c>
      <c r="C1422" s="64" t="s">
        <v>19</v>
      </c>
      <c r="D1422" s="68"/>
      <c r="E1422" s="68">
        <f t="shared" si="1186"/>
        <v>0</v>
      </c>
      <c r="F1422" s="63">
        <f t="shared" si="1187"/>
        <v>3.4321948130550117E-4</v>
      </c>
      <c r="G1422" s="65">
        <f>IFERROR(VLOOKUP(B1422,EFA!$C$2:$D$7,2,0),EFA!$D$7)</f>
        <v>1.0058360487805551</v>
      </c>
      <c r="H1422" s="69">
        <f>LGD!$D$10</f>
        <v>0.35</v>
      </c>
      <c r="I1422" s="68">
        <f t="shared" si="1188"/>
        <v>0</v>
      </c>
      <c r="J1422" s="70">
        <f t="shared" si="1189"/>
        <v>0.48076748067312913</v>
      </c>
      <c r="K1422" s="87">
        <f t="shared" si="1190"/>
        <v>0</v>
      </c>
      <c r="M1422" s="64">
        <v>192</v>
      </c>
      <c r="N1422" s="64">
        <v>1</v>
      </c>
      <c r="O1422" s="63">
        <f t="shared" si="1191"/>
        <v>0.13390000000000002</v>
      </c>
      <c r="P1422" s="87">
        <f t="shared" si="1185"/>
        <v>1.2662278907706858E-2</v>
      </c>
      <c r="Q1422" s="64">
        <f t="shared" si="1192"/>
        <v>126</v>
      </c>
      <c r="R1422" s="87">
        <f t="shared" si="1193"/>
        <v>0.85443412029907551</v>
      </c>
      <c r="S1422" s="64">
        <f t="shared" si="1194"/>
        <v>66</v>
      </c>
    </row>
    <row r="1423" spans="1:19" x14ac:dyDescent="0.25">
      <c r="B1423" s="62">
        <v>6</v>
      </c>
      <c r="C1423" s="64" t="s">
        <v>20</v>
      </c>
      <c r="D1423" s="68"/>
      <c r="E1423" s="68">
        <f t="shared" si="1186"/>
        <v>0</v>
      </c>
      <c r="F1423" s="63">
        <f t="shared" si="1187"/>
        <v>3.4321948130550117E-4</v>
      </c>
      <c r="G1423" s="65">
        <f>IFERROR(VLOOKUP(B1423,EFA!$C$2:$D$7,2,0),EFA!$D$7)</f>
        <v>1.0058360487805551</v>
      </c>
      <c r="H1423" s="69">
        <f>LGD!$D$11</f>
        <v>0.55000000000000004</v>
      </c>
      <c r="I1423" s="68">
        <f t="shared" si="1188"/>
        <v>0</v>
      </c>
      <c r="J1423" s="70">
        <f t="shared" si="1189"/>
        <v>0.48076748067312913</v>
      </c>
      <c r="K1423" s="87">
        <f t="shared" si="1190"/>
        <v>0</v>
      </c>
      <c r="M1423" s="64">
        <v>192</v>
      </c>
      <c r="N1423" s="64">
        <v>1</v>
      </c>
      <c r="O1423" s="63">
        <f t="shared" si="1191"/>
        <v>0.13390000000000002</v>
      </c>
      <c r="P1423" s="87">
        <f t="shared" si="1185"/>
        <v>1.2662278907706858E-2</v>
      </c>
      <c r="Q1423" s="64">
        <f t="shared" si="1192"/>
        <v>126</v>
      </c>
      <c r="R1423" s="87">
        <f t="shared" si="1193"/>
        <v>0.85443412029907551</v>
      </c>
      <c r="S1423" s="64">
        <f t="shared" si="1194"/>
        <v>66</v>
      </c>
    </row>
    <row r="1424" spans="1:19" x14ac:dyDescent="0.25">
      <c r="C1424" s="94"/>
      <c r="D1424" s="97"/>
      <c r="E1424" s="97"/>
      <c r="F1424" s="95"/>
      <c r="G1424" s="98"/>
      <c r="H1424" s="99"/>
      <c r="I1424" s="97"/>
      <c r="J1424" s="100"/>
      <c r="K1424" s="124"/>
    </row>
    <row r="1425" spans="1:19" x14ac:dyDescent="0.25">
      <c r="A1425" s="62">
        <v>16</v>
      </c>
      <c r="B1425" s="62" t="s">
        <v>52</v>
      </c>
      <c r="C1425" s="64" t="s">
        <v>9</v>
      </c>
      <c r="D1425" s="64"/>
      <c r="E1425" s="84" t="s">
        <v>26</v>
      </c>
      <c r="F1425" s="84" t="s">
        <v>39</v>
      </c>
      <c r="G1425" s="84" t="s">
        <v>27</v>
      </c>
      <c r="H1425" s="84" t="s">
        <v>28</v>
      </c>
      <c r="I1425" s="84" t="s">
        <v>29</v>
      </c>
      <c r="J1425" s="84" t="s">
        <v>30</v>
      </c>
      <c r="K1425" s="114" t="s">
        <v>31</v>
      </c>
      <c r="M1425" s="85" t="s">
        <v>32</v>
      </c>
      <c r="N1425" s="85" t="s">
        <v>33</v>
      </c>
      <c r="O1425" s="85" t="s">
        <v>34</v>
      </c>
      <c r="P1425" s="85" t="s">
        <v>35</v>
      </c>
      <c r="Q1425" s="85" t="s">
        <v>36</v>
      </c>
      <c r="R1425" s="85" t="s">
        <v>37</v>
      </c>
      <c r="S1425" s="85" t="s">
        <v>38</v>
      </c>
    </row>
    <row r="1426" spans="1:19" x14ac:dyDescent="0.25">
      <c r="B1426" s="62">
        <v>7</v>
      </c>
      <c r="C1426" s="64" t="s">
        <v>12</v>
      </c>
      <c r="D1426" s="68"/>
      <c r="E1426" s="68">
        <f t="shared" ref="E1426:E1434" si="1195">D1360*R1426</f>
        <v>0</v>
      </c>
      <c r="F1426" s="63">
        <f>$J$4-$I$4</f>
        <v>6.29054120339749E-3</v>
      </c>
      <c r="G1426" s="65">
        <f>IFERROR(VLOOKUP(B1426,EFA!$C$2:$D$7,2,0),EFA!$D$7)</f>
        <v>1.0058360487805551</v>
      </c>
      <c r="H1426" s="69">
        <f>LGD!$D$3</f>
        <v>0</v>
      </c>
      <c r="I1426" s="68">
        <f>E1426*F1426*G1426*H1426</f>
        <v>0</v>
      </c>
      <c r="J1426" s="70">
        <f>1/((1+($O$16/12))^(M1426-Q1426))</f>
        <v>0.42082845668950175</v>
      </c>
      <c r="K1426" s="87">
        <f>I1426*J1426</f>
        <v>0</v>
      </c>
      <c r="M1426" s="64">
        <v>192</v>
      </c>
      <c r="N1426" s="64">
        <v>1</v>
      </c>
      <c r="O1426" s="63">
        <f>$O$16</f>
        <v>0.13390000000000002</v>
      </c>
      <c r="P1426" s="87">
        <f t="shared" ref="P1426:P1434" si="1196">PMT(O1426/12,M1426,-N1426,0,0)</f>
        <v>1.2662278907706858E-2</v>
      </c>
      <c r="Q1426" s="64">
        <f>M1426-S1426</f>
        <v>114</v>
      </c>
      <c r="R1426" s="87">
        <f>PV(O1426/12,Q1426,-P1426,0,0)</f>
        <v>0.81450384794670561</v>
      </c>
      <c r="S1426" s="64">
        <v>78</v>
      </c>
    </row>
    <row r="1427" spans="1:19" x14ac:dyDescent="0.25">
      <c r="B1427" s="62">
        <v>7</v>
      </c>
      <c r="C1427" s="64" t="s">
        <v>13</v>
      </c>
      <c r="D1427" s="68"/>
      <c r="E1427" s="68">
        <f t="shared" si="1195"/>
        <v>0</v>
      </c>
      <c r="F1427" s="63">
        <f t="shared" ref="F1427:F1434" si="1197">$J$4-$I$4</f>
        <v>6.29054120339749E-3</v>
      </c>
      <c r="G1427" s="65">
        <f>IFERROR(VLOOKUP(B1427,EFA!$C$2:$D$7,2,0),EFA!$D$7)</f>
        <v>1.0058360487805551</v>
      </c>
      <c r="H1427" s="69">
        <f>LGD!$D$4</f>
        <v>0.55000000000000004</v>
      </c>
      <c r="I1427" s="68">
        <f t="shared" ref="I1427:I1434" si="1198">E1427*F1427*G1427*H1427</f>
        <v>0</v>
      </c>
      <c r="J1427" s="70">
        <f t="shared" ref="J1427:J1434" si="1199">1/((1+($O$16/12))^(M1427-Q1427))</f>
        <v>0.42082845668950175</v>
      </c>
      <c r="K1427" s="87">
        <f t="shared" ref="K1427:K1434" si="1200">I1427*J1427</f>
        <v>0</v>
      </c>
      <c r="M1427" s="64">
        <v>192</v>
      </c>
      <c r="N1427" s="64">
        <v>1</v>
      </c>
      <c r="O1427" s="63">
        <f t="shared" ref="O1427:O1434" si="1201">$O$16</f>
        <v>0.13390000000000002</v>
      </c>
      <c r="P1427" s="87">
        <f t="shared" si="1196"/>
        <v>1.2662278907706858E-2</v>
      </c>
      <c r="Q1427" s="64">
        <f t="shared" ref="Q1427:Q1434" si="1202">M1427-S1427</f>
        <v>114</v>
      </c>
      <c r="R1427" s="87">
        <f t="shared" ref="R1427:R1434" si="1203">PV(O1427/12,Q1427,-P1427,0,0)</f>
        <v>0.81450384794670561</v>
      </c>
      <c r="S1427" s="64">
        <v>78</v>
      </c>
    </row>
    <row r="1428" spans="1:19" x14ac:dyDescent="0.25">
      <c r="B1428" s="62">
        <v>7</v>
      </c>
      <c r="C1428" s="64" t="s">
        <v>14</v>
      </c>
      <c r="D1428" s="68"/>
      <c r="E1428" s="68">
        <f t="shared" si="1195"/>
        <v>0</v>
      </c>
      <c r="F1428" s="63">
        <f t="shared" si="1197"/>
        <v>6.29054120339749E-3</v>
      </c>
      <c r="G1428" s="65">
        <f>IFERROR(VLOOKUP(B1428,EFA!$C$2:$D$7,2,0),EFA!$D$7)</f>
        <v>1.0058360487805551</v>
      </c>
      <c r="H1428" s="69">
        <f>LGD!$D$5</f>
        <v>0.14000000000000001</v>
      </c>
      <c r="I1428" s="68">
        <f t="shared" si="1198"/>
        <v>0</v>
      </c>
      <c r="J1428" s="70">
        <f t="shared" si="1199"/>
        <v>0.42082845668950175</v>
      </c>
      <c r="K1428" s="87">
        <f t="shared" si="1200"/>
        <v>0</v>
      </c>
      <c r="M1428" s="64">
        <v>192</v>
      </c>
      <c r="N1428" s="64">
        <v>1</v>
      </c>
      <c r="O1428" s="63">
        <f t="shared" si="1201"/>
        <v>0.13390000000000002</v>
      </c>
      <c r="P1428" s="87">
        <f t="shared" si="1196"/>
        <v>1.2662278907706858E-2</v>
      </c>
      <c r="Q1428" s="64">
        <f t="shared" si="1202"/>
        <v>114</v>
      </c>
      <c r="R1428" s="87">
        <f t="shared" si="1203"/>
        <v>0.81450384794670561</v>
      </c>
      <c r="S1428" s="64">
        <v>78</v>
      </c>
    </row>
    <row r="1429" spans="1:19" x14ac:dyDescent="0.25">
      <c r="B1429" s="62">
        <v>7</v>
      </c>
      <c r="C1429" s="64" t="s">
        <v>15</v>
      </c>
      <c r="D1429" s="68"/>
      <c r="E1429" s="68">
        <f t="shared" si="1195"/>
        <v>0</v>
      </c>
      <c r="F1429" s="63">
        <f t="shared" si="1197"/>
        <v>6.29054120339749E-3</v>
      </c>
      <c r="G1429" s="65">
        <f>IFERROR(VLOOKUP(B1429,EFA!$C$2:$D$7,2,0),EFA!$D$7)</f>
        <v>1.0058360487805551</v>
      </c>
      <c r="H1429" s="69">
        <f>LGD!$D$6</f>
        <v>0.3</v>
      </c>
      <c r="I1429" s="68">
        <f t="shared" si="1198"/>
        <v>0</v>
      </c>
      <c r="J1429" s="70">
        <f t="shared" si="1199"/>
        <v>0.42082845668950175</v>
      </c>
      <c r="K1429" s="87">
        <f t="shared" si="1200"/>
        <v>0</v>
      </c>
      <c r="M1429" s="64">
        <v>192</v>
      </c>
      <c r="N1429" s="64">
        <v>1</v>
      </c>
      <c r="O1429" s="63">
        <f t="shared" si="1201"/>
        <v>0.13390000000000002</v>
      </c>
      <c r="P1429" s="87">
        <f t="shared" si="1196"/>
        <v>1.2662278907706858E-2</v>
      </c>
      <c r="Q1429" s="64">
        <f t="shared" si="1202"/>
        <v>114</v>
      </c>
      <c r="R1429" s="87">
        <f t="shared" si="1203"/>
        <v>0.81450384794670561</v>
      </c>
      <c r="S1429" s="64">
        <v>78</v>
      </c>
    </row>
    <row r="1430" spans="1:19" x14ac:dyDescent="0.25">
      <c r="B1430" s="62">
        <v>7</v>
      </c>
      <c r="C1430" s="64" t="s">
        <v>16</v>
      </c>
      <c r="D1430" s="68"/>
      <c r="E1430" s="68">
        <f t="shared" si="1195"/>
        <v>0</v>
      </c>
      <c r="F1430" s="63">
        <f t="shared" si="1197"/>
        <v>6.29054120339749E-3</v>
      </c>
      <c r="G1430" s="65">
        <f>IFERROR(VLOOKUP(B1430,EFA!$C$2:$D$7,2,0),EFA!$D$7)</f>
        <v>1.0058360487805551</v>
      </c>
      <c r="H1430" s="69">
        <f>LGD!$D$7</f>
        <v>0.3</v>
      </c>
      <c r="I1430" s="68">
        <f t="shared" si="1198"/>
        <v>0</v>
      </c>
      <c r="J1430" s="70">
        <f t="shared" si="1199"/>
        <v>0.42082845668950175</v>
      </c>
      <c r="K1430" s="87">
        <f t="shared" si="1200"/>
        <v>0</v>
      </c>
      <c r="M1430" s="64">
        <v>192</v>
      </c>
      <c r="N1430" s="64">
        <v>1</v>
      </c>
      <c r="O1430" s="63">
        <f t="shared" si="1201"/>
        <v>0.13390000000000002</v>
      </c>
      <c r="P1430" s="87">
        <f t="shared" si="1196"/>
        <v>1.2662278907706858E-2</v>
      </c>
      <c r="Q1430" s="64">
        <f t="shared" si="1202"/>
        <v>114</v>
      </c>
      <c r="R1430" s="87">
        <f t="shared" si="1203"/>
        <v>0.81450384794670561</v>
      </c>
      <c r="S1430" s="64">
        <v>78</v>
      </c>
    </row>
    <row r="1431" spans="1:19" x14ac:dyDescent="0.25">
      <c r="B1431" s="62">
        <v>7</v>
      </c>
      <c r="C1431" s="64" t="s">
        <v>17</v>
      </c>
      <c r="D1431" s="68"/>
      <c r="E1431" s="68">
        <f t="shared" si="1195"/>
        <v>0</v>
      </c>
      <c r="F1431" s="63">
        <f t="shared" si="1197"/>
        <v>6.29054120339749E-3</v>
      </c>
      <c r="G1431" s="65">
        <f>IFERROR(VLOOKUP(B1431,EFA!$C$2:$D$7,2,0),EFA!$D$7)</f>
        <v>1.0058360487805551</v>
      </c>
      <c r="H1431" s="69">
        <f>LGD!$D$8</f>
        <v>4.6364209605119888E-2</v>
      </c>
      <c r="I1431" s="68">
        <f t="shared" si="1198"/>
        <v>0</v>
      </c>
      <c r="J1431" s="70">
        <f t="shared" si="1199"/>
        <v>0.42082845668950175</v>
      </c>
      <c r="K1431" s="87">
        <f t="shared" si="1200"/>
        <v>0</v>
      </c>
      <c r="M1431" s="64">
        <v>192</v>
      </c>
      <c r="N1431" s="64">
        <v>1</v>
      </c>
      <c r="O1431" s="63">
        <f t="shared" si="1201"/>
        <v>0.13390000000000002</v>
      </c>
      <c r="P1431" s="87">
        <f t="shared" si="1196"/>
        <v>1.2662278907706858E-2</v>
      </c>
      <c r="Q1431" s="64">
        <f t="shared" si="1202"/>
        <v>114</v>
      </c>
      <c r="R1431" s="87">
        <f t="shared" si="1203"/>
        <v>0.81450384794670561</v>
      </c>
      <c r="S1431" s="64">
        <v>78</v>
      </c>
    </row>
    <row r="1432" spans="1:19" x14ac:dyDescent="0.25">
      <c r="B1432" s="62">
        <v>7</v>
      </c>
      <c r="C1432" s="64" t="s">
        <v>18</v>
      </c>
      <c r="D1432" s="68"/>
      <c r="E1432" s="68">
        <f t="shared" si="1195"/>
        <v>0</v>
      </c>
      <c r="F1432" s="63">
        <f t="shared" si="1197"/>
        <v>6.29054120339749E-3</v>
      </c>
      <c r="G1432" s="65">
        <f>IFERROR(VLOOKUP(B1432,EFA!$C$2:$D$7,2,0),EFA!$D$7)</f>
        <v>1.0058360487805551</v>
      </c>
      <c r="H1432" s="69">
        <f>LGD!$D$9</f>
        <v>0.25</v>
      </c>
      <c r="I1432" s="68">
        <f t="shared" si="1198"/>
        <v>0</v>
      </c>
      <c r="J1432" s="70">
        <f t="shared" si="1199"/>
        <v>0.42082845668950175</v>
      </c>
      <c r="K1432" s="87">
        <f t="shared" si="1200"/>
        <v>0</v>
      </c>
      <c r="M1432" s="64">
        <v>192</v>
      </c>
      <c r="N1432" s="64">
        <v>1</v>
      </c>
      <c r="O1432" s="63">
        <f t="shared" si="1201"/>
        <v>0.13390000000000002</v>
      </c>
      <c r="P1432" s="87">
        <f t="shared" si="1196"/>
        <v>1.2662278907706858E-2</v>
      </c>
      <c r="Q1432" s="64">
        <f t="shared" si="1202"/>
        <v>114</v>
      </c>
      <c r="R1432" s="87">
        <f t="shared" si="1203"/>
        <v>0.81450384794670561</v>
      </c>
      <c r="S1432" s="64">
        <v>78</v>
      </c>
    </row>
    <row r="1433" spans="1:19" x14ac:dyDescent="0.25">
      <c r="B1433" s="62">
        <v>7</v>
      </c>
      <c r="C1433" s="64" t="s">
        <v>19</v>
      </c>
      <c r="D1433" s="68"/>
      <c r="E1433" s="68">
        <f t="shared" si="1195"/>
        <v>0</v>
      </c>
      <c r="F1433" s="63">
        <f t="shared" si="1197"/>
        <v>6.29054120339749E-3</v>
      </c>
      <c r="G1433" s="65">
        <f>IFERROR(VLOOKUP(B1433,EFA!$C$2:$D$7,2,0),EFA!$D$7)</f>
        <v>1.0058360487805551</v>
      </c>
      <c r="H1433" s="69">
        <f>LGD!$D$10</f>
        <v>0.35</v>
      </c>
      <c r="I1433" s="68">
        <f t="shared" si="1198"/>
        <v>0</v>
      </c>
      <c r="J1433" s="70">
        <f t="shared" si="1199"/>
        <v>0.42082845668950175</v>
      </c>
      <c r="K1433" s="87">
        <f t="shared" si="1200"/>
        <v>0</v>
      </c>
      <c r="M1433" s="64">
        <v>192</v>
      </c>
      <c r="N1433" s="64">
        <v>1</v>
      </c>
      <c r="O1433" s="63">
        <f t="shared" si="1201"/>
        <v>0.13390000000000002</v>
      </c>
      <c r="P1433" s="87">
        <f t="shared" si="1196"/>
        <v>1.2662278907706858E-2</v>
      </c>
      <c r="Q1433" s="64">
        <f t="shared" si="1202"/>
        <v>114</v>
      </c>
      <c r="R1433" s="87">
        <f t="shared" si="1203"/>
        <v>0.81450384794670561</v>
      </c>
      <c r="S1433" s="64">
        <v>78</v>
      </c>
    </row>
    <row r="1434" spans="1:19" x14ac:dyDescent="0.25">
      <c r="B1434" s="62">
        <v>7</v>
      </c>
      <c r="C1434" s="64" t="s">
        <v>20</v>
      </c>
      <c r="D1434" s="68"/>
      <c r="E1434" s="68">
        <f t="shared" si="1195"/>
        <v>0</v>
      </c>
      <c r="F1434" s="63">
        <f t="shared" si="1197"/>
        <v>6.29054120339749E-3</v>
      </c>
      <c r="G1434" s="65">
        <f>IFERROR(VLOOKUP(B1434,EFA!$C$2:$D$7,2,0),EFA!$D$7)</f>
        <v>1.0058360487805551</v>
      </c>
      <c r="H1434" s="69">
        <f>LGD!$D$11</f>
        <v>0.55000000000000004</v>
      </c>
      <c r="I1434" s="68">
        <f t="shared" si="1198"/>
        <v>0</v>
      </c>
      <c r="J1434" s="70">
        <f t="shared" si="1199"/>
        <v>0.42082845668950175</v>
      </c>
      <c r="K1434" s="87">
        <f t="shared" si="1200"/>
        <v>0</v>
      </c>
      <c r="M1434" s="64">
        <v>192</v>
      </c>
      <c r="N1434" s="64">
        <v>1</v>
      </c>
      <c r="O1434" s="63">
        <f t="shared" si="1201"/>
        <v>0.13390000000000002</v>
      </c>
      <c r="P1434" s="87">
        <f t="shared" si="1196"/>
        <v>1.2662278907706858E-2</v>
      </c>
      <c r="Q1434" s="64">
        <f t="shared" si="1202"/>
        <v>114</v>
      </c>
      <c r="R1434" s="87">
        <f t="shared" si="1203"/>
        <v>0.81450384794670561</v>
      </c>
      <c r="S1434" s="64">
        <v>78</v>
      </c>
    </row>
    <row r="1435" spans="1:19" x14ac:dyDescent="0.25">
      <c r="C1435" s="94"/>
      <c r="D1435" s="97"/>
      <c r="E1435" s="97"/>
      <c r="F1435" s="95"/>
      <c r="G1435" s="98"/>
      <c r="H1435" s="99"/>
      <c r="I1435" s="97"/>
      <c r="J1435" s="100"/>
      <c r="K1435" s="124"/>
    </row>
    <row r="1436" spans="1:19" x14ac:dyDescent="0.25">
      <c r="A1436" s="62">
        <v>16</v>
      </c>
      <c r="B1436" s="62" t="s">
        <v>52</v>
      </c>
      <c r="C1436" s="64" t="s">
        <v>9</v>
      </c>
      <c r="D1436" s="64"/>
      <c r="E1436" s="84" t="s">
        <v>26</v>
      </c>
      <c r="F1436" s="84" t="s">
        <v>39</v>
      </c>
      <c r="G1436" s="84" t="s">
        <v>27</v>
      </c>
      <c r="H1436" s="84" t="s">
        <v>28</v>
      </c>
      <c r="I1436" s="84" t="s">
        <v>29</v>
      </c>
      <c r="J1436" s="84" t="s">
        <v>30</v>
      </c>
      <c r="K1436" s="114" t="s">
        <v>31</v>
      </c>
      <c r="M1436" s="85" t="s">
        <v>32</v>
      </c>
      <c r="N1436" s="85" t="s">
        <v>33</v>
      </c>
      <c r="O1436" s="85" t="s">
        <v>34</v>
      </c>
      <c r="P1436" s="85" t="s">
        <v>35</v>
      </c>
      <c r="Q1436" s="85" t="s">
        <v>36</v>
      </c>
      <c r="R1436" s="85" t="s">
        <v>37</v>
      </c>
      <c r="S1436" s="85" t="s">
        <v>38</v>
      </c>
    </row>
    <row r="1437" spans="1:19" x14ac:dyDescent="0.25">
      <c r="B1437" s="62">
        <v>8</v>
      </c>
      <c r="C1437" s="64" t="s">
        <v>12</v>
      </c>
      <c r="D1437" s="68"/>
      <c r="E1437" s="68">
        <f t="shared" ref="E1437:E1445" si="1204">D1360*R1437</f>
        <v>0</v>
      </c>
      <c r="F1437" s="63">
        <f>$K$4-$J$4</f>
        <v>2.9243374984770504E-3</v>
      </c>
      <c r="G1437" s="65">
        <f>IFERROR(VLOOKUP(B1437,EFA!$C$2:$D$7,2,0),EFA!$D$7)</f>
        <v>1.0058360487805551</v>
      </c>
      <c r="H1437" s="69">
        <f>LGD!$D$3</f>
        <v>0</v>
      </c>
      <c r="I1437" s="68">
        <f>E1437*F1437*G1437*H1437</f>
        <v>0</v>
      </c>
      <c r="J1437" s="70">
        <f>1/((1+($O$16/12))^(M1437-Q1437))</f>
        <v>0.36836224802832446</v>
      </c>
      <c r="K1437" s="87">
        <f>I1437*J1437</f>
        <v>0</v>
      </c>
      <c r="M1437" s="64">
        <v>192</v>
      </c>
      <c r="N1437" s="64">
        <v>1</v>
      </c>
      <c r="O1437" s="63">
        <f>$O$16</f>
        <v>0.13390000000000002</v>
      </c>
      <c r="P1437" s="87">
        <f t="shared" ref="P1437:P1445" si="1205">PMT(O1437/12,M1437,-N1437,0,0)</f>
        <v>1.2662278907706858E-2</v>
      </c>
      <c r="Q1437" s="64">
        <f>M1437-S1437</f>
        <v>102</v>
      </c>
      <c r="R1437" s="87">
        <f>PV(O1437/12,Q1437,-P1437,0,0)</f>
        <v>0.76888626639706958</v>
      </c>
      <c r="S1437" s="64">
        <v>90</v>
      </c>
    </row>
    <row r="1438" spans="1:19" x14ac:dyDescent="0.25">
      <c r="B1438" s="62">
        <v>8</v>
      </c>
      <c r="C1438" s="64" t="s">
        <v>13</v>
      </c>
      <c r="D1438" s="68"/>
      <c r="E1438" s="68">
        <f t="shared" si="1204"/>
        <v>0</v>
      </c>
      <c r="F1438" s="63">
        <f t="shared" ref="F1438:F1445" si="1206">$K$4-$J$4</f>
        <v>2.9243374984770504E-3</v>
      </c>
      <c r="G1438" s="65">
        <f>IFERROR(VLOOKUP(B1438,EFA!$C$2:$D$7,2,0),EFA!$D$7)</f>
        <v>1.0058360487805551</v>
      </c>
      <c r="H1438" s="69">
        <f>LGD!$D$4</f>
        <v>0.55000000000000004</v>
      </c>
      <c r="I1438" s="68">
        <f t="shared" ref="I1438:I1445" si="1207">E1438*F1438*G1438*H1438</f>
        <v>0</v>
      </c>
      <c r="J1438" s="70">
        <f t="shared" ref="J1438:J1445" si="1208">1/((1+($O$16/12))^(M1438-Q1438))</f>
        <v>0.36836224802832446</v>
      </c>
      <c r="K1438" s="87">
        <f t="shared" ref="K1438:K1445" si="1209">I1438*J1438</f>
        <v>0</v>
      </c>
      <c r="M1438" s="64">
        <v>192</v>
      </c>
      <c r="N1438" s="64">
        <v>1</v>
      </c>
      <c r="O1438" s="63">
        <f t="shared" ref="O1438:O1445" si="1210">$O$16</f>
        <v>0.13390000000000002</v>
      </c>
      <c r="P1438" s="87">
        <f t="shared" si="1205"/>
        <v>1.2662278907706858E-2</v>
      </c>
      <c r="Q1438" s="64">
        <f t="shared" ref="Q1438:Q1445" si="1211">M1438-S1438</f>
        <v>102</v>
      </c>
      <c r="R1438" s="87">
        <f t="shared" ref="R1438:R1445" si="1212">PV(O1438/12,Q1438,-P1438,0,0)</f>
        <v>0.76888626639706958</v>
      </c>
      <c r="S1438" s="64">
        <v>90</v>
      </c>
    </row>
    <row r="1439" spans="1:19" x14ac:dyDescent="0.25">
      <c r="B1439" s="62">
        <v>8</v>
      </c>
      <c r="C1439" s="64" t="s">
        <v>14</v>
      </c>
      <c r="D1439" s="68"/>
      <c r="E1439" s="68">
        <f t="shared" si="1204"/>
        <v>0</v>
      </c>
      <c r="F1439" s="63">
        <f t="shared" si="1206"/>
        <v>2.9243374984770504E-3</v>
      </c>
      <c r="G1439" s="65">
        <f>IFERROR(VLOOKUP(B1439,EFA!$C$2:$D$7,2,0),EFA!$D$7)</f>
        <v>1.0058360487805551</v>
      </c>
      <c r="H1439" s="69">
        <f>LGD!$D$5</f>
        <v>0.14000000000000001</v>
      </c>
      <c r="I1439" s="68">
        <f t="shared" si="1207"/>
        <v>0</v>
      </c>
      <c r="J1439" s="70">
        <f t="shared" si="1208"/>
        <v>0.36836224802832446</v>
      </c>
      <c r="K1439" s="87">
        <f t="shared" si="1209"/>
        <v>0</v>
      </c>
      <c r="M1439" s="64">
        <v>192</v>
      </c>
      <c r="N1439" s="64">
        <v>1</v>
      </c>
      <c r="O1439" s="63">
        <f t="shared" si="1210"/>
        <v>0.13390000000000002</v>
      </c>
      <c r="P1439" s="87">
        <f t="shared" si="1205"/>
        <v>1.2662278907706858E-2</v>
      </c>
      <c r="Q1439" s="64">
        <f t="shared" si="1211"/>
        <v>102</v>
      </c>
      <c r="R1439" s="87">
        <f t="shared" si="1212"/>
        <v>0.76888626639706958</v>
      </c>
      <c r="S1439" s="64">
        <v>90</v>
      </c>
    </row>
    <row r="1440" spans="1:19" x14ac:dyDescent="0.25">
      <c r="B1440" s="62">
        <v>8</v>
      </c>
      <c r="C1440" s="64" t="s">
        <v>15</v>
      </c>
      <c r="D1440" s="68"/>
      <c r="E1440" s="68">
        <f t="shared" si="1204"/>
        <v>0</v>
      </c>
      <c r="F1440" s="63">
        <f t="shared" si="1206"/>
        <v>2.9243374984770504E-3</v>
      </c>
      <c r="G1440" s="65">
        <f>IFERROR(VLOOKUP(B1440,EFA!$C$2:$D$7,2,0),EFA!$D$7)</f>
        <v>1.0058360487805551</v>
      </c>
      <c r="H1440" s="69">
        <f>LGD!$D$6</f>
        <v>0.3</v>
      </c>
      <c r="I1440" s="68">
        <f t="shared" si="1207"/>
        <v>0</v>
      </c>
      <c r="J1440" s="70">
        <f t="shared" si="1208"/>
        <v>0.36836224802832446</v>
      </c>
      <c r="K1440" s="87">
        <f t="shared" si="1209"/>
        <v>0</v>
      </c>
      <c r="M1440" s="64">
        <v>192</v>
      </c>
      <c r="N1440" s="64">
        <v>1</v>
      </c>
      <c r="O1440" s="63">
        <f t="shared" si="1210"/>
        <v>0.13390000000000002</v>
      </c>
      <c r="P1440" s="87">
        <f t="shared" si="1205"/>
        <v>1.2662278907706858E-2</v>
      </c>
      <c r="Q1440" s="64">
        <f t="shared" si="1211"/>
        <v>102</v>
      </c>
      <c r="R1440" s="87">
        <f t="shared" si="1212"/>
        <v>0.76888626639706958</v>
      </c>
      <c r="S1440" s="64">
        <v>90</v>
      </c>
    </row>
    <row r="1441" spans="1:19" x14ac:dyDescent="0.25">
      <c r="B1441" s="62">
        <v>8</v>
      </c>
      <c r="C1441" s="64" t="s">
        <v>16</v>
      </c>
      <c r="D1441" s="68"/>
      <c r="E1441" s="68">
        <f t="shared" si="1204"/>
        <v>0</v>
      </c>
      <c r="F1441" s="63">
        <f t="shared" si="1206"/>
        <v>2.9243374984770504E-3</v>
      </c>
      <c r="G1441" s="65">
        <f>IFERROR(VLOOKUP(B1441,EFA!$C$2:$D$7,2,0),EFA!$D$7)</f>
        <v>1.0058360487805551</v>
      </c>
      <c r="H1441" s="69">
        <f>LGD!$D$7</f>
        <v>0.3</v>
      </c>
      <c r="I1441" s="68">
        <f t="shared" si="1207"/>
        <v>0</v>
      </c>
      <c r="J1441" s="70">
        <f t="shared" si="1208"/>
        <v>0.36836224802832446</v>
      </c>
      <c r="K1441" s="87">
        <f t="shared" si="1209"/>
        <v>0</v>
      </c>
      <c r="M1441" s="64">
        <v>192</v>
      </c>
      <c r="N1441" s="64">
        <v>1</v>
      </c>
      <c r="O1441" s="63">
        <f t="shared" si="1210"/>
        <v>0.13390000000000002</v>
      </c>
      <c r="P1441" s="87">
        <f t="shared" si="1205"/>
        <v>1.2662278907706858E-2</v>
      </c>
      <c r="Q1441" s="64">
        <f t="shared" si="1211"/>
        <v>102</v>
      </c>
      <c r="R1441" s="87">
        <f t="shared" si="1212"/>
        <v>0.76888626639706958</v>
      </c>
      <c r="S1441" s="64">
        <v>90</v>
      </c>
    </row>
    <row r="1442" spans="1:19" x14ac:dyDescent="0.25">
      <c r="B1442" s="62">
        <v>8</v>
      </c>
      <c r="C1442" s="64" t="s">
        <v>17</v>
      </c>
      <c r="D1442" s="68"/>
      <c r="E1442" s="68">
        <f t="shared" si="1204"/>
        <v>0</v>
      </c>
      <c r="F1442" s="63">
        <f t="shared" si="1206"/>
        <v>2.9243374984770504E-3</v>
      </c>
      <c r="G1442" s="65">
        <f>IFERROR(VLOOKUP(B1442,EFA!$C$2:$D$7,2,0),EFA!$D$7)</f>
        <v>1.0058360487805551</v>
      </c>
      <c r="H1442" s="69">
        <f>LGD!$D$8</f>
        <v>4.6364209605119888E-2</v>
      </c>
      <c r="I1442" s="68">
        <f t="shared" si="1207"/>
        <v>0</v>
      </c>
      <c r="J1442" s="70">
        <f t="shared" si="1208"/>
        <v>0.36836224802832446</v>
      </c>
      <c r="K1442" s="87">
        <f t="shared" si="1209"/>
        <v>0</v>
      </c>
      <c r="M1442" s="64">
        <v>192</v>
      </c>
      <c r="N1442" s="64">
        <v>1</v>
      </c>
      <c r="O1442" s="63">
        <f t="shared" si="1210"/>
        <v>0.13390000000000002</v>
      </c>
      <c r="P1442" s="87">
        <f t="shared" si="1205"/>
        <v>1.2662278907706858E-2</v>
      </c>
      <c r="Q1442" s="64">
        <f t="shared" si="1211"/>
        <v>102</v>
      </c>
      <c r="R1442" s="87">
        <f t="shared" si="1212"/>
        <v>0.76888626639706958</v>
      </c>
      <c r="S1442" s="64">
        <v>90</v>
      </c>
    </row>
    <row r="1443" spans="1:19" x14ac:dyDescent="0.25">
      <c r="B1443" s="62">
        <v>8</v>
      </c>
      <c r="C1443" s="64" t="s">
        <v>18</v>
      </c>
      <c r="D1443" s="68"/>
      <c r="E1443" s="68">
        <f t="shared" si="1204"/>
        <v>0</v>
      </c>
      <c r="F1443" s="63">
        <f t="shared" si="1206"/>
        <v>2.9243374984770504E-3</v>
      </c>
      <c r="G1443" s="65">
        <f>IFERROR(VLOOKUP(B1443,EFA!$C$2:$D$7,2,0),EFA!$D$7)</f>
        <v>1.0058360487805551</v>
      </c>
      <c r="H1443" s="69">
        <f>LGD!$D$9</f>
        <v>0.25</v>
      </c>
      <c r="I1443" s="68">
        <f t="shared" si="1207"/>
        <v>0</v>
      </c>
      <c r="J1443" s="70">
        <f t="shared" si="1208"/>
        <v>0.36836224802832446</v>
      </c>
      <c r="K1443" s="87">
        <f t="shared" si="1209"/>
        <v>0</v>
      </c>
      <c r="M1443" s="64">
        <v>192</v>
      </c>
      <c r="N1443" s="64">
        <v>1</v>
      </c>
      <c r="O1443" s="63">
        <f t="shared" si="1210"/>
        <v>0.13390000000000002</v>
      </c>
      <c r="P1443" s="87">
        <f t="shared" si="1205"/>
        <v>1.2662278907706858E-2</v>
      </c>
      <c r="Q1443" s="64">
        <f t="shared" si="1211"/>
        <v>102</v>
      </c>
      <c r="R1443" s="87">
        <f t="shared" si="1212"/>
        <v>0.76888626639706958</v>
      </c>
      <c r="S1443" s="64">
        <v>90</v>
      </c>
    </row>
    <row r="1444" spans="1:19" x14ac:dyDescent="0.25">
      <c r="B1444" s="62">
        <v>8</v>
      </c>
      <c r="C1444" s="64" t="s">
        <v>19</v>
      </c>
      <c r="D1444" s="68"/>
      <c r="E1444" s="68">
        <f t="shared" si="1204"/>
        <v>0</v>
      </c>
      <c r="F1444" s="63">
        <f t="shared" si="1206"/>
        <v>2.9243374984770504E-3</v>
      </c>
      <c r="G1444" s="65">
        <f>IFERROR(VLOOKUP(B1444,EFA!$C$2:$D$7,2,0),EFA!$D$7)</f>
        <v>1.0058360487805551</v>
      </c>
      <c r="H1444" s="69">
        <f>LGD!$D$10</f>
        <v>0.35</v>
      </c>
      <c r="I1444" s="68">
        <f t="shared" si="1207"/>
        <v>0</v>
      </c>
      <c r="J1444" s="70">
        <f t="shared" si="1208"/>
        <v>0.36836224802832446</v>
      </c>
      <c r="K1444" s="87">
        <f t="shared" si="1209"/>
        <v>0</v>
      </c>
      <c r="M1444" s="64">
        <v>192</v>
      </c>
      <c r="N1444" s="64">
        <v>1</v>
      </c>
      <c r="O1444" s="63">
        <f t="shared" si="1210"/>
        <v>0.13390000000000002</v>
      </c>
      <c r="P1444" s="87">
        <f t="shared" si="1205"/>
        <v>1.2662278907706858E-2</v>
      </c>
      <c r="Q1444" s="64">
        <f t="shared" si="1211"/>
        <v>102</v>
      </c>
      <c r="R1444" s="87">
        <f t="shared" si="1212"/>
        <v>0.76888626639706958</v>
      </c>
      <c r="S1444" s="64">
        <v>90</v>
      </c>
    </row>
    <row r="1445" spans="1:19" x14ac:dyDescent="0.25">
      <c r="B1445" s="62">
        <v>8</v>
      </c>
      <c r="C1445" s="64" t="s">
        <v>20</v>
      </c>
      <c r="D1445" s="68"/>
      <c r="E1445" s="68">
        <f t="shared" si="1204"/>
        <v>0</v>
      </c>
      <c r="F1445" s="63">
        <f t="shared" si="1206"/>
        <v>2.9243374984770504E-3</v>
      </c>
      <c r="G1445" s="65">
        <f>IFERROR(VLOOKUP(B1445,EFA!$C$2:$D$7,2,0),EFA!$D$7)</f>
        <v>1.0058360487805551</v>
      </c>
      <c r="H1445" s="69">
        <f>LGD!$D$11</f>
        <v>0.55000000000000004</v>
      </c>
      <c r="I1445" s="68">
        <f t="shared" si="1207"/>
        <v>0</v>
      </c>
      <c r="J1445" s="70">
        <f t="shared" si="1208"/>
        <v>0.36836224802832446</v>
      </c>
      <c r="K1445" s="87">
        <f t="shared" si="1209"/>
        <v>0</v>
      </c>
      <c r="M1445" s="64">
        <v>192</v>
      </c>
      <c r="N1445" s="64">
        <v>1</v>
      </c>
      <c r="O1445" s="63">
        <f t="shared" si="1210"/>
        <v>0.13390000000000002</v>
      </c>
      <c r="P1445" s="87">
        <f t="shared" si="1205"/>
        <v>1.2662278907706858E-2</v>
      </c>
      <c r="Q1445" s="64">
        <f t="shared" si="1211"/>
        <v>102</v>
      </c>
      <c r="R1445" s="87">
        <f t="shared" si="1212"/>
        <v>0.76888626639706958</v>
      </c>
      <c r="S1445" s="64">
        <v>90</v>
      </c>
    </row>
    <row r="1446" spans="1:19" x14ac:dyDescent="0.25">
      <c r="C1446" s="94"/>
      <c r="D1446" s="97"/>
      <c r="E1446" s="97"/>
      <c r="F1446" s="95"/>
      <c r="G1446" s="98"/>
      <c r="H1446" s="99"/>
      <c r="I1446" s="97"/>
      <c r="J1446" s="100"/>
      <c r="K1446" s="124"/>
    </row>
    <row r="1447" spans="1:19" x14ac:dyDescent="0.25">
      <c r="A1447" s="62">
        <v>16</v>
      </c>
      <c r="B1447" s="62" t="s">
        <v>52</v>
      </c>
      <c r="C1447" s="64" t="s">
        <v>9</v>
      </c>
      <c r="D1447" s="64"/>
      <c r="E1447" s="84" t="s">
        <v>26</v>
      </c>
      <c r="F1447" s="84" t="s">
        <v>39</v>
      </c>
      <c r="G1447" s="84" t="s">
        <v>27</v>
      </c>
      <c r="H1447" s="84" t="s">
        <v>28</v>
      </c>
      <c r="I1447" s="84" t="s">
        <v>29</v>
      </c>
      <c r="J1447" s="84" t="s">
        <v>30</v>
      </c>
      <c r="K1447" s="114" t="s">
        <v>31</v>
      </c>
      <c r="M1447" s="85" t="s">
        <v>32</v>
      </c>
      <c r="N1447" s="85" t="s">
        <v>33</v>
      </c>
      <c r="O1447" s="85" t="s">
        <v>34</v>
      </c>
      <c r="P1447" s="85" t="s">
        <v>35</v>
      </c>
      <c r="Q1447" s="85" t="s">
        <v>36</v>
      </c>
      <c r="R1447" s="85" t="s">
        <v>37</v>
      </c>
      <c r="S1447" s="85" t="s">
        <v>38</v>
      </c>
    </row>
    <row r="1448" spans="1:19" x14ac:dyDescent="0.25">
      <c r="B1448" s="62">
        <v>9</v>
      </c>
      <c r="C1448" s="64" t="s">
        <v>12</v>
      </c>
      <c r="D1448" s="68"/>
      <c r="E1448" s="68">
        <f t="shared" ref="E1448:E1456" si="1213">D1360*R1448</f>
        <v>0</v>
      </c>
      <c r="F1448" s="63">
        <f>$L$4-$K$4</f>
        <v>2.5794484808747964E-3</v>
      </c>
      <c r="G1448" s="65">
        <f>IFERROR(VLOOKUP(B1448,EFA!$C$2:$D$7,2,0),EFA!$D$7)</f>
        <v>1.0058360487805551</v>
      </c>
      <c r="H1448" s="69">
        <f>LGD!$D$3</f>
        <v>0</v>
      </c>
      <c r="I1448" s="68">
        <f>E1448*F1448*G1448*H1448</f>
        <v>0</v>
      </c>
      <c r="J1448" s="70">
        <f>1/((1+($O$16/12))^(M1448-Q1448))</f>
        <v>0.32243719172393559</v>
      </c>
      <c r="K1448" s="87">
        <f>I1448*J1448</f>
        <v>0</v>
      </c>
      <c r="M1448" s="64">
        <v>192</v>
      </c>
      <c r="N1448" s="64">
        <v>1</v>
      </c>
      <c r="O1448" s="63">
        <f>$O$16</f>
        <v>0.13390000000000002</v>
      </c>
      <c r="P1448" s="87">
        <f t="shared" ref="P1448:P1456" si="1214">PMT(O1448/12,M1448,-N1448,0,0)</f>
        <v>1.2662278907706858E-2</v>
      </c>
      <c r="Q1448" s="64">
        <f>M1448-S1448</f>
        <v>90</v>
      </c>
      <c r="R1448" s="87">
        <f>PV(O1448/12,Q1448,-P1448,0,0)</f>
        <v>0.71677132643187358</v>
      </c>
      <c r="S1448" s="64">
        <v>102</v>
      </c>
    </row>
    <row r="1449" spans="1:19" x14ac:dyDescent="0.25">
      <c r="B1449" s="62">
        <v>9</v>
      </c>
      <c r="C1449" s="64" t="s">
        <v>13</v>
      </c>
      <c r="D1449" s="68"/>
      <c r="E1449" s="68">
        <f t="shared" si="1213"/>
        <v>0</v>
      </c>
      <c r="F1449" s="63">
        <f>$L$4-$K$4</f>
        <v>2.5794484808747964E-3</v>
      </c>
      <c r="G1449" s="65">
        <f>IFERROR(VLOOKUP(B1449,EFA!$C$2:$D$7,2,0),EFA!$D$7)</f>
        <v>1.0058360487805551</v>
      </c>
      <c r="H1449" s="69">
        <f>LGD!$D$4</f>
        <v>0.55000000000000004</v>
      </c>
      <c r="I1449" s="68">
        <f t="shared" ref="I1449:I1456" si="1215">E1449*F1449*G1449*H1449</f>
        <v>0</v>
      </c>
      <c r="J1449" s="70">
        <f t="shared" ref="J1449:J1456" si="1216">1/((1+($O$16/12))^(M1449-Q1449))</f>
        <v>0.32243719172393559</v>
      </c>
      <c r="K1449" s="87">
        <f t="shared" ref="K1449:K1456" si="1217">I1449*J1449</f>
        <v>0</v>
      </c>
      <c r="M1449" s="64">
        <v>192</v>
      </c>
      <c r="N1449" s="64">
        <v>1</v>
      </c>
      <c r="O1449" s="63">
        <f t="shared" ref="O1449:O1456" si="1218">$O$16</f>
        <v>0.13390000000000002</v>
      </c>
      <c r="P1449" s="87">
        <f t="shared" si="1214"/>
        <v>1.2662278907706858E-2</v>
      </c>
      <c r="Q1449" s="64">
        <f t="shared" ref="Q1449:Q1456" si="1219">M1449-S1449</f>
        <v>90</v>
      </c>
      <c r="R1449" s="87">
        <f t="shared" ref="R1449:R1456" si="1220">PV(O1449/12,Q1449,-P1449,0,0)</f>
        <v>0.71677132643187358</v>
      </c>
      <c r="S1449" s="64">
        <v>102</v>
      </c>
    </row>
    <row r="1450" spans="1:19" x14ac:dyDescent="0.25">
      <c r="B1450" s="62">
        <v>9</v>
      </c>
      <c r="C1450" s="64" t="s">
        <v>14</v>
      </c>
      <c r="D1450" s="68"/>
      <c r="E1450" s="68">
        <f t="shared" si="1213"/>
        <v>0</v>
      </c>
      <c r="F1450" s="63">
        <f t="shared" ref="F1450:F1456" si="1221">$L$4-$K$4</f>
        <v>2.5794484808747964E-3</v>
      </c>
      <c r="G1450" s="65">
        <f>IFERROR(VLOOKUP(B1450,EFA!$C$2:$D$7,2,0),EFA!$D$7)</f>
        <v>1.0058360487805551</v>
      </c>
      <c r="H1450" s="69">
        <f>LGD!$D$5</f>
        <v>0.14000000000000001</v>
      </c>
      <c r="I1450" s="68">
        <f t="shared" si="1215"/>
        <v>0</v>
      </c>
      <c r="J1450" s="70">
        <f t="shared" si="1216"/>
        <v>0.32243719172393559</v>
      </c>
      <c r="K1450" s="87">
        <f t="shared" si="1217"/>
        <v>0</v>
      </c>
      <c r="M1450" s="64">
        <v>192</v>
      </c>
      <c r="N1450" s="64">
        <v>1</v>
      </c>
      <c r="O1450" s="63">
        <f t="shared" si="1218"/>
        <v>0.13390000000000002</v>
      </c>
      <c r="P1450" s="87">
        <f t="shared" si="1214"/>
        <v>1.2662278907706858E-2</v>
      </c>
      <c r="Q1450" s="64">
        <f t="shared" si="1219"/>
        <v>90</v>
      </c>
      <c r="R1450" s="87">
        <f t="shared" si="1220"/>
        <v>0.71677132643187358</v>
      </c>
      <c r="S1450" s="64">
        <v>102</v>
      </c>
    </row>
    <row r="1451" spans="1:19" x14ac:dyDescent="0.25">
      <c r="B1451" s="62">
        <v>9</v>
      </c>
      <c r="C1451" s="64" t="s">
        <v>15</v>
      </c>
      <c r="D1451" s="68"/>
      <c r="E1451" s="68">
        <f t="shared" si="1213"/>
        <v>0</v>
      </c>
      <c r="F1451" s="63">
        <f t="shared" si="1221"/>
        <v>2.5794484808747964E-3</v>
      </c>
      <c r="G1451" s="65">
        <f>IFERROR(VLOOKUP(B1451,EFA!$C$2:$D$7,2,0),EFA!$D$7)</f>
        <v>1.0058360487805551</v>
      </c>
      <c r="H1451" s="69">
        <f>LGD!$D$6</f>
        <v>0.3</v>
      </c>
      <c r="I1451" s="68">
        <f t="shared" si="1215"/>
        <v>0</v>
      </c>
      <c r="J1451" s="70">
        <f t="shared" si="1216"/>
        <v>0.32243719172393559</v>
      </c>
      <c r="K1451" s="87">
        <f t="shared" si="1217"/>
        <v>0</v>
      </c>
      <c r="M1451" s="64">
        <v>192</v>
      </c>
      <c r="N1451" s="64">
        <v>1</v>
      </c>
      <c r="O1451" s="63">
        <f t="shared" si="1218"/>
        <v>0.13390000000000002</v>
      </c>
      <c r="P1451" s="87">
        <f t="shared" si="1214"/>
        <v>1.2662278907706858E-2</v>
      </c>
      <c r="Q1451" s="64">
        <f t="shared" si="1219"/>
        <v>90</v>
      </c>
      <c r="R1451" s="87">
        <f t="shared" si="1220"/>
        <v>0.71677132643187358</v>
      </c>
      <c r="S1451" s="64">
        <v>102</v>
      </c>
    </row>
    <row r="1452" spans="1:19" x14ac:dyDescent="0.25">
      <c r="B1452" s="62">
        <v>9</v>
      </c>
      <c r="C1452" s="64" t="s">
        <v>16</v>
      </c>
      <c r="D1452" s="68"/>
      <c r="E1452" s="68">
        <f t="shared" si="1213"/>
        <v>0</v>
      </c>
      <c r="F1452" s="63">
        <f t="shared" si="1221"/>
        <v>2.5794484808747964E-3</v>
      </c>
      <c r="G1452" s="65">
        <f>IFERROR(VLOOKUP(B1452,EFA!$C$2:$D$7,2,0),EFA!$D$7)</f>
        <v>1.0058360487805551</v>
      </c>
      <c r="H1452" s="69">
        <f>LGD!$D$7</f>
        <v>0.3</v>
      </c>
      <c r="I1452" s="68">
        <f t="shared" si="1215"/>
        <v>0</v>
      </c>
      <c r="J1452" s="70">
        <f t="shared" si="1216"/>
        <v>0.32243719172393559</v>
      </c>
      <c r="K1452" s="87">
        <f t="shared" si="1217"/>
        <v>0</v>
      </c>
      <c r="M1452" s="64">
        <v>192</v>
      </c>
      <c r="N1452" s="64">
        <v>1</v>
      </c>
      <c r="O1452" s="63">
        <f t="shared" si="1218"/>
        <v>0.13390000000000002</v>
      </c>
      <c r="P1452" s="87">
        <f t="shared" si="1214"/>
        <v>1.2662278907706858E-2</v>
      </c>
      <c r="Q1452" s="64">
        <f t="shared" si="1219"/>
        <v>90</v>
      </c>
      <c r="R1452" s="87">
        <f t="shared" si="1220"/>
        <v>0.71677132643187358</v>
      </c>
      <c r="S1452" s="64">
        <v>102</v>
      </c>
    </row>
    <row r="1453" spans="1:19" x14ac:dyDescent="0.25">
      <c r="B1453" s="62">
        <v>9</v>
      </c>
      <c r="C1453" s="64" t="s">
        <v>17</v>
      </c>
      <c r="D1453" s="68"/>
      <c r="E1453" s="68">
        <f t="shared" si="1213"/>
        <v>0</v>
      </c>
      <c r="F1453" s="63">
        <f t="shared" si="1221"/>
        <v>2.5794484808747964E-3</v>
      </c>
      <c r="G1453" s="65">
        <f>IFERROR(VLOOKUP(B1453,EFA!$C$2:$D$7,2,0),EFA!$D$7)</f>
        <v>1.0058360487805551</v>
      </c>
      <c r="H1453" s="69">
        <f>LGD!$D$8</f>
        <v>4.6364209605119888E-2</v>
      </c>
      <c r="I1453" s="68">
        <f t="shared" si="1215"/>
        <v>0</v>
      </c>
      <c r="J1453" s="70">
        <f t="shared" si="1216"/>
        <v>0.32243719172393559</v>
      </c>
      <c r="K1453" s="87">
        <f t="shared" si="1217"/>
        <v>0</v>
      </c>
      <c r="M1453" s="64">
        <v>192</v>
      </c>
      <c r="N1453" s="64">
        <v>1</v>
      </c>
      <c r="O1453" s="63">
        <f t="shared" si="1218"/>
        <v>0.13390000000000002</v>
      </c>
      <c r="P1453" s="87">
        <f t="shared" si="1214"/>
        <v>1.2662278907706858E-2</v>
      </c>
      <c r="Q1453" s="64">
        <f t="shared" si="1219"/>
        <v>90</v>
      </c>
      <c r="R1453" s="87">
        <f t="shared" si="1220"/>
        <v>0.71677132643187358</v>
      </c>
      <c r="S1453" s="64">
        <v>102</v>
      </c>
    </row>
    <row r="1454" spans="1:19" x14ac:dyDescent="0.25">
      <c r="B1454" s="62">
        <v>9</v>
      </c>
      <c r="C1454" s="64" t="s">
        <v>18</v>
      </c>
      <c r="D1454" s="68"/>
      <c r="E1454" s="68">
        <f t="shared" si="1213"/>
        <v>0</v>
      </c>
      <c r="F1454" s="63">
        <f t="shared" si="1221"/>
        <v>2.5794484808747964E-3</v>
      </c>
      <c r="G1454" s="65">
        <f>IFERROR(VLOOKUP(B1454,EFA!$C$2:$D$7,2,0),EFA!$D$7)</f>
        <v>1.0058360487805551</v>
      </c>
      <c r="H1454" s="69">
        <f>LGD!$D$9</f>
        <v>0.25</v>
      </c>
      <c r="I1454" s="68">
        <f t="shared" si="1215"/>
        <v>0</v>
      </c>
      <c r="J1454" s="70">
        <f t="shared" si="1216"/>
        <v>0.32243719172393559</v>
      </c>
      <c r="K1454" s="87">
        <f t="shared" si="1217"/>
        <v>0</v>
      </c>
      <c r="M1454" s="64">
        <v>192</v>
      </c>
      <c r="N1454" s="64">
        <v>1</v>
      </c>
      <c r="O1454" s="63">
        <f t="shared" si="1218"/>
        <v>0.13390000000000002</v>
      </c>
      <c r="P1454" s="87">
        <f t="shared" si="1214"/>
        <v>1.2662278907706858E-2</v>
      </c>
      <c r="Q1454" s="64">
        <f t="shared" si="1219"/>
        <v>90</v>
      </c>
      <c r="R1454" s="87">
        <f t="shared" si="1220"/>
        <v>0.71677132643187358</v>
      </c>
      <c r="S1454" s="64">
        <v>102</v>
      </c>
    </row>
    <row r="1455" spans="1:19" x14ac:dyDescent="0.25">
      <c r="B1455" s="62">
        <v>9</v>
      </c>
      <c r="C1455" s="64" t="s">
        <v>19</v>
      </c>
      <c r="D1455" s="68"/>
      <c r="E1455" s="68">
        <f t="shared" si="1213"/>
        <v>0</v>
      </c>
      <c r="F1455" s="63">
        <f t="shared" si="1221"/>
        <v>2.5794484808747964E-3</v>
      </c>
      <c r="G1455" s="65">
        <f>IFERROR(VLOOKUP(B1455,EFA!$C$2:$D$7,2,0),EFA!$D$7)</f>
        <v>1.0058360487805551</v>
      </c>
      <c r="H1455" s="69">
        <f>LGD!$D$10</f>
        <v>0.35</v>
      </c>
      <c r="I1455" s="68">
        <f t="shared" si="1215"/>
        <v>0</v>
      </c>
      <c r="J1455" s="70">
        <f t="shared" si="1216"/>
        <v>0.32243719172393559</v>
      </c>
      <c r="K1455" s="87">
        <f t="shared" si="1217"/>
        <v>0</v>
      </c>
      <c r="M1455" s="64">
        <v>192</v>
      </c>
      <c r="N1455" s="64">
        <v>1</v>
      </c>
      <c r="O1455" s="63">
        <f t="shared" si="1218"/>
        <v>0.13390000000000002</v>
      </c>
      <c r="P1455" s="87">
        <f t="shared" si="1214"/>
        <v>1.2662278907706858E-2</v>
      </c>
      <c r="Q1455" s="64">
        <f t="shared" si="1219"/>
        <v>90</v>
      </c>
      <c r="R1455" s="87">
        <f t="shared" si="1220"/>
        <v>0.71677132643187358</v>
      </c>
      <c r="S1455" s="64">
        <v>102</v>
      </c>
    </row>
    <row r="1456" spans="1:19" x14ac:dyDescent="0.25">
      <c r="B1456" s="62">
        <v>9</v>
      </c>
      <c r="C1456" s="64" t="s">
        <v>20</v>
      </c>
      <c r="D1456" s="68"/>
      <c r="E1456" s="68">
        <f t="shared" si="1213"/>
        <v>0</v>
      </c>
      <c r="F1456" s="63">
        <f t="shared" si="1221"/>
        <v>2.5794484808747964E-3</v>
      </c>
      <c r="G1456" s="65">
        <f>IFERROR(VLOOKUP(B1456,EFA!$C$2:$D$7,2,0),EFA!$D$7)</f>
        <v>1.0058360487805551</v>
      </c>
      <c r="H1456" s="69">
        <f>LGD!$D$11</f>
        <v>0.55000000000000004</v>
      </c>
      <c r="I1456" s="68">
        <f t="shared" si="1215"/>
        <v>0</v>
      </c>
      <c r="J1456" s="70">
        <f t="shared" si="1216"/>
        <v>0.32243719172393559</v>
      </c>
      <c r="K1456" s="87">
        <f t="shared" si="1217"/>
        <v>0</v>
      </c>
      <c r="M1456" s="64">
        <v>192</v>
      </c>
      <c r="N1456" s="64">
        <v>1</v>
      </c>
      <c r="O1456" s="63">
        <f t="shared" si="1218"/>
        <v>0.13390000000000002</v>
      </c>
      <c r="P1456" s="87">
        <f t="shared" si="1214"/>
        <v>1.2662278907706858E-2</v>
      </c>
      <c r="Q1456" s="64">
        <f t="shared" si="1219"/>
        <v>90</v>
      </c>
      <c r="R1456" s="87">
        <f t="shared" si="1220"/>
        <v>0.71677132643187358</v>
      </c>
      <c r="S1456" s="64">
        <v>102</v>
      </c>
    </row>
    <row r="1457" spans="1:19" ht="16.5" thickBot="1" x14ac:dyDescent="0.3">
      <c r="C1457" s="78"/>
      <c r="D1457" s="79"/>
      <c r="E1457" s="79"/>
      <c r="F1457" s="80"/>
      <c r="G1457" s="81"/>
      <c r="H1457" s="82"/>
      <c r="I1457" s="79"/>
      <c r="J1457" s="83"/>
      <c r="K1457" s="125"/>
    </row>
    <row r="1458" spans="1:19" x14ac:dyDescent="0.25">
      <c r="A1458" s="62">
        <v>16</v>
      </c>
      <c r="B1458" s="62" t="s">
        <v>52</v>
      </c>
      <c r="C1458" s="64" t="s">
        <v>9</v>
      </c>
      <c r="D1458" s="64"/>
      <c r="E1458" s="84" t="s">
        <v>26</v>
      </c>
      <c r="F1458" s="84" t="s">
        <v>39</v>
      </c>
      <c r="G1458" s="84" t="s">
        <v>27</v>
      </c>
      <c r="H1458" s="84" t="s">
        <v>28</v>
      </c>
      <c r="I1458" s="84" t="s">
        <v>29</v>
      </c>
      <c r="J1458" s="84" t="s">
        <v>30</v>
      </c>
      <c r="K1458" s="114" t="s">
        <v>31</v>
      </c>
      <c r="M1458" s="85" t="s">
        <v>32</v>
      </c>
      <c r="N1458" s="85" t="s">
        <v>33</v>
      </c>
      <c r="O1458" s="85" t="s">
        <v>34</v>
      </c>
      <c r="P1458" s="85" t="s">
        <v>35</v>
      </c>
      <c r="Q1458" s="85" t="s">
        <v>36</v>
      </c>
      <c r="R1458" s="85" t="s">
        <v>37</v>
      </c>
      <c r="S1458" s="85" t="s">
        <v>38</v>
      </c>
    </row>
    <row r="1459" spans="1:19" x14ac:dyDescent="0.25">
      <c r="B1459" s="62">
        <v>10</v>
      </c>
      <c r="C1459" s="64" t="s">
        <v>12</v>
      </c>
      <c r="D1459" s="68"/>
      <c r="E1459" s="68">
        <f t="shared" ref="E1459:E1467" si="1222">D1360*R1459</f>
        <v>0</v>
      </c>
      <c r="F1459" s="63">
        <f>$M$4-$L$4</f>
        <v>2.3073952929063973E-3</v>
      </c>
      <c r="G1459" s="65">
        <f>IFERROR(VLOOKUP(B1459,EFA!$C$2:$D$7,2,0),EFA!$D$7)</f>
        <v>1.0058360487805551</v>
      </c>
      <c r="H1459" s="69">
        <f>LGD!$D$3</f>
        <v>0</v>
      </c>
      <c r="I1459" s="68">
        <f>E1459*F1459*G1459*H1459</f>
        <v>0</v>
      </c>
      <c r="J1459" s="70">
        <f>1/((1+($O$16/12))^(M1459-Q1459))</f>
        <v>0.28223777860869115</v>
      </c>
      <c r="K1459" s="87">
        <f>I1459*J1459</f>
        <v>0</v>
      </c>
      <c r="M1459" s="64">
        <v>192</v>
      </c>
      <c r="N1459" s="64">
        <v>1</v>
      </c>
      <c r="O1459" s="63">
        <f>$O$16</f>
        <v>0.13390000000000002</v>
      </c>
      <c r="P1459" s="87">
        <f t="shared" ref="P1459:P1467" si="1223">PMT(O1459/12,M1459,-N1459,0,0)</f>
        <v>1.2662278907706858E-2</v>
      </c>
      <c r="Q1459" s="64">
        <f>M1459-S1459</f>
        <v>78</v>
      </c>
      <c r="R1459" s="87">
        <f>PV(O1459/12,Q1459,-P1459,0,0)</f>
        <v>0.65723360270093056</v>
      </c>
      <c r="S1459" s="64">
        <v>114</v>
      </c>
    </row>
    <row r="1460" spans="1:19" x14ac:dyDescent="0.25">
      <c r="B1460" s="62">
        <v>10</v>
      </c>
      <c r="C1460" s="64" t="s">
        <v>13</v>
      </c>
      <c r="D1460" s="68"/>
      <c r="E1460" s="68">
        <f t="shared" si="1222"/>
        <v>0</v>
      </c>
      <c r="F1460" s="63">
        <f t="shared" ref="F1460:F1467" si="1224">$M$4-$L$4</f>
        <v>2.3073952929063973E-3</v>
      </c>
      <c r="G1460" s="65">
        <f>IFERROR(VLOOKUP(B1460,EFA!$C$2:$D$7,2,0),EFA!$D$7)</f>
        <v>1.0058360487805551</v>
      </c>
      <c r="H1460" s="69">
        <f>LGD!$D$4</f>
        <v>0.55000000000000004</v>
      </c>
      <c r="I1460" s="68">
        <f t="shared" ref="I1460:I1467" si="1225">E1460*F1460*G1460*H1460</f>
        <v>0</v>
      </c>
      <c r="J1460" s="70">
        <f t="shared" ref="J1460:J1467" si="1226">1/((1+($O$16/12))^(M1460-Q1460))</f>
        <v>0.28223777860869115</v>
      </c>
      <c r="K1460" s="87">
        <f t="shared" ref="K1460:K1467" si="1227">I1460*J1460</f>
        <v>0</v>
      </c>
      <c r="M1460" s="64">
        <v>192</v>
      </c>
      <c r="N1460" s="64">
        <v>1</v>
      </c>
      <c r="O1460" s="63">
        <f t="shared" ref="O1460:O1467" si="1228">$O$16</f>
        <v>0.13390000000000002</v>
      </c>
      <c r="P1460" s="87">
        <f t="shared" si="1223"/>
        <v>1.2662278907706858E-2</v>
      </c>
      <c r="Q1460" s="64">
        <f t="shared" ref="Q1460:Q1467" si="1229">M1460-S1460</f>
        <v>78</v>
      </c>
      <c r="R1460" s="87">
        <f t="shared" ref="R1460:R1467" si="1230">PV(O1460/12,Q1460,-P1460,0,0)</f>
        <v>0.65723360270093056</v>
      </c>
      <c r="S1460" s="64">
        <v>114</v>
      </c>
    </row>
    <row r="1461" spans="1:19" x14ac:dyDescent="0.25">
      <c r="B1461" s="62">
        <v>10</v>
      </c>
      <c r="C1461" s="64" t="s">
        <v>14</v>
      </c>
      <c r="D1461" s="68"/>
      <c r="E1461" s="68">
        <f t="shared" si="1222"/>
        <v>0</v>
      </c>
      <c r="F1461" s="63">
        <f t="shared" si="1224"/>
        <v>2.3073952929063973E-3</v>
      </c>
      <c r="G1461" s="65">
        <f>IFERROR(VLOOKUP(B1461,EFA!$C$2:$D$7,2,0),EFA!$D$7)</f>
        <v>1.0058360487805551</v>
      </c>
      <c r="H1461" s="69">
        <f>LGD!$D$5</f>
        <v>0.14000000000000001</v>
      </c>
      <c r="I1461" s="68">
        <f t="shared" si="1225"/>
        <v>0</v>
      </c>
      <c r="J1461" s="70">
        <f t="shared" si="1226"/>
        <v>0.28223777860869115</v>
      </c>
      <c r="K1461" s="87">
        <f t="shared" si="1227"/>
        <v>0</v>
      </c>
      <c r="M1461" s="64">
        <v>192</v>
      </c>
      <c r="N1461" s="64">
        <v>1</v>
      </c>
      <c r="O1461" s="63">
        <f t="shared" si="1228"/>
        <v>0.13390000000000002</v>
      </c>
      <c r="P1461" s="87">
        <f t="shared" si="1223"/>
        <v>1.2662278907706858E-2</v>
      </c>
      <c r="Q1461" s="64">
        <f t="shared" si="1229"/>
        <v>78</v>
      </c>
      <c r="R1461" s="87">
        <f t="shared" si="1230"/>
        <v>0.65723360270093056</v>
      </c>
      <c r="S1461" s="64">
        <v>114</v>
      </c>
    </row>
    <row r="1462" spans="1:19" x14ac:dyDescent="0.25">
      <c r="B1462" s="62">
        <v>10</v>
      </c>
      <c r="C1462" s="64" t="s">
        <v>15</v>
      </c>
      <c r="D1462" s="68"/>
      <c r="E1462" s="68">
        <f t="shared" si="1222"/>
        <v>0</v>
      </c>
      <c r="F1462" s="63">
        <f t="shared" si="1224"/>
        <v>2.3073952929063973E-3</v>
      </c>
      <c r="G1462" s="65">
        <f>IFERROR(VLOOKUP(B1462,EFA!$C$2:$D$7,2,0),EFA!$D$7)</f>
        <v>1.0058360487805551</v>
      </c>
      <c r="H1462" s="69">
        <f>LGD!$D$6</f>
        <v>0.3</v>
      </c>
      <c r="I1462" s="68">
        <f t="shared" si="1225"/>
        <v>0</v>
      </c>
      <c r="J1462" s="70">
        <f t="shared" si="1226"/>
        <v>0.28223777860869115</v>
      </c>
      <c r="K1462" s="87">
        <f t="shared" si="1227"/>
        <v>0</v>
      </c>
      <c r="M1462" s="64">
        <v>192</v>
      </c>
      <c r="N1462" s="64">
        <v>1</v>
      </c>
      <c r="O1462" s="63">
        <f t="shared" si="1228"/>
        <v>0.13390000000000002</v>
      </c>
      <c r="P1462" s="87">
        <f t="shared" si="1223"/>
        <v>1.2662278907706858E-2</v>
      </c>
      <c r="Q1462" s="64">
        <f t="shared" si="1229"/>
        <v>78</v>
      </c>
      <c r="R1462" s="87">
        <f t="shared" si="1230"/>
        <v>0.65723360270093056</v>
      </c>
      <c r="S1462" s="64">
        <v>114</v>
      </c>
    </row>
    <row r="1463" spans="1:19" x14ac:dyDescent="0.25">
      <c r="B1463" s="62">
        <v>10</v>
      </c>
      <c r="C1463" s="64" t="s">
        <v>16</v>
      </c>
      <c r="D1463" s="68"/>
      <c r="E1463" s="68">
        <f t="shared" si="1222"/>
        <v>0</v>
      </c>
      <c r="F1463" s="63">
        <f t="shared" si="1224"/>
        <v>2.3073952929063973E-3</v>
      </c>
      <c r="G1463" s="65">
        <f>IFERROR(VLOOKUP(B1463,EFA!$C$2:$D$7,2,0),EFA!$D$7)</f>
        <v>1.0058360487805551</v>
      </c>
      <c r="H1463" s="69">
        <f>LGD!$D$7</f>
        <v>0.3</v>
      </c>
      <c r="I1463" s="68">
        <f t="shared" si="1225"/>
        <v>0</v>
      </c>
      <c r="J1463" s="70">
        <f t="shared" si="1226"/>
        <v>0.28223777860869115</v>
      </c>
      <c r="K1463" s="87">
        <f t="shared" si="1227"/>
        <v>0</v>
      </c>
      <c r="M1463" s="64">
        <v>192</v>
      </c>
      <c r="N1463" s="64">
        <v>1</v>
      </c>
      <c r="O1463" s="63">
        <f t="shared" si="1228"/>
        <v>0.13390000000000002</v>
      </c>
      <c r="P1463" s="87">
        <f t="shared" si="1223"/>
        <v>1.2662278907706858E-2</v>
      </c>
      <c r="Q1463" s="64">
        <f t="shared" si="1229"/>
        <v>78</v>
      </c>
      <c r="R1463" s="87">
        <f t="shared" si="1230"/>
        <v>0.65723360270093056</v>
      </c>
      <c r="S1463" s="64">
        <v>114</v>
      </c>
    </row>
    <row r="1464" spans="1:19" x14ac:dyDescent="0.25">
      <c r="B1464" s="62">
        <v>10</v>
      </c>
      <c r="C1464" s="64" t="s">
        <v>17</v>
      </c>
      <c r="D1464" s="68"/>
      <c r="E1464" s="68">
        <f t="shared" si="1222"/>
        <v>0</v>
      </c>
      <c r="F1464" s="63">
        <f t="shared" si="1224"/>
        <v>2.3073952929063973E-3</v>
      </c>
      <c r="G1464" s="65">
        <f>IFERROR(VLOOKUP(B1464,EFA!$C$2:$D$7,2,0),EFA!$D$7)</f>
        <v>1.0058360487805551</v>
      </c>
      <c r="H1464" s="69">
        <f>LGD!$D$8</f>
        <v>4.6364209605119888E-2</v>
      </c>
      <c r="I1464" s="68">
        <f t="shared" si="1225"/>
        <v>0</v>
      </c>
      <c r="J1464" s="70">
        <f t="shared" si="1226"/>
        <v>0.28223777860869115</v>
      </c>
      <c r="K1464" s="87">
        <f t="shared" si="1227"/>
        <v>0</v>
      </c>
      <c r="M1464" s="64">
        <v>192</v>
      </c>
      <c r="N1464" s="64">
        <v>1</v>
      </c>
      <c r="O1464" s="63">
        <f t="shared" si="1228"/>
        <v>0.13390000000000002</v>
      </c>
      <c r="P1464" s="87">
        <f t="shared" si="1223"/>
        <v>1.2662278907706858E-2</v>
      </c>
      <c r="Q1464" s="64">
        <f t="shared" si="1229"/>
        <v>78</v>
      </c>
      <c r="R1464" s="87">
        <f t="shared" si="1230"/>
        <v>0.65723360270093056</v>
      </c>
      <c r="S1464" s="64">
        <v>114</v>
      </c>
    </row>
    <row r="1465" spans="1:19" x14ac:dyDescent="0.25">
      <c r="B1465" s="62">
        <v>10</v>
      </c>
      <c r="C1465" s="64" t="s">
        <v>18</v>
      </c>
      <c r="D1465" s="68"/>
      <c r="E1465" s="68">
        <f t="shared" si="1222"/>
        <v>0</v>
      </c>
      <c r="F1465" s="63">
        <f t="shared" si="1224"/>
        <v>2.3073952929063973E-3</v>
      </c>
      <c r="G1465" s="65">
        <f>IFERROR(VLOOKUP(B1465,EFA!$C$2:$D$7,2,0),EFA!$D$7)</f>
        <v>1.0058360487805551</v>
      </c>
      <c r="H1465" s="69">
        <f>LGD!$D$9</f>
        <v>0.25</v>
      </c>
      <c r="I1465" s="68">
        <f t="shared" si="1225"/>
        <v>0</v>
      </c>
      <c r="J1465" s="70">
        <f t="shared" si="1226"/>
        <v>0.28223777860869115</v>
      </c>
      <c r="K1465" s="87">
        <f t="shared" si="1227"/>
        <v>0</v>
      </c>
      <c r="M1465" s="64">
        <v>192</v>
      </c>
      <c r="N1465" s="64">
        <v>1</v>
      </c>
      <c r="O1465" s="63">
        <f t="shared" si="1228"/>
        <v>0.13390000000000002</v>
      </c>
      <c r="P1465" s="87">
        <f t="shared" si="1223"/>
        <v>1.2662278907706858E-2</v>
      </c>
      <c r="Q1465" s="64">
        <f t="shared" si="1229"/>
        <v>78</v>
      </c>
      <c r="R1465" s="87">
        <f t="shared" si="1230"/>
        <v>0.65723360270093056</v>
      </c>
      <c r="S1465" s="64">
        <v>114</v>
      </c>
    </row>
    <row r="1466" spans="1:19" x14ac:dyDescent="0.25">
      <c r="B1466" s="62">
        <v>10</v>
      </c>
      <c r="C1466" s="64" t="s">
        <v>19</v>
      </c>
      <c r="D1466" s="68"/>
      <c r="E1466" s="68">
        <f t="shared" si="1222"/>
        <v>0</v>
      </c>
      <c r="F1466" s="63">
        <f t="shared" si="1224"/>
        <v>2.3073952929063973E-3</v>
      </c>
      <c r="G1466" s="65">
        <f>IFERROR(VLOOKUP(B1466,EFA!$C$2:$D$7,2,0),EFA!$D$7)</f>
        <v>1.0058360487805551</v>
      </c>
      <c r="H1466" s="69">
        <f>LGD!$D$10</f>
        <v>0.35</v>
      </c>
      <c r="I1466" s="68">
        <f t="shared" si="1225"/>
        <v>0</v>
      </c>
      <c r="J1466" s="70">
        <f t="shared" si="1226"/>
        <v>0.28223777860869115</v>
      </c>
      <c r="K1466" s="87">
        <f t="shared" si="1227"/>
        <v>0</v>
      </c>
      <c r="M1466" s="64">
        <v>192</v>
      </c>
      <c r="N1466" s="64">
        <v>1</v>
      </c>
      <c r="O1466" s="63">
        <f t="shared" si="1228"/>
        <v>0.13390000000000002</v>
      </c>
      <c r="P1466" s="87">
        <f t="shared" si="1223"/>
        <v>1.2662278907706858E-2</v>
      </c>
      <c r="Q1466" s="64">
        <f t="shared" si="1229"/>
        <v>78</v>
      </c>
      <c r="R1466" s="87">
        <f t="shared" si="1230"/>
        <v>0.65723360270093056</v>
      </c>
      <c r="S1466" s="64">
        <v>114</v>
      </c>
    </row>
    <row r="1467" spans="1:19" x14ac:dyDescent="0.25">
      <c r="B1467" s="62">
        <v>10</v>
      </c>
      <c r="C1467" s="64" t="s">
        <v>20</v>
      </c>
      <c r="D1467" s="68"/>
      <c r="E1467" s="68">
        <f t="shared" si="1222"/>
        <v>0</v>
      </c>
      <c r="F1467" s="63">
        <f t="shared" si="1224"/>
        <v>2.3073952929063973E-3</v>
      </c>
      <c r="G1467" s="65">
        <f>IFERROR(VLOOKUP(B1467,EFA!$C$2:$D$7,2,0),EFA!$D$7)</f>
        <v>1.0058360487805551</v>
      </c>
      <c r="H1467" s="69">
        <f>LGD!$D$11</f>
        <v>0.55000000000000004</v>
      </c>
      <c r="I1467" s="68">
        <f t="shared" si="1225"/>
        <v>0</v>
      </c>
      <c r="J1467" s="70">
        <f t="shared" si="1226"/>
        <v>0.28223777860869115</v>
      </c>
      <c r="K1467" s="87">
        <f t="shared" si="1227"/>
        <v>0</v>
      </c>
      <c r="M1467" s="64">
        <v>192</v>
      </c>
      <c r="N1467" s="64">
        <v>1</v>
      </c>
      <c r="O1467" s="63">
        <f t="shared" si="1228"/>
        <v>0.13390000000000002</v>
      </c>
      <c r="P1467" s="87">
        <f t="shared" si="1223"/>
        <v>1.2662278907706858E-2</v>
      </c>
      <c r="Q1467" s="64">
        <f t="shared" si="1229"/>
        <v>78</v>
      </c>
      <c r="R1467" s="87">
        <f t="shared" si="1230"/>
        <v>0.65723360270093056</v>
      </c>
      <c r="S1467" s="64">
        <v>114</v>
      </c>
    </row>
    <row r="1468" spans="1:19" s="94" customFormat="1" x14ac:dyDescent="0.25">
      <c r="D1468" s="102"/>
      <c r="E1468" s="102"/>
      <c r="F1468" s="95"/>
      <c r="G1468" s="98"/>
      <c r="H1468" s="99"/>
      <c r="I1468" s="102"/>
      <c r="J1468" s="100"/>
      <c r="K1468" s="96"/>
      <c r="O1468" s="95"/>
      <c r="P1468" s="96"/>
      <c r="R1468" s="96"/>
    </row>
    <row r="1469" spans="1:19" s="94" customFormat="1" x14ac:dyDescent="0.25">
      <c r="A1469" s="62">
        <v>16</v>
      </c>
      <c r="B1469" s="62" t="s">
        <v>52</v>
      </c>
      <c r="C1469" s="64" t="s">
        <v>9</v>
      </c>
      <c r="D1469" s="64"/>
      <c r="E1469" s="84" t="s">
        <v>26</v>
      </c>
      <c r="F1469" s="84" t="s">
        <v>39</v>
      </c>
      <c r="G1469" s="84" t="s">
        <v>27</v>
      </c>
      <c r="H1469" s="84" t="s">
        <v>28</v>
      </c>
      <c r="I1469" s="84" t="s">
        <v>29</v>
      </c>
      <c r="J1469" s="84" t="s">
        <v>30</v>
      </c>
      <c r="K1469" s="114" t="s">
        <v>31</v>
      </c>
      <c r="L1469" s="62"/>
      <c r="M1469" s="85" t="s">
        <v>32</v>
      </c>
      <c r="N1469" s="85" t="s">
        <v>33</v>
      </c>
      <c r="O1469" s="85" t="s">
        <v>34</v>
      </c>
      <c r="P1469" s="85" t="s">
        <v>35</v>
      </c>
      <c r="Q1469" s="85" t="s">
        <v>36</v>
      </c>
      <c r="R1469" s="85" t="s">
        <v>37</v>
      </c>
      <c r="S1469" s="85" t="s">
        <v>38</v>
      </c>
    </row>
    <row r="1470" spans="1:19" s="94" customFormat="1" x14ac:dyDescent="0.25">
      <c r="B1470" s="62">
        <v>11</v>
      </c>
      <c r="C1470" s="64" t="s">
        <v>12</v>
      </c>
      <c r="D1470" s="68"/>
      <c r="E1470" s="68">
        <f>D1360*R1470</f>
        <v>0</v>
      </c>
      <c r="F1470" s="63">
        <f t="shared" ref="F1470:F1477" si="1231">$N$4-$M$4</f>
        <v>2.0872929377147159E-3</v>
      </c>
      <c r="G1470" s="65">
        <f>IFERROR(VLOOKUP(B1470,EFA!$C$2:$D$7,2,0),EFA!$D$7)</f>
        <v>1.0058360487805551</v>
      </c>
      <c r="H1470" s="69">
        <f>LGD!$D$3</f>
        <v>0</v>
      </c>
      <c r="I1470" s="68">
        <f>E1470*F1470*G1470*H1470</f>
        <v>0</v>
      </c>
      <c r="J1470" s="70">
        <f>1/((1+($O$16/12))^(M1470-Q1470))</f>
        <v>0.24705017199805634</v>
      </c>
      <c r="K1470" s="87">
        <f>I1470*J1470</f>
        <v>0</v>
      </c>
      <c r="L1470" s="62"/>
      <c r="M1470" s="64">
        <v>192</v>
      </c>
      <c r="N1470" s="64">
        <v>1</v>
      </c>
      <c r="O1470" s="63">
        <f>$O$16</f>
        <v>0.13390000000000002</v>
      </c>
      <c r="P1470" s="87">
        <f t="shared" ref="P1470:P1478" si="1232">PMT(O1470/12,M1470,-N1470,0,0)</f>
        <v>1.2662278907706858E-2</v>
      </c>
      <c r="Q1470" s="64">
        <f>M1470-S1470</f>
        <v>66</v>
      </c>
      <c r="R1470" s="87">
        <f>PV(O1470/12,Q1470,-P1470,0,0)</f>
        <v>0.5892158605826554</v>
      </c>
      <c r="S1470" s="64">
        <v>126</v>
      </c>
    </row>
    <row r="1471" spans="1:19" s="94" customFormat="1" x14ac:dyDescent="0.25">
      <c r="B1471" s="62">
        <v>11</v>
      </c>
      <c r="C1471" s="64" t="s">
        <v>13</v>
      </c>
      <c r="D1471" s="68"/>
      <c r="E1471" s="68">
        <f t="shared" ref="E1471:E1478" si="1233">D1361*R1471</f>
        <v>0</v>
      </c>
      <c r="F1471" s="63">
        <f t="shared" si="1231"/>
        <v>2.0872929377147159E-3</v>
      </c>
      <c r="G1471" s="65">
        <f>IFERROR(VLOOKUP(B1471,EFA!$C$2:$D$7,2,0),EFA!$D$7)</f>
        <v>1.0058360487805551</v>
      </c>
      <c r="H1471" s="69">
        <f>LGD!$D$4</f>
        <v>0.55000000000000004</v>
      </c>
      <c r="I1471" s="68">
        <f t="shared" ref="I1471:I1478" si="1234">E1471*F1471*G1471*H1471</f>
        <v>0</v>
      </c>
      <c r="J1471" s="70">
        <f t="shared" ref="J1471:J1478" si="1235">1/((1+($O$16/12))^(M1471-Q1471))</f>
        <v>0.24705017199805634</v>
      </c>
      <c r="K1471" s="87">
        <f t="shared" ref="K1471:K1478" si="1236">I1471*J1471</f>
        <v>0</v>
      </c>
      <c r="L1471" s="62"/>
      <c r="M1471" s="64">
        <v>192</v>
      </c>
      <c r="N1471" s="64">
        <v>1</v>
      </c>
      <c r="O1471" s="63">
        <f t="shared" ref="O1471:O1478" si="1237">$O$16</f>
        <v>0.13390000000000002</v>
      </c>
      <c r="P1471" s="87">
        <f t="shared" si="1232"/>
        <v>1.2662278907706858E-2</v>
      </c>
      <c r="Q1471" s="64">
        <f t="shared" ref="Q1471:Q1478" si="1238">M1471-S1471</f>
        <v>66</v>
      </c>
      <c r="R1471" s="87">
        <f t="shared" ref="R1471:R1478" si="1239">PV(O1471/12,Q1471,-P1471,0,0)</f>
        <v>0.5892158605826554</v>
      </c>
      <c r="S1471" s="64">
        <v>126</v>
      </c>
    </row>
    <row r="1472" spans="1:19" s="94" customFormat="1" x14ac:dyDescent="0.25">
      <c r="B1472" s="62">
        <v>11</v>
      </c>
      <c r="C1472" s="64" t="s">
        <v>14</v>
      </c>
      <c r="D1472" s="68"/>
      <c r="E1472" s="68">
        <f t="shared" si="1233"/>
        <v>0</v>
      </c>
      <c r="F1472" s="63">
        <f t="shared" si="1231"/>
        <v>2.0872929377147159E-3</v>
      </c>
      <c r="G1472" s="65">
        <f>IFERROR(VLOOKUP(B1472,EFA!$C$2:$D$7,2,0),EFA!$D$7)</f>
        <v>1.0058360487805551</v>
      </c>
      <c r="H1472" s="69">
        <f>LGD!$D$5</f>
        <v>0.14000000000000001</v>
      </c>
      <c r="I1472" s="68">
        <f t="shared" si="1234"/>
        <v>0</v>
      </c>
      <c r="J1472" s="70">
        <f t="shared" si="1235"/>
        <v>0.24705017199805634</v>
      </c>
      <c r="K1472" s="87">
        <f t="shared" si="1236"/>
        <v>0</v>
      </c>
      <c r="L1472" s="62"/>
      <c r="M1472" s="64">
        <v>192</v>
      </c>
      <c r="N1472" s="64">
        <v>1</v>
      </c>
      <c r="O1472" s="63">
        <f t="shared" si="1237"/>
        <v>0.13390000000000002</v>
      </c>
      <c r="P1472" s="87">
        <f t="shared" si="1232"/>
        <v>1.2662278907706858E-2</v>
      </c>
      <c r="Q1472" s="64">
        <f t="shared" si="1238"/>
        <v>66</v>
      </c>
      <c r="R1472" s="87">
        <f t="shared" si="1239"/>
        <v>0.5892158605826554</v>
      </c>
      <c r="S1472" s="64">
        <v>126</v>
      </c>
    </row>
    <row r="1473" spans="1:19" s="94" customFormat="1" x14ac:dyDescent="0.25">
      <c r="B1473" s="62">
        <v>11</v>
      </c>
      <c r="C1473" s="64" t="s">
        <v>15</v>
      </c>
      <c r="D1473" s="68"/>
      <c r="E1473" s="68">
        <f t="shared" si="1233"/>
        <v>0</v>
      </c>
      <c r="F1473" s="63">
        <f t="shared" si="1231"/>
        <v>2.0872929377147159E-3</v>
      </c>
      <c r="G1473" s="65">
        <f>IFERROR(VLOOKUP(B1473,EFA!$C$2:$D$7,2,0),EFA!$D$7)</f>
        <v>1.0058360487805551</v>
      </c>
      <c r="H1473" s="69">
        <f>LGD!$D$6</f>
        <v>0.3</v>
      </c>
      <c r="I1473" s="68">
        <f t="shared" si="1234"/>
        <v>0</v>
      </c>
      <c r="J1473" s="70">
        <f t="shared" si="1235"/>
        <v>0.24705017199805634</v>
      </c>
      <c r="K1473" s="87">
        <f t="shared" si="1236"/>
        <v>0</v>
      </c>
      <c r="L1473" s="62"/>
      <c r="M1473" s="64">
        <v>192</v>
      </c>
      <c r="N1473" s="64">
        <v>1</v>
      </c>
      <c r="O1473" s="63">
        <f t="shared" si="1237"/>
        <v>0.13390000000000002</v>
      </c>
      <c r="P1473" s="87">
        <f t="shared" si="1232"/>
        <v>1.2662278907706858E-2</v>
      </c>
      <c r="Q1473" s="64">
        <f t="shared" si="1238"/>
        <v>66</v>
      </c>
      <c r="R1473" s="87">
        <f t="shared" si="1239"/>
        <v>0.5892158605826554</v>
      </c>
      <c r="S1473" s="64">
        <v>126</v>
      </c>
    </row>
    <row r="1474" spans="1:19" s="94" customFormat="1" x14ac:dyDescent="0.25">
      <c r="B1474" s="62">
        <v>11</v>
      </c>
      <c r="C1474" s="64" t="s">
        <v>16</v>
      </c>
      <c r="D1474" s="68"/>
      <c r="E1474" s="68">
        <f t="shared" si="1233"/>
        <v>0</v>
      </c>
      <c r="F1474" s="63">
        <f t="shared" si="1231"/>
        <v>2.0872929377147159E-3</v>
      </c>
      <c r="G1474" s="65">
        <f>IFERROR(VLOOKUP(B1474,EFA!$C$2:$D$7,2,0),EFA!$D$7)</f>
        <v>1.0058360487805551</v>
      </c>
      <c r="H1474" s="69">
        <f>LGD!$D$7</f>
        <v>0.3</v>
      </c>
      <c r="I1474" s="68">
        <f t="shared" si="1234"/>
        <v>0</v>
      </c>
      <c r="J1474" s="70">
        <f t="shared" si="1235"/>
        <v>0.24705017199805634</v>
      </c>
      <c r="K1474" s="87">
        <f t="shared" si="1236"/>
        <v>0</v>
      </c>
      <c r="L1474" s="62"/>
      <c r="M1474" s="64">
        <v>192</v>
      </c>
      <c r="N1474" s="64">
        <v>1</v>
      </c>
      <c r="O1474" s="63">
        <f t="shared" si="1237"/>
        <v>0.13390000000000002</v>
      </c>
      <c r="P1474" s="87">
        <f t="shared" si="1232"/>
        <v>1.2662278907706858E-2</v>
      </c>
      <c r="Q1474" s="64">
        <f t="shared" si="1238"/>
        <v>66</v>
      </c>
      <c r="R1474" s="87">
        <f t="shared" si="1239"/>
        <v>0.5892158605826554</v>
      </c>
      <c r="S1474" s="64">
        <v>126</v>
      </c>
    </row>
    <row r="1475" spans="1:19" s="94" customFormat="1" x14ac:dyDescent="0.25">
      <c r="B1475" s="62">
        <v>11</v>
      </c>
      <c r="C1475" s="64" t="s">
        <v>17</v>
      </c>
      <c r="D1475" s="68"/>
      <c r="E1475" s="68">
        <f t="shared" si="1233"/>
        <v>0</v>
      </c>
      <c r="F1475" s="63">
        <f t="shared" si="1231"/>
        <v>2.0872929377147159E-3</v>
      </c>
      <c r="G1475" s="65">
        <f>IFERROR(VLOOKUP(B1475,EFA!$C$2:$D$7,2,0),EFA!$D$7)</f>
        <v>1.0058360487805551</v>
      </c>
      <c r="H1475" s="69">
        <f>LGD!$D$8</f>
        <v>4.6364209605119888E-2</v>
      </c>
      <c r="I1475" s="68">
        <f t="shared" si="1234"/>
        <v>0</v>
      </c>
      <c r="J1475" s="70">
        <f t="shared" si="1235"/>
        <v>0.24705017199805634</v>
      </c>
      <c r="K1475" s="87">
        <f t="shared" si="1236"/>
        <v>0</v>
      </c>
      <c r="L1475" s="62"/>
      <c r="M1475" s="64">
        <v>192</v>
      </c>
      <c r="N1475" s="64">
        <v>1</v>
      </c>
      <c r="O1475" s="63">
        <f t="shared" si="1237"/>
        <v>0.13390000000000002</v>
      </c>
      <c r="P1475" s="87">
        <f t="shared" si="1232"/>
        <v>1.2662278907706858E-2</v>
      </c>
      <c r="Q1475" s="64">
        <f t="shared" si="1238"/>
        <v>66</v>
      </c>
      <c r="R1475" s="87">
        <f t="shared" si="1239"/>
        <v>0.5892158605826554</v>
      </c>
      <c r="S1475" s="64">
        <v>126</v>
      </c>
    </row>
    <row r="1476" spans="1:19" s="94" customFormat="1" x14ac:dyDescent="0.25">
      <c r="B1476" s="62">
        <v>11</v>
      </c>
      <c r="C1476" s="64" t="s">
        <v>18</v>
      </c>
      <c r="D1476" s="68"/>
      <c r="E1476" s="68">
        <f t="shared" si="1233"/>
        <v>0</v>
      </c>
      <c r="F1476" s="63">
        <f t="shared" si="1231"/>
        <v>2.0872929377147159E-3</v>
      </c>
      <c r="G1476" s="65">
        <f>IFERROR(VLOOKUP(B1476,EFA!$C$2:$D$7,2,0),EFA!$D$7)</f>
        <v>1.0058360487805551</v>
      </c>
      <c r="H1476" s="69">
        <f>LGD!$D$9</f>
        <v>0.25</v>
      </c>
      <c r="I1476" s="68">
        <f t="shared" si="1234"/>
        <v>0</v>
      </c>
      <c r="J1476" s="70">
        <f t="shared" si="1235"/>
        <v>0.24705017199805634</v>
      </c>
      <c r="K1476" s="87">
        <f t="shared" si="1236"/>
        <v>0</v>
      </c>
      <c r="L1476" s="62"/>
      <c r="M1476" s="64">
        <v>192</v>
      </c>
      <c r="N1476" s="64">
        <v>1</v>
      </c>
      <c r="O1476" s="63">
        <f t="shared" si="1237"/>
        <v>0.13390000000000002</v>
      </c>
      <c r="P1476" s="87">
        <f t="shared" si="1232"/>
        <v>1.2662278907706858E-2</v>
      </c>
      <c r="Q1476" s="64">
        <f t="shared" si="1238"/>
        <v>66</v>
      </c>
      <c r="R1476" s="87">
        <f t="shared" si="1239"/>
        <v>0.5892158605826554</v>
      </c>
      <c r="S1476" s="64">
        <v>126</v>
      </c>
    </row>
    <row r="1477" spans="1:19" s="94" customFormat="1" x14ac:dyDescent="0.25">
      <c r="B1477" s="62">
        <v>11</v>
      </c>
      <c r="C1477" s="64" t="s">
        <v>19</v>
      </c>
      <c r="D1477" s="68"/>
      <c r="E1477" s="68">
        <f t="shared" si="1233"/>
        <v>0</v>
      </c>
      <c r="F1477" s="63">
        <f t="shared" si="1231"/>
        <v>2.0872929377147159E-3</v>
      </c>
      <c r="G1477" s="65">
        <f>IFERROR(VLOOKUP(B1477,EFA!$C$2:$D$7,2,0),EFA!$D$7)</f>
        <v>1.0058360487805551</v>
      </c>
      <c r="H1477" s="69">
        <f>LGD!$D$10</f>
        <v>0.35</v>
      </c>
      <c r="I1477" s="68">
        <f t="shared" si="1234"/>
        <v>0</v>
      </c>
      <c r="J1477" s="70">
        <f t="shared" si="1235"/>
        <v>0.24705017199805634</v>
      </c>
      <c r="K1477" s="87">
        <f t="shared" si="1236"/>
        <v>0</v>
      </c>
      <c r="L1477" s="62"/>
      <c r="M1477" s="64">
        <v>192</v>
      </c>
      <c r="N1477" s="64">
        <v>1</v>
      </c>
      <c r="O1477" s="63">
        <f t="shared" si="1237"/>
        <v>0.13390000000000002</v>
      </c>
      <c r="P1477" s="87">
        <f t="shared" si="1232"/>
        <v>1.2662278907706858E-2</v>
      </c>
      <c r="Q1477" s="64">
        <f t="shared" si="1238"/>
        <v>66</v>
      </c>
      <c r="R1477" s="87">
        <f t="shared" si="1239"/>
        <v>0.5892158605826554</v>
      </c>
      <c r="S1477" s="64">
        <v>126</v>
      </c>
    </row>
    <row r="1478" spans="1:19" s="94" customFormat="1" x14ac:dyDescent="0.25">
      <c r="B1478" s="62">
        <v>11</v>
      </c>
      <c r="C1478" s="64" t="s">
        <v>20</v>
      </c>
      <c r="D1478" s="68"/>
      <c r="E1478" s="68">
        <f t="shared" si="1233"/>
        <v>0</v>
      </c>
      <c r="F1478" s="63">
        <f>$N$4-$M$4</f>
        <v>2.0872929377147159E-3</v>
      </c>
      <c r="G1478" s="65">
        <f>IFERROR(VLOOKUP(B1478,EFA!$C$2:$D$7,2,0),EFA!$D$7)</f>
        <v>1.0058360487805551</v>
      </c>
      <c r="H1478" s="69">
        <f>LGD!$D$11</f>
        <v>0.55000000000000004</v>
      </c>
      <c r="I1478" s="68">
        <f t="shared" si="1234"/>
        <v>0</v>
      </c>
      <c r="J1478" s="70">
        <f t="shared" si="1235"/>
        <v>0.24705017199805634</v>
      </c>
      <c r="K1478" s="87">
        <f t="shared" si="1236"/>
        <v>0</v>
      </c>
      <c r="L1478" s="62"/>
      <c r="M1478" s="64">
        <v>192</v>
      </c>
      <c r="N1478" s="64">
        <v>1</v>
      </c>
      <c r="O1478" s="63">
        <f t="shared" si="1237"/>
        <v>0.13390000000000002</v>
      </c>
      <c r="P1478" s="87">
        <f t="shared" si="1232"/>
        <v>1.2662278907706858E-2</v>
      </c>
      <c r="Q1478" s="64">
        <f t="shared" si="1238"/>
        <v>66</v>
      </c>
      <c r="R1478" s="87">
        <f t="shared" si="1239"/>
        <v>0.5892158605826554</v>
      </c>
      <c r="S1478" s="64">
        <v>126</v>
      </c>
    </row>
    <row r="1479" spans="1:19" s="94" customFormat="1" x14ac:dyDescent="0.25">
      <c r="D1479" s="102"/>
      <c r="E1479" s="102"/>
      <c r="F1479" s="95"/>
      <c r="G1479" s="98"/>
      <c r="H1479" s="99"/>
      <c r="I1479" s="102"/>
      <c r="J1479" s="100"/>
      <c r="K1479" s="96"/>
      <c r="O1479" s="95"/>
      <c r="P1479" s="96"/>
      <c r="R1479" s="96"/>
    </row>
    <row r="1480" spans="1:19" s="94" customFormat="1" x14ac:dyDescent="0.25">
      <c r="A1480" s="62">
        <v>16</v>
      </c>
      <c r="B1480" s="62" t="s">
        <v>52</v>
      </c>
      <c r="C1480" s="64" t="s">
        <v>9</v>
      </c>
      <c r="D1480" s="64"/>
      <c r="E1480" s="84" t="s">
        <v>26</v>
      </c>
      <c r="F1480" s="84" t="s">
        <v>39</v>
      </c>
      <c r="G1480" s="84" t="s">
        <v>27</v>
      </c>
      <c r="H1480" s="84" t="s">
        <v>28</v>
      </c>
      <c r="I1480" s="84" t="s">
        <v>29</v>
      </c>
      <c r="J1480" s="84" t="s">
        <v>30</v>
      </c>
      <c r="K1480" s="114" t="s">
        <v>31</v>
      </c>
      <c r="L1480" s="62"/>
      <c r="M1480" s="85" t="s">
        <v>32</v>
      </c>
      <c r="N1480" s="85" t="s">
        <v>33</v>
      </c>
      <c r="O1480" s="85" t="s">
        <v>34</v>
      </c>
      <c r="P1480" s="85" t="s">
        <v>35</v>
      </c>
      <c r="Q1480" s="85" t="s">
        <v>36</v>
      </c>
      <c r="R1480" s="85" t="s">
        <v>37</v>
      </c>
      <c r="S1480" s="85" t="s">
        <v>38</v>
      </c>
    </row>
    <row r="1481" spans="1:19" s="94" customFormat="1" x14ac:dyDescent="0.25">
      <c r="B1481" s="62">
        <v>12</v>
      </c>
      <c r="C1481" s="64" t="s">
        <v>12</v>
      </c>
      <c r="D1481" s="68"/>
      <c r="E1481" s="68">
        <f>D1360*R1481</f>
        <v>0</v>
      </c>
      <c r="F1481" s="63">
        <f t="shared" ref="F1481:F1488" si="1240">$O$4-$N$4</f>
        <v>1.9055491560728832E-3</v>
      </c>
      <c r="G1481" s="65">
        <f>IFERROR(VLOOKUP(B1481,EFA!$C$2:$D$7,2,0),EFA!$D$7)</f>
        <v>1.0058360487805551</v>
      </c>
      <c r="H1481" s="69">
        <f>LGD!$D$3</f>
        <v>0</v>
      </c>
      <c r="I1481" s="68">
        <f>E1481*F1481*G1481*H1481</f>
        <v>0</v>
      </c>
      <c r="J1481" s="70">
        <f>1/((1+($O$16/12))^(M1481-Q1481))</f>
        <v>0.21624953181370371</v>
      </c>
      <c r="K1481" s="87">
        <f>I1481*J1481</f>
        <v>0</v>
      </c>
      <c r="L1481" s="62"/>
      <c r="M1481" s="64">
        <v>192</v>
      </c>
      <c r="N1481" s="64">
        <v>1</v>
      </c>
      <c r="O1481" s="63">
        <f>$O$16</f>
        <v>0.13390000000000002</v>
      </c>
      <c r="P1481" s="87">
        <f t="shared" ref="P1481:P1489" si="1241">PMT(O1481/12,M1481,-N1481,0,0)</f>
        <v>1.2662278907706858E-2</v>
      </c>
      <c r="Q1481" s="64">
        <f>M1481-S1481</f>
        <v>54</v>
      </c>
      <c r="R1481" s="87">
        <f>PV(O1481/12,Q1481,-P1481,0,0)</f>
        <v>0.5115102824558293</v>
      </c>
      <c r="S1481" s="64">
        <v>138</v>
      </c>
    </row>
    <row r="1482" spans="1:19" s="94" customFormat="1" x14ac:dyDescent="0.25">
      <c r="B1482" s="62">
        <v>12</v>
      </c>
      <c r="C1482" s="64" t="s">
        <v>13</v>
      </c>
      <c r="D1482" s="68"/>
      <c r="E1482" s="68">
        <f t="shared" ref="E1482:E1489" si="1242">D1361*R1482</f>
        <v>0</v>
      </c>
      <c r="F1482" s="63">
        <f t="shared" si="1240"/>
        <v>1.9055491560728832E-3</v>
      </c>
      <c r="G1482" s="65">
        <f>IFERROR(VLOOKUP(B1482,EFA!$C$2:$D$7,2,0),EFA!$D$7)</f>
        <v>1.0058360487805551</v>
      </c>
      <c r="H1482" s="69">
        <f>LGD!$D$4</f>
        <v>0.55000000000000004</v>
      </c>
      <c r="I1482" s="68">
        <f t="shared" ref="I1482:I1489" si="1243">E1482*F1482*G1482*H1482</f>
        <v>0</v>
      </c>
      <c r="J1482" s="70">
        <f t="shared" ref="J1482:J1489" si="1244">1/((1+($O$16/12))^(M1482-Q1482))</f>
        <v>0.21624953181370371</v>
      </c>
      <c r="K1482" s="87">
        <f t="shared" ref="K1482:K1489" si="1245">I1482*J1482</f>
        <v>0</v>
      </c>
      <c r="L1482" s="62"/>
      <c r="M1482" s="64">
        <v>192</v>
      </c>
      <c r="N1482" s="64">
        <v>1</v>
      </c>
      <c r="O1482" s="63">
        <f t="shared" ref="O1482:O1489" si="1246">$O$16</f>
        <v>0.13390000000000002</v>
      </c>
      <c r="P1482" s="87">
        <f t="shared" si="1241"/>
        <v>1.2662278907706858E-2</v>
      </c>
      <c r="Q1482" s="64">
        <f t="shared" ref="Q1482:Q1489" si="1247">M1482-S1482</f>
        <v>54</v>
      </c>
      <c r="R1482" s="87">
        <f t="shared" ref="R1482:R1489" si="1248">PV(O1482/12,Q1482,-P1482,0,0)</f>
        <v>0.5115102824558293</v>
      </c>
      <c r="S1482" s="64">
        <v>138</v>
      </c>
    </row>
    <row r="1483" spans="1:19" s="94" customFormat="1" x14ac:dyDescent="0.25">
      <c r="B1483" s="62">
        <v>12</v>
      </c>
      <c r="C1483" s="64" t="s">
        <v>14</v>
      </c>
      <c r="D1483" s="68"/>
      <c r="E1483" s="68">
        <f t="shared" si="1242"/>
        <v>0</v>
      </c>
      <c r="F1483" s="63">
        <f t="shared" si="1240"/>
        <v>1.9055491560728832E-3</v>
      </c>
      <c r="G1483" s="65">
        <f>IFERROR(VLOOKUP(B1483,EFA!$C$2:$D$7,2,0),EFA!$D$7)</f>
        <v>1.0058360487805551</v>
      </c>
      <c r="H1483" s="69">
        <f>LGD!$D$5</f>
        <v>0.14000000000000001</v>
      </c>
      <c r="I1483" s="68">
        <f t="shared" si="1243"/>
        <v>0</v>
      </c>
      <c r="J1483" s="70">
        <f t="shared" si="1244"/>
        <v>0.21624953181370371</v>
      </c>
      <c r="K1483" s="87">
        <f t="shared" si="1245"/>
        <v>0</v>
      </c>
      <c r="L1483" s="62"/>
      <c r="M1483" s="64">
        <v>192</v>
      </c>
      <c r="N1483" s="64">
        <v>1</v>
      </c>
      <c r="O1483" s="63">
        <f t="shared" si="1246"/>
        <v>0.13390000000000002</v>
      </c>
      <c r="P1483" s="87">
        <f t="shared" si="1241"/>
        <v>1.2662278907706858E-2</v>
      </c>
      <c r="Q1483" s="64">
        <f t="shared" si="1247"/>
        <v>54</v>
      </c>
      <c r="R1483" s="87">
        <f t="shared" si="1248"/>
        <v>0.5115102824558293</v>
      </c>
      <c r="S1483" s="64">
        <v>138</v>
      </c>
    </row>
    <row r="1484" spans="1:19" s="94" customFormat="1" x14ac:dyDescent="0.25">
      <c r="B1484" s="62">
        <v>12</v>
      </c>
      <c r="C1484" s="64" t="s">
        <v>15</v>
      </c>
      <c r="D1484" s="68"/>
      <c r="E1484" s="68">
        <f t="shared" si="1242"/>
        <v>0</v>
      </c>
      <c r="F1484" s="63">
        <f t="shared" si="1240"/>
        <v>1.9055491560728832E-3</v>
      </c>
      <c r="G1484" s="65">
        <f>IFERROR(VLOOKUP(B1484,EFA!$C$2:$D$7,2,0),EFA!$D$7)</f>
        <v>1.0058360487805551</v>
      </c>
      <c r="H1484" s="69">
        <f>LGD!$D$6</f>
        <v>0.3</v>
      </c>
      <c r="I1484" s="68">
        <f t="shared" si="1243"/>
        <v>0</v>
      </c>
      <c r="J1484" s="70">
        <f t="shared" si="1244"/>
        <v>0.21624953181370371</v>
      </c>
      <c r="K1484" s="87">
        <f t="shared" si="1245"/>
        <v>0</v>
      </c>
      <c r="L1484" s="62"/>
      <c r="M1484" s="64">
        <v>192</v>
      </c>
      <c r="N1484" s="64">
        <v>1</v>
      </c>
      <c r="O1484" s="63">
        <f t="shared" si="1246"/>
        <v>0.13390000000000002</v>
      </c>
      <c r="P1484" s="87">
        <f t="shared" si="1241"/>
        <v>1.2662278907706858E-2</v>
      </c>
      <c r="Q1484" s="64">
        <f t="shared" si="1247"/>
        <v>54</v>
      </c>
      <c r="R1484" s="87">
        <f t="shared" si="1248"/>
        <v>0.5115102824558293</v>
      </c>
      <c r="S1484" s="64">
        <v>138</v>
      </c>
    </row>
    <row r="1485" spans="1:19" s="94" customFormat="1" x14ac:dyDescent="0.25">
      <c r="B1485" s="62">
        <v>12</v>
      </c>
      <c r="C1485" s="64" t="s">
        <v>16</v>
      </c>
      <c r="D1485" s="68"/>
      <c r="E1485" s="68">
        <f t="shared" si="1242"/>
        <v>0</v>
      </c>
      <c r="F1485" s="63">
        <f t="shared" si="1240"/>
        <v>1.9055491560728832E-3</v>
      </c>
      <c r="G1485" s="65">
        <f>IFERROR(VLOOKUP(B1485,EFA!$C$2:$D$7,2,0),EFA!$D$7)</f>
        <v>1.0058360487805551</v>
      </c>
      <c r="H1485" s="69">
        <f>LGD!$D$7</f>
        <v>0.3</v>
      </c>
      <c r="I1485" s="68">
        <f t="shared" si="1243"/>
        <v>0</v>
      </c>
      <c r="J1485" s="70">
        <f t="shared" si="1244"/>
        <v>0.21624953181370371</v>
      </c>
      <c r="K1485" s="87">
        <f t="shared" si="1245"/>
        <v>0</v>
      </c>
      <c r="L1485" s="62"/>
      <c r="M1485" s="64">
        <v>192</v>
      </c>
      <c r="N1485" s="64">
        <v>1</v>
      </c>
      <c r="O1485" s="63">
        <f t="shared" si="1246"/>
        <v>0.13390000000000002</v>
      </c>
      <c r="P1485" s="87">
        <f t="shared" si="1241"/>
        <v>1.2662278907706858E-2</v>
      </c>
      <c r="Q1485" s="64">
        <f t="shared" si="1247"/>
        <v>54</v>
      </c>
      <c r="R1485" s="87">
        <f t="shared" si="1248"/>
        <v>0.5115102824558293</v>
      </c>
      <c r="S1485" s="64">
        <v>138</v>
      </c>
    </row>
    <row r="1486" spans="1:19" s="94" customFormat="1" x14ac:dyDescent="0.25">
      <c r="B1486" s="62">
        <v>12</v>
      </c>
      <c r="C1486" s="64" t="s">
        <v>17</v>
      </c>
      <c r="D1486" s="68"/>
      <c r="E1486" s="68">
        <f t="shared" si="1242"/>
        <v>0</v>
      </c>
      <c r="F1486" s="63">
        <f t="shared" si="1240"/>
        <v>1.9055491560728832E-3</v>
      </c>
      <c r="G1486" s="65">
        <f>IFERROR(VLOOKUP(B1486,EFA!$C$2:$D$7,2,0),EFA!$D$7)</f>
        <v>1.0058360487805551</v>
      </c>
      <c r="H1486" s="69">
        <f>LGD!$D$8</f>
        <v>4.6364209605119888E-2</v>
      </c>
      <c r="I1486" s="68">
        <f t="shared" si="1243"/>
        <v>0</v>
      </c>
      <c r="J1486" s="70">
        <f t="shared" si="1244"/>
        <v>0.21624953181370371</v>
      </c>
      <c r="K1486" s="87">
        <f t="shared" si="1245"/>
        <v>0</v>
      </c>
      <c r="L1486" s="62"/>
      <c r="M1486" s="64">
        <v>192</v>
      </c>
      <c r="N1486" s="64">
        <v>1</v>
      </c>
      <c r="O1486" s="63">
        <f t="shared" si="1246"/>
        <v>0.13390000000000002</v>
      </c>
      <c r="P1486" s="87">
        <f t="shared" si="1241"/>
        <v>1.2662278907706858E-2</v>
      </c>
      <c r="Q1486" s="64">
        <f t="shared" si="1247"/>
        <v>54</v>
      </c>
      <c r="R1486" s="87">
        <f t="shared" si="1248"/>
        <v>0.5115102824558293</v>
      </c>
      <c r="S1486" s="64">
        <v>138</v>
      </c>
    </row>
    <row r="1487" spans="1:19" s="94" customFormat="1" x14ac:dyDescent="0.25">
      <c r="B1487" s="62">
        <v>12</v>
      </c>
      <c r="C1487" s="64" t="s">
        <v>18</v>
      </c>
      <c r="D1487" s="68"/>
      <c r="E1487" s="68">
        <f t="shared" si="1242"/>
        <v>0</v>
      </c>
      <c r="F1487" s="63">
        <f t="shared" si="1240"/>
        <v>1.9055491560728832E-3</v>
      </c>
      <c r="G1487" s="65">
        <f>IFERROR(VLOOKUP(B1487,EFA!$C$2:$D$7,2,0),EFA!$D$7)</f>
        <v>1.0058360487805551</v>
      </c>
      <c r="H1487" s="69">
        <f>LGD!$D$9</f>
        <v>0.25</v>
      </c>
      <c r="I1487" s="68">
        <f t="shared" si="1243"/>
        <v>0</v>
      </c>
      <c r="J1487" s="70">
        <f t="shared" si="1244"/>
        <v>0.21624953181370371</v>
      </c>
      <c r="K1487" s="87">
        <f t="shared" si="1245"/>
        <v>0</v>
      </c>
      <c r="L1487" s="62"/>
      <c r="M1487" s="64">
        <v>192</v>
      </c>
      <c r="N1487" s="64">
        <v>1</v>
      </c>
      <c r="O1487" s="63">
        <f t="shared" si="1246"/>
        <v>0.13390000000000002</v>
      </c>
      <c r="P1487" s="87">
        <f t="shared" si="1241"/>
        <v>1.2662278907706858E-2</v>
      </c>
      <c r="Q1487" s="64">
        <f t="shared" si="1247"/>
        <v>54</v>
      </c>
      <c r="R1487" s="87">
        <f t="shared" si="1248"/>
        <v>0.5115102824558293</v>
      </c>
      <c r="S1487" s="64">
        <v>138</v>
      </c>
    </row>
    <row r="1488" spans="1:19" s="94" customFormat="1" x14ac:dyDescent="0.25">
      <c r="B1488" s="62">
        <v>12</v>
      </c>
      <c r="C1488" s="64" t="s">
        <v>19</v>
      </c>
      <c r="D1488" s="68"/>
      <c r="E1488" s="68">
        <f t="shared" si="1242"/>
        <v>0</v>
      </c>
      <c r="F1488" s="63">
        <f t="shared" si="1240"/>
        <v>1.9055491560728832E-3</v>
      </c>
      <c r="G1488" s="65">
        <f>IFERROR(VLOOKUP(B1488,EFA!$C$2:$D$7,2,0),EFA!$D$7)</f>
        <v>1.0058360487805551</v>
      </c>
      <c r="H1488" s="69">
        <f>LGD!$D$10</f>
        <v>0.35</v>
      </c>
      <c r="I1488" s="68">
        <f t="shared" si="1243"/>
        <v>0</v>
      </c>
      <c r="J1488" s="70">
        <f t="shared" si="1244"/>
        <v>0.21624953181370371</v>
      </c>
      <c r="K1488" s="87">
        <f t="shared" si="1245"/>
        <v>0</v>
      </c>
      <c r="L1488" s="62"/>
      <c r="M1488" s="64">
        <v>192</v>
      </c>
      <c r="N1488" s="64">
        <v>1</v>
      </c>
      <c r="O1488" s="63">
        <f t="shared" si="1246"/>
        <v>0.13390000000000002</v>
      </c>
      <c r="P1488" s="87">
        <f t="shared" si="1241"/>
        <v>1.2662278907706858E-2</v>
      </c>
      <c r="Q1488" s="64">
        <f t="shared" si="1247"/>
        <v>54</v>
      </c>
      <c r="R1488" s="87">
        <f t="shared" si="1248"/>
        <v>0.5115102824558293</v>
      </c>
      <c r="S1488" s="64">
        <v>138</v>
      </c>
    </row>
    <row r="1489" spans="1:19" s="94" customFormat="1" x14ac:dyDescent="0.25">
      <c r="B1489" s="62">
        <v>12</v>
      </c>
      <c r="C1489" s="64" t="s">
        <v>20</v>
      </c>
      <c r="D1489" s="68"/>
      <c r="E1489" s="68">
        <f t="shared" si="1242"/>
        <v>0</v>
      </c>
      <c r="F1489" s="63">
        <f>$O$4-$N$4</f>
        <v>1.9055491560728832E-3</v>
      </c>
      <c r="G1489" s="65">
        <f>IFERROR(VLOOKUP(B1489,EFA!$C$2:$D$7,2,0),EFA!$D$7)</f>
        <v>1.0058360487805551</v>
      </c>
      <c r="H1489" s="69">
        <f>LGD!$D$11</f>
        <v>0.55000000000000004</v>
      </c>
      <c r="I1489" s="68">
        <f t="shared" si="1243"/>
        <v>0</v>
      </c>
      <c r="J1489" s="70">
        <f t="shared" si="1244"/>
        <v>0.21624953181370371</v>
      </c>
      <c r="K1489" s="87">
        <f t="shared" si="1245"/>
        <v>0</v>
      </c>
      <c r="L1489" s="62"/>
      <c r="M1489" s="64">
        <v>192</v>
      </c>
      <c r="N1489" s="64">
        <v>1</v>
      </c>
      <c r="O1489" s="63">
        <f t="shared" si="1246"/>
        <v>0.13390000000000002</v>
      </c>
      <c r="P1489" s="87">
        <f t="shared" si="1241"/>
        <v>1.2662278907706858E-2</v>
      </c>
      <c r="Q1489" s="64">
        <f t="shared" si="1247"/>
        <v>54</v>
      </c>
      <c r="R1489" s="87">
        <f t="shared" si="1248"/>
        <v>0.5115102824558293</v>
      </c>
      <c r="S1489" s="64">
        <v>138</v>
      </c>
    </row>
    <row r="1490" spans="1:19" s="94" customFormat="1" x14ac:dyDescent="0.25">
      <c r="D1490" s="102"/>
      <c r="E1490" s="102"/>
      <c r="F1490" s="95"/>
      <c r="G1490" s="98"/>
      <c r="H1490" s="99"/>
      <c r="I1490" s="102"/>
      <c r="J1490" s="100"/>
      <c r="K1490" s="96"/>
      <c r="O1490" s="95"/>
      <c r="P1490" s="96"/>
      <c r="R1490" s="96"/>
    </row>
    <row r="1491" spans="1:19" s="94" customFormat="1" x14ac:dyDescent="0.25">
      <c r="A1491" s="62">
        <v>16</v>
      </c>
      <c r="B1491" s="62" t="s">
        <v>52</v>
      </c>
      <c r="C1491" s="64" t="s">
        <v>9</v>
      </c>
      <c r="D1491" s="64"/>
      <c r="E1491" s="84" t="s">
        <v>26</v>
      </c>
      <c r="F1491" s="84" t="s">
        <v>39</v>
      </c>
      <c r="G1491" s="84" t="s">
        <v>27</v>
      </c>
      <c r="H1491" s="84" t="s">
        <v>28</v>
      </c>
      <c r="I1491" s="84" t="s">
        <v>29</v>
      </c>
      <c r="J1491" s="84" t="s">
        <v>30</v>
      </c>
      <c r="K1491" s="114" t="s">
        <v>31</v>
      </c>
      <c r="L1491" s="62"/>
      <c r="M1491" s="85" t="s">
        <v>32</v>
      </c>
      <c r="N1491" s="85" t="s">
        <v>33</v>
      </c>
      <c r="O1491" s="85" t="s">
        <v>34</v>
      </c>
      <c r="P1491" s="85" t="s">
        <v>35</v>
      </c>
      <c r="Q1491" s="85" t="s">
        <v>36</v>
      </c>
      <c r="R1491" s="85" t="s">
        <v>37</v>
      </c>
      <c r="S1491" s="85" t="s">
        <v>38</v>
      </c>
    </row>
    <row r="1492" spans="1:19" s="94" customFormat="1" x14ac:dyDescent="0.25">
      <c r="B1492" s="62">
        <v>13</v>
      </c>
      <c r="C1492" s="64" t="s">
        <v>12</v>
      </c>
      <c r="D1492" s="68"/>
      <c r="E1492" s="68">
        <f>D1360*R1492</f>
        <v>0</v>
      </c>
      <c r="F1492" s="63">
        <f t="shared" ref="F1492:F1499" si="1249">$P$4-$O$4</f>
        <v>1.7529352980504564E-3</v>
      </c>
      <c r="G1492" s="65">
        <f>IFERROR(VLOOKUP(B1492,EFA!$C$2:$D$7,2,0),EFA!$D$7)</f>
        <v>1.0058360487805551</v>
      </c>
      <c r="H1492" s="69">
        <f>LGD!$D$3</f>
        <v>0</v>
      </c>
      <c r="I1492" s="68">
        <f>E1492*F1492*G1492*H1492</f>
        <v>0</v>
      </c>
      <c r="J1492" s="70">
        <f>1/((1+($O$16/12))^(M1492-Q1492))</f>
        <v>0.18928891905411815</v>
      </c>
      <c r="K1492" s="87">
        <f>I1492*J1492</f>
        <v>0</v>
      </c>
      <c r="L1492" s="62"/>
      <c r="M1492" s="64">
        <v>192</v>
      </c>
      <c r="N1492" s="64">
        <v>1</v>
      </c>
      <c r="O1492" s="63">
        <f>$O$16</f>
        <v>0.13390000000000002</v>
      </c>
      <c r="P1492" s="87">
        <f t="shared" ref="P1492:P1500" si="1250">PMT(O1492/12,M1492,-N1492,0,0)</f>
        <v>1.2662278907706858E-2</v>
      </c>
      <c r="Q1492" s="64">
        <f>M1492-S1492</f>
        <v>42</v>
      </c>
      <c r="R1492" s="87">
        <f>PV(O1492/12,Q1492,-P1492,0,0)</f>
        <v>0.42273702001020741</v>
      </c>
      <c r="S1492" s="64">
        <v>150</v>
      </c>
    </row>
    <row r="1493" spans="1:19" s="94" customFormat="1" x14ac:dyDescent="0.25">
      <c r="B1493" s="62">
        <v>13</v>
      </c>
      <c r="C1493" s="64" t="s">
        <v>13</v>
      </c>
      <c r="D1493" s="68"/>
      <c r="E1493" s="68">
        <f t="shared" ref="E1493:E1500" si="1251">D1361*R1493</f>
        <v>0</v>
      </c>
      <c r="F1493" s="63">
        <f t="shared" si="1249"/>
        <v>1.7529352980504564E-3</v>
      </c>
      <c r="G1493" s="65">
        <f>IFERROR(VLOOKUP(B1493,EFA!$C$2:$D$7,2,0),EFA!$D$7)</f>
        <v>1.0058360487805551</v>
      </c>
      <c r="H1493" s="69">
        <f>LGD!$D$4</f>
        <v>0.55000000000000004</v>
      </c>
      <c r="I1493" s="68">
        <f t="shared" ref="I1493:I1500" si="1252">E1493*F1493*G1493*H1493</f>
        <v>0</v>
      </c>
      <c r="J1493" s="70">
        <f t="shared" ref="J1493:J1500" si="1253">1/((1+($O$16/12))^(M1493-Q1493))</f>
        <v>0.18928891905411815</v>
      </c>
      <c r="K1493" s="87">
        <f t="shared" ref="K1493:K1500" si="1254">I1493*J1493</f>
        <v>0</v>
      </c>
      <c r="L1493" s="62"/>
      <c r="M1493" s="64">
        <v>192</v>
      </c>
      <c r="N1493" s="64">
        <v>1</v>
      </c>
      <c r="O1493" s="63">
        <f t="shared" ref="O1493:O1500" si="1255">$O$16</f>
        <v>0.13390000000000002</v>
      </c>
      <c r="P1493" s="87">
        <f t="shared" si="1250"/>
        <v>1.2662278907706858E-2</v>
      </c>
      <c r="Q1493" s="64">
        <f t="shared" ref="Q1493:Q1500" si="1256">M1493-S1493</f>
        <v>42</v>
      </c>
      <c r="R1493" s="87">
        <f t="shared" ref="R1493:R1500" si="1257">PV(O1493/12,Q1493,-P1493,0,0)</f>
        <v>0.42273702001020741</v>
      </c>
      <c r="S1493" s="64">
        <v>150</v>
      </c>
    </row>
    <row r="1494" spans="1:19" s="94" customFormat="1" x14ac:dyDescent="0.25">
      <c r="B1494" s="62">
        <v>13</v>
      </c>
      <c r="C1494" s="64" t="s">
        <v>14</v>
      </c>
      <c r="D1494" s="68"/>
      <c r="E1494" s="68">
        <f t="shared" si="1251"/>
        <v>0</v>
      </c>
      <c r="F1494" s="63">
        <f t="shared" si="1249"/>
        <v>1.7529352980504564E-3</v>
      </c>
      <c r="G1494" s="65">
        <f>IFERROR(VLOOKUP(B1494,EFA!$C$2:$D$7,2,0),EFA!$D$7)</f>
        <v>1.0058360487805551</v>
      </c>
      <c r="H1494" s="69">
        <f>LGD!$D$5</f>
        <v>0.14000000000000001</v>
      </c>
      <c r="I1494" s="68">
        <f t="shared" si="1252"/>
        <v>0</v>
      </c>
      <c r="J1494" s="70">
        <f t="shared" si="1253"/>
        <v>0.18928891905411815</v>
      </c>
      <c r="K1494" s="87">
        <f t="shared" si="1254"/>
        <v>0</v>
      </c>
      <c r="L1494" s="62"/>
      <c r="M1494" s="64">
        <v>192</v>
      </c>
      <c r="N1494" s="64">
        <v>1</v>
      </c>
      <c r="O1494" s="63">
        <f t="shared" si="1255"/>
        <v>0.13390000000000002</v>
      </c>
      <c r="P1494" s="87">
        <f t="shared" si="1250"/>
        <v>1.2662278907706858E-2</v>
      </c>
      <c r="Q1494" s="64">
        <f t="shared" si="1256"/>
        <v>42</v>
      </c>
      <c r="R1494" s="87">
        <f t="shared" si="1257"/>
        <v>0.42273702001020741</v>
      </c>
      <c r="S1494" s="64">
        <v>150</v>
      </c>
    </row>
    <row r="1495" spans="1:19" s="94" customFormat="1" x14ac:dyDescent="0.25">
      <c r="B1495" s="62">
        <v>13</v>
      </c>
      <c r="C1495" s="64" t="s">
        <v>15</v>
      </c>
      <c r="D1495" s="68"/>
      <c r="E1495" s="68">
        <f t="shared" si="1251"/>
        <v>0</v>
      </c>
      <c r="F1495" s="63">
        <f t="shared" si="1249"/>
        <v>1.7529352980504564E-3</v>
      </c>
      <c r="G1495" s="65">
        <f>IFERROR(VLOOKUP(B1495,EFA!$C$2:$D$7,2,0),EFA!$D$7)</f>
        <v>1.0058360487805551</v>
      </c>
      <c r="H1495" s="69">
        <f>LGD!$D$6</f>
        <v>0.3</v>
      </c>
      <c r="I1495" s="68">
        <f t="shared" si="1252"/>
        <v>0</v>
      </c>
      <c r="J1495" s="70">
        <f t="shared" si="1253"/>
        <v>0.18928891905411815</v>
      </c>
      <c r="K1495" s="87">
        <f t="shared" si="1254"/>
        <v>0</v>
      </c>
      <c r="L1495" s="62"/>
      <c r="M1495" s="64">
        <v>192</v>
      </c>
      <c r="N1495" s="64">
        <v>1</v>
      </c>
      <c r="O1495" s="63">
        <f t="shared" si="1255"/>
        <v>0.13390000000000002</v>
      </c>
      <c r="P1495" s="87">
        <f t="shared" si="1250"/>
        <v>1.2662278907706858E-2</v>
      </c>
      <c r="Q1495" s="64">
        <f t="shared" si="1256"/>
        <v>42</v>
      </c>
      <c r="R1495" s="87">
        <f t="shared" si="1257"/>
        <v>0.42273702001020741</v>
      </c>
      <c r="S1495" s="64">
        <v>150</v>
      </c>
    </row>
    <row r="1496" spans="1:19" s="94" customFormat="1" x14ac:dyDescent="0.25">
      <c r="B1496" s="62">
        <v>13</v>
      </c>
      <c r="C1496" s="64" t="s">
        <v>16</v>
      </c>
      <c r="D1496" s="68"/>
      <c r="E1496" s="68">
        <f t="shared" si="1251"/>
        <v>0</v>
      </c>
      <c r="F1496" s="63">
        <f t="shared" si="1249"/>
        <v>1.7529352980504564E-3</v>
      </c>
      <c r="G1496" s="65">
        <f>IFERROR(VLOOKUP(B1496,EFA!$C$2:$D$7,2,0),EFA!$D$7)</f>
        <v>1.0058360487805551</v>
      </c>
      <c r="H1496" s="69">
        <f>LGD!$D$7</f>
        <v>0.3</v>
      </c>
      <c r="I1496" s="68">
        <f t="shared" si="1252"/>
        <v>0</v>
      </c>
      <c r="J1496" s="70">
        <f t="shared" si="1253"/>
        <v>0.18928891905411815</v>
      </c>
      <c r="K1496" s="87">
        <f t="shared" si="1254"/>
        <v>0</v>
      </c>
      <c r="L1496" s="62"/>
      <c r="M1496" s="64">
        <v>192</v>
      </c>
      <c r="N1496" s="64">
        <v>1</v>
      </c>
      <c r="O1496" s="63">
        <f t="shared" si="1255"/>
        <v>0.13390000000000002</v>
      </c>
      <c r="P1496" s="87">
        <f t="shared" si="1250"/>
        <v>1.2662278907706858E-2</v>
      </c>
      <c r="Q1496" s="64">
        <f t="shared" si="1256"/>
        <v>42</v>
      </c>
      <c r="R1496" s="87">
        <f t="shared" si="1257"/>
        <v>0.42273702001020741</v>
      </c>
      <c r="S1496" s="64">
        <v>150</v>
      </c>
    </row>
    <row r="1497" spans="1:19" s="94" customFormat="1" x14ac:dyDescent="0.25">
      <c r="B1497" s="62">
        <v>13</v>
      </c>
      <c r="C1497" s="64" t="s">
        <v>17</v>
      </c>
      <c r="D1497" s="68"/>
      <c r="E1497" s="68">
        <f t="shared" si="1251"/>
        <v>0</v>
      </c>
      <c r="F1497" s="63">
        <f t="shared" si="1249"/>
        <v>1.7529352980504564E-3</v>
      </c>
      <c r="G1497" s="65">
        <f>IFERROR(VLOOKUP(B1497,EFA!$C$2:$D$7,2,0),EFA!$D$7)</f>
        <v>1.0058360487805551</v>
      </c>
      <c r="H1497" s="69">
        <f>LGD!$D$8</f>
        <v>4.6364209605119888E-2</v>
      </c>
      <c r="I1497" s="68">
        <f t="shared" si="1252"/>
        <v>0</v>
      </c>
      <c r="J1497" s="70">
        <f t="shared" si="1253"/>
        <v>0.18928891905411815</v>
      </c>
      <c r="K1497" s="87">
        <f t="shared" si="1254"/>
        <v>0</v>
      </c>
      <c r="L1497" s="62"/>
      <c r="M1497" s="64">
        <v>192</v>
      </c>
      <c r="N1497" s="64">
        <v>1</v>
      </c>
      <c r="O1497" s="63">
        <f t="shared" si="1255"/>
        <v>0.13390000000000002</v>
      </c>
      <c r="P1497" s="87">
        <f t="shared" si="1250"/>
        <v>1.2662278907706858E-2</v>
      </c>
      <c r="Q1497" s="64">
        <f t="shared" si="1256"/>
        <v>42</v>
      </c>
      <c r="R1497" s="87">
        <f t="shared" si="1257"/>
        <v>0.42273702001020741</v>
      </c>
      <c r="S1497" s="64">
        <v>150</v>
      </c>
    </row>
    <row r="1498" spans="1:19" s="94" customFormat="1" x14ac:dyDescent="0.25">
      <c r="B1498" s="62">
        <v>13</v>
      </c>
      <c r="C1498" s="64" t="s">
        <v>18</v>
      </c>
      <c r="D1498" s="68"/>
      <c r="E1498" s="68">
        <f t="shared" si="1251"/>
        <v>0</v>
      </c>
      <c r="F1498" s="63">
        <f t="shared" si="1249"/>
        <v>1.7529352980504564E-3</v>
      </c>
      <c r="G1498" s="65">
        <f>IFERROR(VLOOKUP(B1498,EFA!$C$2:$D$7,2,0),EFA!$D$7)</f>
        <v>1.0058360487805551</v>
      </c>
      <c r="H1498" s="69">
        <f>LGD!$D$9</f>
        <v>0.25</v>
      </c>
      <c r="I1498" s="68">
        <f t="shared" si="1252"/>
        <v>0</v>
      </c>
      <c r="J1498" s="70">
        <f t="shared" si="1253"/>
        <v>0.18928891905411815</v>
      </c>
      <c r="K1498" s="87">
        <f t="shared" si="1254"/>
        <v>0</v>
      </c>
      <c r="L1498" s="62"/>
      <c r="M1498" s="64">
        <v>192</v>
      </c>
      <c r="N1498" s="64">
        <v>1</v>
      </c>
      <c r="O1498" s="63">
        <f t="shared" si="1255"/>
        <v>0.13390000000000002</v>
      </c>
      <c r="P1498" s="87">
        <f t="shared" si="1250"/>
        <v>1.2662278907706858E-2</v>
      </c>
      <c r="Q1498" s="64">
        <f t="shared" si="1256"/>
        <v>42</v>
      </c>
      <c r="R1498" s="87">
        <f t="shared" si="1257"/>
        <v>0.42273702001020741</v>
      </c>
      <c r="S1498" s="64">
        <v>150</v>
      </c>
    </row>
    <row r="1499" spans="1:19" s="94" customFormat="1" x14ac:dyDescent="0.25">
      <c r="B1499" s="62">
        <v>13</v>
      </c>
      <c r="C1499" s="64" t="s">
        <v>19</v>
      </c>
      <c r="D1499" s="68"/>
      <c r="E1499" s="68">
        <f t="shared" si="1251"/>
        <v>0</v>
      </c>
      <c r="F1499" s="63">
        <f t="shared" si="1249"/>
        <v>1.7529352980504564E-3</v>
      </c>
      <c r="G1499" s="65">
        <f>IFERROR(VLOOKUP(B1499,EFA!$C$2:$D$7,2,0),EFA!$D$7)</f>
        <v>1.0058360487805551</v>
      </c>
      <c r="H1499" s="69">
        <f>LGD!$D$10</f>
        <v>0.35</v>
      </c>
      <c r="I1499" s="68">
        <f t="shared" si="1252"/>
        <v>0</v>
      </c>
      <c r="J1499" s="70">
        <f t="shared" si="1253"/>
        <v>0.18928891905411815</v>
      </c>
      <c r="K1499" s="87">
        <f t="shared" si="1254"/>
        <v>0</v>
      </c>
      <c r="L1499" s="62"/>
      <c r="M1499" s="64">
        <v>192</v>
      </c>
      <c r="N1499" s="64">
        <v>1</v>
      </c>
      <c r="O1499" s="63">
        <f t="shared" si="1255"/>
        <v>0.13390000000000002</v>
      </c>
      <c r="P1499" s="87">
        <f t="shared" si="1250"/>
        <v>1.2662278907706858E-2</v>
      </c>
      <c r="Q1499" s="64">
        <f t="shared" si="1256"/>
        <v>42</v>
      </c>
      <c r="R1499" s="87">
        <f t="shared" si="1257"/>
        <v>0.42273702001020741</v>
      </c>
      <c r="S1499" s="64">
        <v>150</v>
      </c>
    </row>
    <row r="1500" spans="1:19" s="94" customFormat="1" x14ac:dyDescent="0.25">
      <c r="B1500" s="62">
        <v>13</v>
      </c>
      <c r="C1500" s="64" t="s">
        <v>20</v>
      </c>
      <c r="D1500" s="68"/>
      <c r="E1500" s="68">
        <f t="shared" si="1251"/>
        <v>0</v>
      </c>
      <c r="F1500" s="63">
        <f>$P$4-$O$4</f>
        <v>1.7529352980504564E-3</v>
      </c>
      <c r="G1500" s="65">
        <f>IFERROR(VLOOKUP(B1500,EFA!$C$2:$D$7,2,0),EFA!$D$7)</f>
        <v>1.0058360487805551</v>
      </c>
      <c r="H1500" s="69">
        <f>LGD!$D$11</f>
        <v>0.55000000000000004</v>
      </c>
      <c r="I1500" s="68">
        <f t="shared" si="1252"/>
        <v>0</v>
      </c>
      <c r="J1500" s="70">
        <f t="shared" si="1253"/>
        <v>0.18928891905411815</v>
      </c>
      <c r="K1500" s="87">
        <f t="shared" si="1254"/>
        <v>0</v>
      </c>
      <c r="L1500" s="62"/>
      <c r="M1500" s="64">
        <v>192</v>
      </c>
      <c r="N1500" s="64">
        <v>1</v>
      </c>
      <c r="O1500" s="63">
        <f t="shared" si="1255"/>
        <v>0.13390000000000002</v>
      </c>
      <c r="P1500" s="87">
        <f t="shared" si="1250"/>
        <v>1.2662278907706858E-2</v>
      </c>
      <c r="Q1500" s="64">
        <f t="shared" si="1256"/>
        <v>42</v>
      </c>
      <c r="R1500" s="87">
        <f t="shared" si="1257"/>
        <v>0.42273702001020741</v>
      </c>
      <c r="S1500" s="64">
        <v>150</v>
      </c>
    </row>
    <row r="1501" spans="1:19" s="94" customFormat="1" x14ac:dyDescent="0.25">
      <c r="D1501" s="102"/>
      <c r="E1501" s="102"/>
      <c r="F1501" s="95"/>
      <c r="G1501" s="98"/>
      <c r="H1501" s="99"/>
      <c r="I1501" s="102"/>
      <c r="J1501" s="100"/>
      <c r="K1501" s="96"/>
      <c r="O1501" s="95"/>
      <c r="P1501" s="96"/>
      <c r="R1501" s="96"/>
    </row>
    <row r="1502" spans="1:19" s="94" customFormat="1" x14ac:dyDescent="0.25">
      <c r="A1502" s="62">
        <v>16</v>
      </c>
      <c r="B1502" s="62" t="s">
        <v>52</v>
      </c>
      <c r="C1502" s="64" t="s">
        <v>9</v>
      </c>
      <c r="D1502" s="64"/>
      <c r="E1502" s="84" t="s">
        <v>26</v>
      </c>
      <c r="F1502" s="84" t="s">
        <v>39</v>
      </c>
      <c r="G1502" s="84" t="s">
        <v>27</v>
      </c>
      <c r="H1502" s="84" t="s">
        <v>28</v>
      </c>
      <c r="I1502" s="84" t="s">
        <v>29</v>
      </c>
      <c r="J1502" s="84" t="s">
        <v>30</v>
      </c>
      <c r="K1502" s="114" t="s">
        <v>31</v>
      </c>
      <c r="L1502" s="62"/>
      <c r="M1502" s="85" t="s">
        <v>32</v>
      </c>
      <c r="N1502" s="85" t="s">
        <v>33</v>
      </c>
      <c r="O1502" s="85" t="s">
        <v>34</v>
      </c>
      <c r="P1502" s="85" t="s">
        <v>35</v>
      </c>
      <c r="Q1502" s="85" t="s">
        <v>36</v>
      </c>
      <c r="R1502" s="85" t="s">
        <v>37</v>
      </c>
      <c r="S1502" s="85" t="s">
        <v>38</v>
      </c>
    </row>
    <row r="1503" spans="1:19" s="94" customFormat="1" x14ac:dyDescent="0.25">
      <c r="B1503" s="62">
        <v>14</v>
      </c>
      <c r="C1503" s="64" t="s">
        <v>12</v>
      </c>
      <c r="D1503" s="68"/>
      <c r="E1503" s="68">
        <f>D1360*R1503</f>
        <v>0</v>
      </c>
      <c r="F1503" s="63">
        <f t="shared" ref="F1503:F1510" si="1258">$Q$4-$P$4</f>
        <v>1.6229645901665035E-3</v>
      </c>
      <c r="G1503" s="65">
        <f>IFERROR(VLOOKUP(B1503,EFA!$C$2:$D$7,2,0),EFA!$D$7)</f>
        <v>1.0058360487805551</v>
      </c>
      <c r="H1503" s="69">
        <f>LGD!$D$3</f>
        <v>0</v>
      </c>
      <c r="I1503" s="68">
        <f>E1503*F1503*G1503*H1503</f>
        <v>0</v>
      </c>
      <c r="J1503" s="70">
        <f>1/((1+($O$16/12))^(M1503-Q1503))</f>
        <v>0.16568958358505875</v>
      </c>
      <c r="K1503" s="87">
        <f>I1503*J1503</f>
        <v>0</v>
      </c>
      <c r="L1503" s="62"/>
      <c r="M1503" s="64">
        <v>192</v>
      </c>
      <c r="N1503" s="64">
        <v>1</v>
      </c>
      <c r="O1503" s="63">
        <f>$O$16</f>
        <v>0.13390000000000002</v>
      </c>
      <c r="P1503" s="87">
        <f t="shared" ref="P1503:P1511" si="1259">PMT(O1503/12,M1503,-N1503,0,0)</f>
        <v>1.2662278907706858E-2</v>
      </c>
      <c r="Q1503" s="64">
        <f>M1503-S1503</f>
        <v>30</v>
      </c>
      <c r="R1503" s="87">
        <f>PV(O1503/12,Q1503,-P1503,0,0)</f>
        <v>0.32131969174096908</v>
      </c>
      <c r="S1503" s="64">
        <v>162</v>
      </c>
    </row>
    <row r="1504" spans="1:19" s="94" customFormat="1" x14ac:dyDescent="0.25">
      <c r="B1504" s="62">
        <v>14</v>
      </c>
      <c r="C1504" s="64" t="s">
        <v>13</v>
      </c>
      <c r="D1504" s="68"/>
      <c r="E1504" s="68">
        <f t="shared" ref="E1504:E1511" si="1260">D1361*R1504</f>
        <v>0</v>
      </c>
      <c r="F1504" s="63">
        <f t="shared" si="1258"/>
        <v>1.6229645901665035E-3</v>
      </c>
      <c r="G1504" s="65">
        <f>IFERROR(VLOOKUP(B1504,EFA!$C$2:$D$7,2,0),EFA!$D$7)</f>
        <v>1.0058360487805551</v>
      </c>
      <c r="H1504" s="69">
        <f>LGD!$D$4</f>
        <v>0.55000000000000004</v>
      </c>
      <c r="I1504" s="68">
        <f t="shared" ref="I1504:I1511" si="1261">E1504*F1504*G1504*H1504</f>
        <v>0</v>
      </c>
      <c r="J1504" s="70">
        <f t="shared" ref="J1504:J1511" si="1262">1/((1+($O$16/12))^(M1504-Q1504))</f>
        <v>0.16568958358505875</v>
      </c>
      <c r="K1504" s="87">
        <f t="shared" ref="K1504:K1511" si="1263">I1504*J1504</f>
        <v>0</v>
      </c>
      <c r="L1504" s="62"/>
      <c r="M1504" s="64">
        <v>192</v>
      </c>
      <c r="N1504" s="64">
        <v>1</v>
      </c>
      <c r="O1504" s="63">
        <f t="shared" ref="O1504:O1511" si="1264">$O$16</f>
        <v>0.13390000000000002</v>
      </c>
      <c r="P1504" s="87">
        <f t="shared" si="1259"/>
        <v>1.2662278907706858E-2</v>
      </c>
      <c r="Q1504" s="64">
        <f t="shared" ref="Q1504:Q1511" si="1265">M1504-S1504</f>
        <v>30</v>
      </c>
      <c r="R1504" s="87">
        <f t="shared" ref="R1504:R1511" si="1266">PV(O1504/12,Q1504,-P1504,0,0)</f>
        <v>0.32131969174096908</v>
      </c>
      <c r="S1504" s="64">
        <v>162</v>
      </c>
    </row>
    <row r="1505" spans="1:19" s="94" customFormat="1" x14ac:dyDescent="0.25">
      <c r="B1505" s="62">
        <v>14</v>
      </c>
      <c r="C1505" s="64" t="s">
        <v>14</v>
      </c>
      <c r="D1505" s="68"/>
      <c r="E1505" s="68">
        <f t="shared" si="1260"/>
        <v>0</v>
      </c>
      <c r="F1505" s="63">
        <f t="shared" si="1258"/>
        <v>1.6229645901665035E-3</v>
      </c>
      <c r="G1505" s="65">
        <f>IFERROR(VLOOKUP(B1505,EFA!$C$2:$D$7,2,0),EFA!$D$7)</f>
        <v>1.0058360487805551</v>
      </c>
      <c r="H1505" s="69">
        <f>LGD!$D$5</f>
        <v>0.14000000000000001</v>
      </c>
      <c r="I1505" s="68">
        <f t="shared" si="1261"/>
        <v>0</v>
      </c>
      <c r="J1505" s="70">
        <f t="shared" si="1262"/>
        <v>0.16568958358505875</v>
      </c>
      <c r="K1505" s="87">
        <f t="shared" si="1263"/>
        <v>0</v>
      </c>
      <c r="L1505" s="62"/>
      <c r="M1505" s="64">
        <v>192</v>
      </c>
      <c r="N1505" s="64">
        <v>1</v>
      </c>
      <c r="O1505" s="63">
        <f t="shared" si="1264"/>
        <v>0.13390000000000002</v>
      </c>
      <c r="P1505" s="87">
        <f t="shared" si="1259"/>
        <v>1.2662278907706858E-2</v>
      </c>
      <c r="Q1505" s="64">
        <f t="shared" si="1265"/>
        <v>30</v>
      </c>
      <c r="R1505" s="87">
        <f t="shared" si="1266"/>
        <v>0.32131969174096908</v>
      </c>
      <c r="S1505" s="64">
        <v>162</v>
      </c>
    </row>
    <row r="1506" spans="1:19" s="94" customFormat="1" x14ac:dyDescent="0.25">
      <c r="B1506" s="62">
        <v>14</v>
      </c>
      <c r="C1506" s="64" t="s">
        <v>15</v>
      </c>
      <c r="D1506" s="68"/>
      <c r="E1506" s="68">
        <f t="shared" si="1260"/>
        <v>0</v>
      </c>
      <c r="F1506" s="63">
        <f t="shared" si="1258"/>
        <v>1.6229645901665035E-3</v>
      </c>
      <c r="G1506" s="65">
        <f>IFERROR(VLOOKUP(B1506,EFA!$C$2:$D$7,2,0),EFA!$D$7)</f>
        <v>1.0058360487805551</v>
      </c>
      <c r="H1506" s="69">
        <f>LGD!$D$6</f>
        <v>0.3</v>
      </c>
      <c r="I1506" s="68">
        <f t="shared" si="1261"/>
        <v>0</v>
      </c>
      <c r="J1506" s="70">
        <f t="shared" si="1262"/>
        <v>0.16568958358505875</v>
      </c>
      <c r="K1506" s="87">
        <f t="shared" si="1263"/>
        <v>0</v>
      </c>
      <c r="L1506" s="62"/>
      <c r="M1506" s="64">
        <v>192</v>
      </c>
      <c r="N1506" s="64">
        <v>1</v>
      </c>
      <c r="O1506" s="63">
        <f t="shared" si="1264"/>
        <v>0.13390000000000002</v>
      </c>
      <c r="P1506" s="87">
        <f t="shared" si="1259"/>
        <v>1.2662278907706858E-2</v>
      </c>
      <c r="Q1506" s="64">
        <f t="shared" si="1265"/>
        <v>30</v>
      </c>
      <c r="R1506" s="87">
        <f t="shared" si="1266"/>
        <v>0.32131969174096908</v>
      </c>
      <c r="S1506" s="64">
        <v>162</v>
      </c>
    </row>
    <row r="1507" spans="1:19" s="94" customFormat="1" x14ac:dyDescent="0.25">
      <c r="B1507" s="62">
        <v>14</v>
      </c>
      <c r="C1507" s="64" t="s">
        <v>16</v>
      </c>
      <c r="D1507" s="68"/>
      <c r="E1507" s="68">
        <f t="shared" si="1260"/>
        <v>0</v>
      </c>
      <c r="F1507" s="63">
        <f t="shared" si="1258"/>
        <v>1.6229645901665035E-3</v>
      </c>
      <c r="G1507" s="65">
        <f>IFERROR(VLOOKUP(B1507,EFA!$C$2:$D$7,2,0),EFA!$D$7)</f>
        <v>1.0058360487805551</v>
      </c>
      <c r="H1507" s="69">
        <f>LGD!$D$7</f>
        <v>0.3</v>
      </c>
      <c r="I1507" s="68">
        <f t="shared" si="1261"/>
        <v>0</v>
      </c>
      <c r="J1507" s="70">
        <f t="shared" si="1262"/>
        <v>0.16568958358505875</v>
      </c>
      <c r="K1507" s="87">
        <f t="shared" si="1263"/>
        <v>0</v>
      </c>
      <c r="L1507" s="62"/>
      <c r="M1507" s="64">
        <v>192</v>
      </c>
      <c r="N1507" s="64">
        <v>1</v>
      </c>
      <c r="O1507" s="63">
        <f t="shared" si="1264"/>
        <v>0.13390000000000002</v>
      </c>
      <c r="P1507" s="87">
        <f t="shared" si="1259"/>
        <v>1.2662278907706858E-2</v>
      </c>
      <c r="Q1507" s="64">
        <f t="shared" si="1265"/>
        <v>30</v>
      </c>
      <c r="R1507" s="87">
        <f t="shared" si="1266"/>
        <v>0.32131969174096908</v>
      </c>
      <c r="S1507" s="64">
        <v>162</v>
      </c>
    </row>
    <row r="1508" spans="1:19" s="94" customFormat="1" x14ac:dyDescent="0.25">
      <c r="B1508" s="62">
        <v>14</v>
      </c>
      <c r="C1508" s="64" t="s">
        <v>17</v>
      </c>
      <c r="D1508" s="68"/>
      <c r="E1508" s="68">
        <f t="shared" si="1260"/>
        <v>0</v>
      </c>
      <c r="F1508" s="63">
        <f t="shared" si="1258"/>
        <v>1.6229645901665035E-3</v>
      </c>
      <c r="G1508" s="65">
        <f>IFERROR(VLOOKUP(B1508,EFA!$C$2:$D$7,2,0),EFA!$D$7)</f>
        <v>1.0058360487805551</v>
      </c>
      <c r="H1508" s="69">
        <f>LGD!$D$8</f>
        <v>4.6364209605119888E-2</v>
      </c>
      <c r="I1508" s="68">
        <f t="shared" si="1261"/>
        <v>0</v>
      </c>
      <c r="J1508" s="70">
        <f t="shared" si="1262"/>
        <v>0.16568958358505875</v>
      </c>
      <c r="K1508" s="87">
        <f t="shared" si="1263"/>
        <v>0</v>
      </c>
      <c r="L1508" s="62"/>
      <c r="M1508" s="64">
        <v>192</v>
      </c>
      <c r="N1508" s="64">
        <v>1</v>
      </c>
      <c r="O1508" s="63">
        <f t="shared" si="1264"/>
        <v>0.13390000000000002</v>
      </c>
      <c r="P1508" s="87">
        <f t="shared" si="1259"/>
        <v>1.2662278907706858E-2</v>
      </c>
      <c r="Q1508" s="64">
        <f t="shared" si="1265"/>
        <v>30</v>
      </c>
      <c r="R1508" s="87">
        <f t="shared" si="1266"/>
        <v>0.32131969174096908</v>
      </c>
      <c r="S1508" s="64">
        <v>162</v>
      </c>
    </row>
    <row r="1509" spans="1:19" s="94" customFormat="1" x14ac:dyDescent="0.25">
      <c r="B1509" s="62">
        <v>14</v>
      </c>
      <c r="C1509" s="64" t="s">
        <v>18</v>
      </c>
      <c r="D1509" s="68"/>
      <c r="E1509" s="68">
        <f t="shared" si="1260"/>
        <v>0</v>
      </c>
      <c r="F1509" s="63">
        <f t="shared" si="1258"/>
        <v>1.6229645901665035E-3</v>
      </c>
      <c r="G1509" s="65">
        <f>IFERROR(VLOOKUP(B1509,EFA!$C$2:$D$7,2,0),EFA!$D$7)</f>
        <v>1.0058360487805551</v>
      </c>
      <c r="H1509" s="69">
        <f>LGD!$D$9</f>
        <v>0.25</v>
      </c>
      <c r="I1509" s="68">
        <f t="shared" si="1261"/>
        <v>0</v>
      </c>
      <c r="J1509" s="70">
        <f t="shared" si="1262"/>
        <v>0.16568958358505875</v>
      </c>
      <c r="K1509" s="87">
        <f t="shared" si="1263"/>
        <v>0</v>
      </c>
      <c r="L1509" s="62"/>
      <c r="M1509" s="64">
        <v>192</v>
      </c>
      <c r="N1509" s="64">
        <v>1</v>
      </c>
      <c r="O1509" s="63">
        <f t="shared" si="1264"/>
        <v>0.13390000000000002</v>
      </c>
      <c r="P1509" s="87">
        <f t="shared" si="1259"/>
        <v>1.2662278907706858E-2</v>
      </c>
      <c r="Q1509" s="64">
        <f t="shared" si="1265"/>
        <v>30</v>
      </c>
      <c r="R1509" s="87">
        <f t="shared" si="1266"/>
        <v>0.32131969174096908</v>
      </c>
      <c r="S1509" s="64">
        <v>162</v>
      </c>
    </row>
    <row r="1510" spans="1:19" s="94" customFormat="1" x14ac:dyDescent="0.25">
      <c r="B1510" s="62">
        <v>14</v>
      </c>
      <c r="C1510" s="64" t="s">
        <v>19</v>
      </c>
      <c r="D1510" s="68"/>
      <c r="E1510" s="68">
        <f t="shared" si="1260"/>
        <v>0</v>
      </c>
      <c r="F1510" s="63">
        <f t="shared" si="1258"/>
        <v>1.6229645901665035E-3</v>
      </c>
      <c r="G1510" s="65">
        <f>IFERROR(VLOOKUP(B1510,EFA!$C$2:$D$7,2,0),EFA!$D$7)</f>
        <v>1.0058360487805551</v>
      </c>
      <c r="H1510" s="69">
        <f>LGD!$D$10</f>
        <v>0.35</v>
      </c>
      <c r="I1510" s="68">
        <f t="shared" si="1261"/>
        <v>0</v>
      </c>
      <c r="J1510" s="70">
        <f t="shared" si="1262"/>
        <v>0.16568958358505875</v>
      </c>
      <c r="K1510" s="87">
        <f t="shared" si="1263"/>
        <v>0</v>
      </c>
      <c r="L1510" s="62"/>
      <c r="M1510" s="64">
        <v>192</v>
      </c>
      <c r="N1510" s="64">
        <v>1</v>
      </c>
      <c r="O1510" s="63">
        <f t="shared" si="1264"/>
        <v>0.13390000000000002</v>
      </c>
      <c r="P1510" s="87">
        <f t="shared" si="1259"/>
        <v>1.2662278907706858E-2</v>
      </c>
      <c r="Q1510" s="64">
        <f t="shared" si="1265"/>
        <v>30</v>
      </c>
      <c r="R1510" s="87">
        <f t="shared" si="1266"/>
        <v>0.32131969174096908</v>
      </c>
      <c r="S1510" s="64">
        <v>162</v>
      </c>
    </row>
    <row r="1511" spans="1:19" s="94" customFormat="1" x14ac:dyDescent="0.25">
      <c r="B1511" s="62">
        <v>14</v>
      </c>
      <c r="C1511" s="64" t="s">
        <v>20</v>
      </c>
      <c r="D1511" s="68"/>
      <c r="E1511" s="68">
        <f t="shared" si="1260"/>
        <v>0</v>
      </c>
      <c r="F1511" s="63">
        <f>$Q$4-$P$4</f>
        <v>1.6229645901665035E-3</v>
      </c>
      <c r="G1511" s="65">
        <f>IFERROR(VLOOKUP(B1511,EFA!$C$2:$D$7,2,0),EFA!$D$7)</f>
        <v>1.0058360487805551</v>
      </c>
      <c r="H1511" s="69">
        <f>LGD!$D$11</f>
        <v>0.55000000000000004</v>
      </c>
      <c r="I1511" s="68">
        <f t="shared" si="1261"/>
        <v>0</v>
      </c>
      <c r="J1511" s="70">
        <f t="shared" si="1262"/>
        <v>0.16568958358505875</v>
      </c>
      <c r="K1511" s="87">
        <f t="shared" si="1263"/>
        <v>0</v>
      </c>
      <c r="L1511" s="62"/>
      <c r="M1511" s="64">
        <v>192</v>
      </c>
      <c r="N1511" s="64">
        <v>1</v>
      </c>
      <c r="O1511" s="63">
        <f t="shared" si="1264"/>
        <v>0.13390000000000002</v>
      </c>
      <c r="P1511" s="87">
        <f t="shared" si="1259"/>
        <v>1.2662278907706858E-2</v>
      </c>
      <c r="Q1511" s="64">
        <f t="shared" si="1265"/>
        <v>30</v>
      </c>
      <c r="R1511" s="87">
        <f t="shared" si="1266"/>
        <v>0.32131969174096908</v>
      </c>
      <c r="S1511" s="64">
        <v>162</v>
      </c>
    </row>
    <row r="1512" spans="1:19" s="94" customFormat="1" x14ac:dyDescent="0.25">
      <c r="D1512" s="102"/>
      <c r="E1512" s="102"/>
      <c r="F1512" s="95"/>
      <c r="G1512" s="98"/>
      <c r="H1512" s="99"/>
      <c r="I1512" s="102"/>
      <c r="J1512" s="100"/>
      <c r="K1512" s="96"/>
      <c r="O1512" s="95"/>
      <c r="P1512" s="96"/>
      <c r="R1512" s="96"/>
    </row>
    <row r="1513" spans="1:19" s="94" customFormat="1" x14ac:dyDescent="0.25">
      <c r="A1513" s="62">
        <v>16</v>
      </c>
      <c r="B1513" s="62" t="s">
        <v>52</v>
      </c>
      <c r="C1513" s="64" t="s">
        <v>9</v>
      </c>
      <c r="D1513" s="64"/>
      <c r="E1513" s="84" t="s">
        <v>26</v>
      </c>
      <c r="F1513" s="84" t="s">
        <v>39</v>
      </c>
      <c r="G1513" s="84" t="s">
        <v>27</v>
      </c>
      <c r="H1513" s="84" t="s">
        <v>28</v>
      </c>
      <c r="I1513" s="84" t="s">
        <v>29</v>
      </c>
      <c r="J1513" s="84" t="s">
        <v>30</v>
      </c>
      <c r="K1513" s="114" t="s">
        <v>31</v>
      </c>
      <c r="L1513" s="62"/>
      <c r="M1513" s="85" t="s">
        <v>32</v>
      </c>
      <c r="N1513" s="85" t="s">
        <v>33</v>
      </c>
      <c r="O1513" s="85" t="s">
        <v>34</v>
      </c>
      <c r="P1513" s="85" t="s">
        <v>35</v>
      </c>
      <c r="Q1513" s="85" t="s">
        <v>36</v>
      </c>
      <c r="R1513" s="85" t="s">
        <v>37</v>
      </c>
      <c r="S1513" s="85" t="s">
        <v>38</v>
      </c>
    </row>
    <row r="1514" spans="1:19" s="94" customFormat="1" x14ac:dyDescent="0.25">
      <c r="B1514" s="62">
        <v>15</v>
      </c>
      <c r="C1514" s="64" t="s">
        <v>12</v>
      </c>
      <c r="D1514" s="68"/>
      <c r="E1514" s="68">
        <f>D1360*R1514</f>
        <v>0</v>
      </c>
      <c r="F1514" s="63">
        <f t="shared" ref="F1514:F1521" si="1267">$R$4-$Q$4</f>
        <v>1.5109438855642476E-3</v>
      </c>
      <c r="G1514" s="65">
        <f>IFERROR(VLOOKUP(B1514,EFA!$C$2:$D$7,2,0),EFA!$D$7)</f>
        <v>1.0058360487805551</v>
      </c>
      <c r="H1514" s="69">
        <f>LGD!$D$3</f>
        <v>0</v>
      </c>
      <c r="I1514" s="68">
        <f>E1514*F1514*G1514*H1514</f>
        <v>0</v>
      </c>
      <c r="J1514" s="70">
        <f>1/((1+($O$16/12))^(M1514-Q1514))</f>
        <v>0.14503246278637838</v>
      </c>
      <c r="K1514" s="87">
        <f>I1514*J1514</f>
        <v>0</v>
      </c>
      <c r="L1514" s="62"/>
      <c r="M1514" s="64">
        <v>192</v>
      </c>
      <c r="N1514" s="64">
        <v>1</v>
      </c>
      <c r="O1514" s="63">
        <f>$O$16</f>
        <v>0.13390000000000002</v>
      </c>
      <c r="P1514" s="87">
        <f t="shared" ref="P1514:P1522" si="1268">PMT(O1514/12,M1514,-N1514,0,0)</f>
        <v>1.2662278907706858E-2</v>
      </c>
      <c r="Q1514" s="64">
        <f>M1514-S1514</f>
        <v>18</v>
      </c>
      <c r="R1514" s="87">
        <f>PV(O1514/12,Q1514,-P1514,0,0)</f>
        <v>0.20545739052644713</v>
      </c>
      <c r="S1514" s="64">
        <v>174</v>
      </c>
    </row>
    <row r="1515" spans="1:19" s="94" customFormat="1" x14ac:dyDescent="0.25">
      <c r="B1515" s="62">
        <v>15</v>
      </c>
      <c r="C1515" s="64" t="s">
        <v>13</v>
      </c>
      <c r="D1515" s="68"/>
      <c r="E1515" s="68">
        <f t="shared" ref="E1515:E1522" si="1269">D1361*R1515</f>
        <v>0</v>
      </c>
      <c r="F1515" s="63">
        <f t="shared" si="1267"/>
        <v>1.5109438855642476E-3</v>
      </c>
      <c r="G1515" s="65">
        <f>IFERROR(VLOOKUP(B1515,EFA!$C$2:$D$7,2,0),EFA!$D$7)</f>
        <v>1.0058360487805551</v>
      </c>
      <c r="H1515" s="69">
        <f>LGD!$D$4</f>
        <v>0.55000000000000004</v>
      </c>
      <c r="I1515" s="68">
        <f t="shared" ref="I1515:I1522" si="1270">E1515*F1515*G1515*H1515</f>
        <v>0</v>
      </c>
      <c r="J1515" s="70">
        <f t="shared" ref="J1515:J1522" si="1271">1/((1+($O$16/12))^(M1515-Q1515))</f>
        <v>0.14503246278637838</v>
      </c>
      <c r="K1515" s="87">
        <f t="shared" ref="K1515:K1522" si="1272">I1515*J1515</f>
        <v>0</v>
      </c>
      <c r="L1515" s="62"/>
      <c r="M1515" s="64">
        <v>192</v>
      </c>
      <c r="N1515" s="64">
        <v>1</v>
      </c>
      <c r="O1515" s="63">
        <f t="shared" ref="O1515:O1522" si="1273">$O$16</f>
        <v>0.13390000000000002</v>
      </c>
      <c r="P1515" s="87">
        <f t="shared" si="1268"/>
        <v>1.2662278907706858E-2</v>
      </c>
      <c r="Q1515" s="64">
        <f t="shared" ref="Q1515:Q1522" si="1274">M1515-S1515</f>
        <v>18</v>
      </c>
      <c r="R1515" s="87">
        <f t="shared" ref="R1515:R1522" si="1275">PV(O1515/12,Q1515,-P1515,0,0)</f>
        <v>0.20545739052644713</v>
      </c>
      <c r="S1515" s="64">
        <v>174</v>
      </c>
    </row>
    <row r="1516" spans="1:19" s="94" customFormat="1" x14ac:dyDescent="0.25">
      <c r="B1516" s="62">
        <v>15</v>
      </c>
      <c r="C1516" s="64" t="s">
        <v>14</v>
      </c>
      <c r="D1516" s="68"/>
      <c r="E1516" s="68">
        <f t="shared" si="1269"/>
        <v>0</v>
      </c>
      <c r="F1516" s="63">
        <f t="shared" si="1267"/>
        <v>1.5109438855642476E-3</v>
      </c>
      <c r="G1516" s="65">
        <f>IFERROR(VLOOKUP(B1516,EFA!$C$2:$D$7,2,0),EFA!$D$7)</f>
        <v>1.0058360487805551</v>
      </c>
      <c r="H1516" s="69">
        <f>LGD!$D$5</f>
        <v>0.14000000000000001</v>
      </c>
      <c r="I1516" s="68">
        <f t="shared" si="1270"/>
        <v>0</v>
      </c>
      <c r="J1516" s="70">
        <f t="shared" si="1271"/>
        <v>0.14503246278637838</v>
      </c>
      <c r="K1516" s="87">
        <f t="shared" si="1272"/>
        <v>0</v>
      </c>
      <c r="L1516" s="62"/>
      <c r="M1516" s="64">
        <v>192</v>
      </c>
      <c r="N1516" s="64">
        <v>1</v>
      </c>
      <c r="O1516" s="63">
        <f t="shared" si="1273"/>
        <v>0.13390000000000002</v>
      </c>
      <c r="P1516" s="87">
        <f t="shared" si="1268"/>
        <v>1.2662278907706858E-2</v>
      </c>
      <c r="Q1516" s="64">
        <f t="shared" si="1274"/>
        <v>18</v>
      </c>
      <c r="R1516" s="87">
        <f t="shared" si="1275"/>
        <v>0.20545739052644713</v>
      </c>
      <c r="S1516" s="64">
        <v>174</v>
      </c>
    </row>
    <row r="1517" spans="1:19" s="94" customFormat="1" x14ac:dyDescent="0.25">
      <c r="B1517" s="62">
        <v>15</v>
      </c>
      <c r="C1517" s="64" t="s">
        <v>15</v>
      </c>
      <c r="D1517" s="68"/>
      <c r="E1517" s="68">
        <f t="shared" si="1269"/>
        <v>0</v>
      </c>
      <c r="F1517" s="63">
        <f t="shared" si="1267"/>
        <v>1.5109438855642476E-3</v>
      </c>
      <c r="G1517" s="65">
        <f>IFERROR(VLOOKUP(B1517,EFA!$C$2:$D$7,2,0),EFA!$D$7)</f>
        <v>1.0058360487805551</v>
      </c>
      <c r="H1517" s="69">
        <f>LGD!$D$6</f>
        <v>0.3</v>
      </c>
      <c r="I1517" s="68">
        <f t="shared" si="1270"/>
        <v>0</v>
      </c>
      <c r="J1517" s="70">
        <f t="shared" si="1271"/>
        <v>0.14503246278637838</v>
      </c>
      <c r="K1517" s="87">
        <f t="shared" si="1272"/>
        <v>0</v>
      </c>
      <c r="L1517" s="62"/>
      <c r="M1517" s="64">
        <v>192</v>
      </c>
      <c r="N1517" s="64">
        <v>1</v>
      </c>
      <c r="O1517" s="63">
        <f t="shared" si="1273"/>
        <v>0.13390000000000002</v>
      </c>
      <c r="P1517" s="87">
        <f t="shared" si="1268"/>
        <v>1.2662278907706858E-2</v>
      </c>
      <c r="Q1517" s="64">
        <f t="shared" si="1274"/>
        <v>18</v>
      </c>
      <c r="R1517" s="87">
        <f t="shared" si="1275"/>
        <v>0.20545739052644713</v>
      </c>
      <c r="S1517" s="64">
        <v>174</v>
      </c>
    </row>
    <row r="1518" spans="1:19" s="94" customFormat="1" x14ac:dyDescent="0.25">
      <c r="B1518" s="62">
        <v>15</v>
      </c>
      <c r="C1518" s="64" t="s">
        <v>16</v>
      </c>
      <c r="D1518" s="68"/>
      <c r="E1518" s="68">
        <f t="shared" si="1269"/>
        <v>0</v>
      </c>
      <c r="F1518" s="63">
        <f t="shared" si="1267"/>
        <v>1.5109438855642476E-3</v>
      </c>
      <c r="G1518" s="65">
        <f>IFERROR(VLOOKUP(B1518,EFA!$C$2:$D$7,2,0),EFA!$D$7)</f>
        <v>1.0058360487805551</v>
      </c>
      <c r="H1518" s="69">
        <f>LGD!$D$7</f>
        <v>0.3</v>
      </c>
      <c r="I1518" s="68">
        <f t="shared" si="1270"/>
        <v>0</v>
      </c>
      <c r="J1518" s="70">
        <f t="shared" si="1271"/>
        <v>0.14503246278637838</v>
      </c>
      <c r="K1518" s="87">
        <f t="shared" si="1272"/>
        <v>0</v>
      </c>
      <c r="L1518" s="62"/>
      <c r="M1518" s="64">
        <v>192</v>
      </c>
      <c r="N1518" s="64">
        <v>1</v>
      </c>
      <c r="O1518" s="63">
        <f t="shared" si="1273"/>
        <v>0.13390000000000002</v>
      </c>
      <c r="P1518" s="87">
        <f t="shared" si="1268"/>
        <v>1.2662278907706858E-2</v>
      </c>
      <c r="Q1518" s="64">
        <f t="shared" si="1274"/>
        <v>18</v>
      </c>
      <c r="R1518" s="87">
        <f t="shared" si="1275"/>
        <v>0.20545739052644713</v>
      </c>
      <c r="S1518" s="64">
        <v>174</v>
      </c>
    </row>
    <row r="1519" spans="1:19" s="94" customFormat="1" x14ac:dyDescent="0.25">
      <c r="B1519" s="62">
        <v>15</v>
      </c>
      <c r="C1519" s="64" t="s">
        <v>17</v>
      </c>
      <c r="D1519" s="68"/>
      <c r="E1519" s="68">
        <f t="shared" si="1269"/>
        <v>0</v>
      </c>
      <c r="F1519" s="63">
        <f t="shared" si="1267"/>
        <v>1.5109438855642476E-3</v>
      </c>
      <c r="G1519" s="65">
        <f>IFERROR(VLOOKUP(B1519,EFA!$C$2:$D$7,2,0),EFA!$D$7)</f>
        <v>1.0058360487805551</v>
      </c>
      <c r="H1519" s="69">
        <f>LGD!$D$8</f>
        <v>4.6364209605119888E-2</v>
      </c>
      <c r="I1519" s="68">
        <f t="shared" si="1270"/>
        <v>0</v>
      </c>
      <c r="J1519" s="70">
        <f t="shared" si="1271"/>
        <v>0.14503246278637838</v>
      </c>
      <c r="K1519" s="87">
        <f t="shared" si="1272"/>
        <v>0</v>
      </c>
      <c r="L1519" s="62"/>
      <c r="M1519" s="64">
        <v>192</v>
      </c>
      <c r="N1519" s="64">
        <v>1</v>
      </c>
      <c r="O1519" s="63">
        <f t="shared" si="1273"/>
        <v>0.13390000000000002</v>
      </c>
      <c r="P1519" s="87">
        <f t="shared" si="1268"/>
        <v>1.2662278907706858E-2</v>
      </c>
      <c r="Q1519" s="64">
        <f t="shared" si="1274"/>
        <v>18</v>
      </c>
      <c r="R1519" s="87">
        <f t="shared" si="1275"/>
        <v>0.20545739052644713</v>
      </c>
      <c r="S1519" s="64">
        <v>174</v>
      </c>
    </row>
    <row r="1520" spans="1:19" s="94" customFormat="1" x14ac:dyDescent="0.25">
      <c r="B1520" s="62">
        <v>15</v>
      </c>
      <c r="C1520" s="64" t="s">
        <v>18</v>
      </c>
      <c r="D1520" s="68"/>
      <c r="E1520" s="68">
        <f t="shared" si="1269"/>
        <v>0</v>
      </c>
      <c r="F1520" s="63">
        <f t="shared" si="1267"/>
        <v>1.5109438855642476E-3</v>
      </c>
      <c r="G1520" s="65">
        <f>IFERROR(VLOOKUP(B1520,EFA!$C$2:$D$7,2,0),EFA!$D$7)</f>
        <v>1.0058360487805551</v>
      </c>
      <c r="H1520" s="69">
        <f>LGD!$D$9</f>
        <v>0.25</v>
      </c>
      <c r="I1520" s="68">
        <f t="shared" si="1270"/>
        <v>0</v>
      </c>
      <c r="J1520" s="70">
        <f t="shared" si="1271"/>
        <v>0.14503246278637838</v>
      </c>
      <c r="K1520" s="87">
        <f t="shared" si="1272"/>
        <v>0</v>
      </c>
      <c r="L1520" s="62"/>
      <c r="M1520" s="64">
        <v>192</v>
      </c>
      <c r="N1520" s="64">
        <v>1</v>
      </c>
      <c r="O1520" s="63">
        <f t="shared" si="1273"/>
        <v>0.13390000000000002</v>
      </c>
      <c r="P1520" s="87">
        <f t="shared" si="1268"/>
        <v>1.2662278907706858E-2</v>
      </c>
      <c r="Q1520" s="64">
        <f t="shared" si="1274"/>
        <v>18</v>
      </c>
      <c r="R1520" s="87">
        <f t="shared" si="1275"/>
        <v>0.20545739052644713</v>
      </c>
      <c r="S1520" s="64">
        <v>174</v>
      </c>
    </row>
    <row r="1521" spans="1:19" s="94" customFormat="1" x14ac:dyDescent="0.25">
      <c r="B1521" s="62">
        <v>15</v>
      </c>
      <c r="C1521" s="64" t="s">
        <v>19</v>
      </c>
      <c r="D1521" s="68"/>
      <c r="E1521" s="68">
        <f t="shared" si="1269"/>
        <v>0</v>
      </c>
      <c r="F1521" s="63">
        <f t="shared" si="1267"/>
        <v>1.5109438855642476E-3</v>
      </c>
      <c r="G1521" s="65">
        <f>IFERROR(VLOOKUP(B1521,EFA!$C$2:$D$7,2,0),EFA!$D$7)</f>
        <v>1.0058360487805551</v>
      </c>
      <c r="H1521" s="69">
        <f>LGD!$D$10</f>
        <v>0.35</v>
      </c>
      <c r="I1521" s="68">
        <f t="shared" si="1270"/>
        <v>0</v>
      </c>
      <c r="J1521" s="70">
        <f t="shared" si="1271"/>
        <v>0.14503246278637838</v>
      </c>
      <c r="K1521" s="87">
        <f t="shared" si="1272"/>
        <v>0</v>
      </c>
      <c r="L1521" s="62"/>
      <c r="M1521" s="64">
        <v>192</v>
      </c>
      <c r="N1521" s="64">
        <v>1</v>
      </c>
      <c r="O1521" s="63">
        <f t="shared" si="1273"/>
        <v>0.13390000000000002</v>
      </c>
      <c r="P1521" s="87">
        <f t="shared" si="1268"/>
        <v>1.2662278907706858E-2</v>
      </c>
      <c r="Q1521" s="64">
        <f t="shared" si="1274"/>
        <v>18</v>
      </c>
      <c r="R1521" s="87">
        <f t="shared" si="1275"/>
        <v>0.20545739052644713</v>
      </c>
      <c r="S1521" s="64">
        <v>174</v>
      </c>
    </row>
    <row r="1522" spans="1:19" s="94" customFormat="1" x14ac:dyDescent="0.25">
      <c r="B1522" s="62">
        <v>15</v>
      </c>
      <c r="C1522" s="64" t="s">
        <v>20</v>
      </c>
      <c r="D1522" s="68"/>
      <c r="E1522" s="68">
        <f t="shared" si="1269"/>
        <v>0</v>
      </c>
      <c r="F1522" s="63">
        <f>$R$4-$Q$4</f>
        <v>1.5109438855642476E-3</v>
      </c>
      <c r="G1522" s="65">
        <f>IFERROR(VLOOKUP(B1522,EFA!$C$2:$D$7,2,0),EFA!$D$7)</f>
        <v>1.0058360487805551</v>
      </c>
      <c r="H1522" s="69">
        <f>LGD!$D$11</f>
        <v>0.55000000000000004</v>
      </c>
      <c r="I1522" s="68">
        <f t="shared" si="1270"/>
        <v>0</v>
      </c>
      <c r="J1522" s="70">
        <f t="shared" si="1271"/>
        <v>0.14503246278637838</v>
      </c>
      <c r="K1522" s="87">
        <f t="shared" si="1272"/>
        <v>0</v>
      </c>
      <c r="L1522" s="62"/>
      <c r="M1522" s="64">
        <v>192</v>
      </c>
      <c r="N1522" s="64">
        <v>1</v>
      </c>
      <c r="O1522" s="63">
        <f t="shared" si="1273"/>
        <v>0.13390000000000002</v>
      </c>
      <c r="P1522" s="87">
        <f t="shared" si="1268"/>
        <v>1.2662278907706858E-2</v>
      </c>
      <c r="Q1522" s="64">
        <f t="shared" si="1274"/>
        <v>18</v>
      </c>
      <c r="R1522" s="87">
        <f t="shared" si="1275"/>
        <v>0.20545739052644713</v>
      </c>
      <c r="S1522" s="64">
        <v>174</v>
      </c>
    </row>
    <row r="1523" spans="1:19" s="94" customFormat="1" x14ac:dyDescent="0.25">
      <c r="D1523" s="102"/>
      <c r="E1523" s="102"/>
      <c r="F1523" s="95"/>
      <c r="G1523" s="98"/>
      <c r="H1523" s="99"/>
      <c r="I1523" s="102"/>
      <c r="J1523" s="100"/>
      <c r="K1523" s="96"/>
      <c r="O1523" s="95"/>
      <c r="P1523" s="96"/>
      <c r="R1523" s="96"/>
    </row>
    <row r="1524" spans="1:19" s="94" customFormat="1" x14ac:dyDescent="0.25">
      <c r="A1524" s="62">
        <v>16</v>
      </c>
      <c r="B1524" s="62" t="s">
        <v>52</v>
      </c>
      <c r="C1524" s="64" t="s">
        <v>9</v>
      </c>
      <c r="D1524" s="64"/>
      <c r="E1524" s="84" t="s">
        <v>26</v>
      </c>
      <c r="F1524" s="84" t="s">
        <v>39</v>
      </c>
      <c r="G1524" s="84" t="s">
        <v>27</v>
      </c>
      <c r="H1524" s="84" t="s">
        <v>28</v>
      </c>
      <c r="I1524" s="84" t="s">
        <v>29</v>
      </c>
      <c r="J1524" s="84" t="s">
        <v>30</v>
      </c>
      <c r="K1524" s="114" t="s">
        <v>31</v>
      </c>
      <c r="L1524" s="62"/>
      <c r="M1524" s="85" t="s">
        <v>32</v>
      </c>
      <c r="N1524" s="85" t="s">
        <v>33</v>
      </c>
      <c r="O1524" s="85" t="s">
        <v>34</v>
      </c>
      <c r="P1524" s="85" t="s">
        <v>35</v>
      </c>
      <c r="Q1524" s="85" t="s">
        <v>36</v>
      </c>
      <c r="R1524" s="85" t="s">
        <v>37</v>
      </c>
      <c r="S1524" s="85" t="s">
        <v>38</v>
      </c>
    </row>
    <row r="1525" spans="1:19" s="94" customFormat="1" x14ac:dyDescent="0.25">
      <c r="B1525" s="62">
        <v>16</v>
      </c>
      <c r="C1525" s="64" t="s">
        <v>12</v>
      </c>
      <c r="D1525" s="68"/>
      <c r="E1525" s="68">
        <f>D1360*R1525</f>
        <v>0</v>
      </c>
      <c r="F1525" s="63">
        <f t="shared" ref="F1525:F1532" si="1276">$S$4-$R$4</f>
        <v>1.4133936129127889E-3</v>
      </c>
      <c r="G1525" s="65">
        <f>IFERROR(VLOOKUP(B1525,EFA!$C$2:$D$7,2,0),EFA!$D$7)</f>
        <v>1.0058360487805551</v>
      </c>
      <c r="H1525" s="69">
        <f>LGD!$D$3</f>
        <v>0</v>
      </c>
      <c r="I1525" s="68">
        <f>E1525*F1525*G1525*H1525</f>
        <v>0</v>
      </c>
      <c r="J1525" s="70">
        <f>1/((1+($O$16/12))^(M1525-Q1525))</f>
        <v>0.12695074009335028</v>
      </c>
      <c r="K1525" s="87">
        <f>I1525*J1525</f>
        <v>0</v>
      </c>
      <c r="L1525" s="62"/>
      <c r="M1525" s="64">
        <v>192</v>
      </c>
      <c r="N1525" s="64">
        <v>1</v>
      </c>
      <c r="O1525" s="63">
        <f>$O$16</f>
        <v>0.13390000000000002</v>
      </c>
      <c r="P1525" s="87">
        <f t="shared" ref="P1525:P1533" si="1277">PMT(O1525/12,M1525,-N1525,0,0)</f>
        <v>1.2662278907706858E-2</v>
      </c>
      <c r="Q1525" s="64">
        <f>M1525-S1525</f>
        <v>6</v>
      </c>
      <c r="R1525" s="87">
        <f>PV(O1525/12,Q1525,-P1525,0,0)</f>
        <v>7.3092704216757023E-2</v>
      </c>
      <c r="S1525" s="64">
        <v>186</v>
      </c>
    </row>
    <row r="1526" spans="1:19" s="94" customFormat="1" x14ac:dyDescent="0.25">
      <c r="B1526" s="62">
        <v>16</v>
      </c>
      <c r="C1526" s="64" t="s">
        <v>13</v>
      </c>
      <c r="D1526" s="68"/>
      <c r="E1526" s="68">
        <f t="shared" ref="E1526:E1533" si="1278">D1361*R1526</f>
        <v>0</v>
      </c>
      <c r="F1526" s="63">
        <f t="shared" si="1276"/>
        <v>1.4133936129127889E-3</v>
      </c>
      <c r="G1526" s="65">
        <f>IFERROR(VLOOKUP(B1526,EFA!$C$2:$D$7,2,0),EFA!$D$7)</f>
        <v>1.0058360487805551</v>
      </c>
      <c r="H1526" s="69">
        <f>LGD!$D$4</f>
        <v>0.55000000000000004</v>
      </c>
      <c r="I1526" s="68">
        <f t="shared" ref="I1526:I1533" si="1279">E1526*F1526*G1526*H1526</f>
        <v>0</v>
      </c>
      <c r="J1526" s="70">
        <f t="shared" ref="J1526:J1533" si="1280">1/((1+($O$16/12))^(M1526-Q1526))</f>
        <v>0.12695074009335028</v>
      </c>
      <c r="K1526" s="87">
        <f t="shared" ref="K1526:K1533" si="1281">I1526*J1526</f>
        <v>0</v>
      </c>
      <c r="L1526" s="62"/>
      <c r="M1526" s="64">
        <v>192</v>
      </c>
      <c r="N1526" s="64">
        <v>1</v>
      </c>
      <c r="O1526" s="63">
        <f t="shared" ref="O1526:O1533" si="1282">$O$16</f>
        <v>0.13390000000000002</v>
      </c>
      <c r="P1526" s="87">
        <f t="shared" si="1277"/>
        <v>1.2662278907706858E-2</v>
      </c>
      <c r="Q1526" s="64">
        <f t="shared" ref="Q1526:Q1533" si="1283">M1526-S1526</f>
        <v>6</v>
      </c>
      <c r="R1526" s="87">
        <f t="shared" ref="R1526:R1533" si="1284">PV(O1526/12,Q1526,-P1526,0,0)</f>
        <v>7.3092704216757023E-2</v>
      </c>
      <c r="S1526" s="64">
        <v>186</v>
      </c>
    </row>
    <row r="1527" spans="1:19" s="94" customFormat="1" x14ac:dyDescent="0.25">
      <c r="B1527" s="62">
        <v>16</v>
      </c>
      <c r="C1527" s="64" t="s">
        <v>14</v>
      </c>
      <c r="D1527" s="68"/>
      <c r="E1527" s="68">
        <f t="shared" si="1278"/>
        <v>0</v>
      </c>
      <c r="F1527" s="63">
        <f t="shared" si="1276"/>
        <v>1.4133936129127889E-3</v>
      </c>
      <c r="G1527" s="65">
        <f>IFERROR(VLOOKUP(B1527,EFA!$C$2:$D$7,2,0),EFA!$D$7)</f>
        <v>1.0058360487805551</v>
      </c>
      <c r="H1527" s="69">
        <f>LGD!$D$5</f>
        <v>0.14000000000000001</v>
      </c>
      <c r="I1527" s="68">
        <f t="shared" si="1279"/>
        <v>0</v>
      </c>
      <c r="J1527" s="70">
        <f t="shared" si="1280"/>
        <v>0.12695074009335028</v>
      </c>
      <c r="K1527" s="87">
        <f t="shared" si="1281"/>
        <v>0</v>
      </c>
      <c r="L1527" s="62"/>
      <c r="M1527" s="64">
        <v>192</v>
      </c>
      <c r="N1527" s="64">
        <v>1</v>
      </c>
      <c r="O1527" s="63">
        <f t="shared" si="1282"/>
        <v>0.13390000000000002</v>
      </c>
      <c r="P1527" s="87">
        <f t="shared" si="1277"/>
        <v>1.2662278907706858E-2</v>
      </c>
      <c r="Q1527" s="64">
        <f t="shared" si="1283"/>
        <v>6</v>
      </c>
      <c r="R1527" s="87">
        <f t="shared" si="1284"/>
        <v>7.3092704216757023E-2</v>
      </c>
      <c r="S1527" s="64">
        <v>186</v>
      </c>
    </row>
    <row r="1528" spans="1:19" s="94" customFormat="1" x14ac:dyDescent="0.25">
      <c r="B1528" s="62">
        <v>16</v>
      </c>
      <c r="C1528" s="64" t="s">
        <v>15</v>
      </c>
      <c r="D1528" s="68"/>
      <c r="E1528" s="68">
        <f t="shared" si="1278"/>
        <v>0</v>
      </c>
      <c r="F1528" s="63">
        <f t="shared" si="1276"/>
        <v>1.4133936129127889E-3</v>
      </c>
      <c r="G1528" s="65">
        <f>IFERROR(VLOOKUP(B1528,EFA!$C$2:$D$7,2,0),EFA!$D$7)</f>
        <v>1.0058360487805551</v>
      </c>
      <c r="H1528" s="69">
        <f>LGD!$D$6</f>
        <v>0.3</v>
      </c>
      <c r="I1528" s="68">
        <f t="shared" si="1279"/>
        <v>0</v>
      </c>
      <c r="J1528" s="70">
        <f t="shared" si="1280"/>
        <v>0.12695074009335028</v>
      </c>
      <c r="K1528" s="87">
        <f t="shared" si="1281"/>
        <v>0</v>
      </c>
      <c r="L1528" s="62"/>
      <c r="M1528" s="64">
        <v>192</v>
      </c>
      <c r="N1528" s="64">
        <v>1</v>
      </c>
      <c r="O1528" s="63">
        <f t="shared" si="1282"/>
        <v>0.13390000000000002</v>
      </c>
      <c r="P1528" s="87">
        <f t="shared" si="1277"/>
        <v>1.2662278907706858E-2</v>
      </c>
      <c r="Q1528" s="64">
        <f t="shared" si="1283"/>
        <v>6</v>
      </c>
      <c r="R1528" s="87">
        <f t="shared" si="1284"/>
        <v>7.3092704216757023E-2</v>
      </c>
      <c r="S1528" s="64">
        <v>186</v>
      </c>
    </row>
    <row r="1529" spans="1:19" s="94" customFormat="1" x14ac:dyDescent="0.25">
      <c r="B1529" s="62">
        <v>16</v>
      </c>
      <c r="C1529" s="64" t="s">
        <v>16</v>
      </c>
      <c r="D1529" s="68"/>
      <c r="E1529" s="68">
        <f t="shared" si="1278"/>
        <v>0</v>
      </c>
      <c r="F1529" s="63">
        <f t="shared" si="1276"/>
        <v>1.4133936129127889E-3</v>
      </c>
      <c r="G1529" s="65">
        <f>IFERROR(VLOOKUP(B1529,EFA!$C$2:$D$7,2,0),EFA!$D$7)</f>
        <v>1.0058360487805551</v>
      </c>
      <c r="H1529" s="69">
        <f>LGD!$D$7</f>
        <v>0.3</v>
      </c>
      <c r="I1529" s="68">
        <f t="shared" si="1279"/>
        <v>0</v>
      </c>
      <c r="J1529" s="70">
        <f t="shared" si="1280"/>
        <v>0.12695074009335028</v>
      </c>
      <c r="K1529" s="87">
        <f t="shared" si="1281"/>
        <v>0</v>
      </c>
      <c r="L1529" s="62"/>
      <c r="M1529" s="64">
        <v>192</v>
      </c>
      <c r="N1529" s="64">
        <v>1</v>
      </c>
      <c r="O1529" s="63">
        <f t="shared" si="1282"/>
        <v>0.13390000000000002</v>
      </c>
      <c r="P1529" s="87">
        <f t="shared" si="1277"/>
        <v>1.2662278907706858E-2</v>
      </c>
      <c r="Q1529" s="64">
        <f t="shared" si="1283"/>
        <v>6</v>
      </c>
      <c r="R1529" s="87">
        <f t="shared" si="1284"/>
        <v>7.3092704216757023E-2</v>
      </c>
      <c r="S1529" s="64">
        <v>186</v>
      </c>
    </row>
    <row r="1530" spans="1:19" s="94" customFormat="1" x14ac:dyDescent="0.25">
      <c r="B1530" s="62">
        <v>16</v>
      </c>
      <c r="C1530" s="64" t="s">
        <v>17</v>
      </c>
      <c r="D1530" s="68"/>
      <c r="E1530" s="68">
        <f t="shared" si="1278"/>
        <v>0</v>
      </c>
      <c r="F1530" s="63">
        <f t="shared" si="1276"/>
        <v>1.4133936129127889E-3</v>
      </c>
      <c r="G1530" s="65">
        <f>IFERROR(VLOOKUP(B1530,EFA!$C$2:$D$7,2,0),EFA!$D$7)</f>
        <v>1.0058360487805551</v>
      </c>
      <c r="H1530" s="69">
        <f>LGD!$D$8</f>
        <v>4.6364209605119888E-2</v>
      </c>
      <c r="I1530" s="68">
        <f t="shared" si="1279"/>
        <v>0</v>
      </c>
      <c r="J1530" s="70">
        <f t="shared" si="1280"/>
        <v>0.12695074009335028</v>
      </c>
      <c r="K1530" s="87">
        <f t="shared" si="1281"/>
        <v>0</v>
      </c>
      <c r="L1530" s="62"/>
      <c r="M1530" s="64">
        <v>192</v>
      </c>
      <c r="N1530" s="64">
        <v>1</v>
      </c>
      <c r="O1530" s="63">
        <f t="shared" si="1282"/>
        <v>0.13390000000000002</v>
      </c>
      <c r="P1530" s="87">
        <f t="shared" si="1277"/>
        <v>1.2662278907706858E-2</v>
      </c>
      <c r="Q1530" s="64">
        <f t="shared" si="1283"/>
        <v>6</v>
      </c>
      <c r="R1530" s="87">
        <f t="shared" si="1284"/>
        <v>7.3092704216757023E-2</v>
      </c>
      <c r="S1530" s="64">
        <v>186</v>
      </c>
    </row>
    <row r="1531" spans="1:19" s="94" customFormat="1" x14ac:dyDescent="0.25">
      <c r="B1531" s="62">
        <v>16</v>
      </c>
      <c r="C1531" s="64" t="s">
        <v>18</v>
      </c>
      <c r="D1531" s="68"/>
      <c r="E1531" s="68">
        <f t="shared" si="1278"/>
        <v>0</v>
      </c>
      <c r="F1531" s="63">
        <f t="shared" si="1276"/>
        <v>1.4133936129127889E-3</v>
      </c>
      <c r="G1531" s="65">
        <f>IFERROR(VLOOKUP(B1531,EFA!$C$2:$D$7,2,0),EFA!$D$7)</f>
        <v>1.0058360487805551</v>
      </c>
      <c r="H1531" s="69">
        <f>LGD!$D$9</f>
        <v>0.25</v>
      </c>
      <c r="I1531" s="68">
        <f t="shared" si="1279"/>
        <v>0</v>
      </c>
      <c r="J1531" s="70">
        <f t="shared" si="1280"/>
        <v>0.12695074009335028</v>
      </c>
      <c r="K1531" s="87">
        <f t="shared" si="1281"/>
        <v>0</v>
      </c>
      <c r="L1531" s="62"/>
      <c r="M1531" s="64">
        <v>192</v>
      </c>
      <c r="N1531" s="64">
        <v>1</v>
      </c>
      <c r="O1531" s="63">
        <f t="shared" si="1282"/>
        <v>0.13390000000000002</v>
      </c>
      <c r="P1531" s="87">
        <f t="shared" si="1277"/>
        <v>1.2662278907706858E-2</v>
      </c>
      <c r="Q1531" s="64">
        <f t="shared" si="1283"/>
        <v>6</v>
      </c>
      <c r="R1531" s="87">
        <f t="shared" si="1284"/>
        <v>7.3092704216757023E-2</v>
      </c>
      <c r="S1531" s="64">
        <v>186</v>
      </c>
    </row>
    <row r="1532" spans="1:19" s="94" customFormat="1" x14ac:dyDescent="0.25">
      <c r="B1532" s="62">
        <v>16</v>
      </c>
      <c r="C1532" s="64" t="s">
        <v>19</v>
      </c>
      <c r="D1532" s="68"/>
      <c r="E1532" s="68">
        <f t="shared" si="1278"/>
        <v>0</v>
      </c>
      <c r="F1532" s="63">
        <f t="shared" si="1276"/>
        <v>1.4133936129127889E-3</v>
      </c>
      <c r="G1532" s="65">
        <f>IFERROR(VLOOKUP(B1532,EFA!$C$2:$D$7,2,0),EFA!$D$7)</f>
        <v>1.0058360487805551</v>
      </c>
      <c r="H1532" s="69">
        <f>LGD!$D$10</f>
        <v>0.35</v>
      </c>
      <c r="I1532" s="68">
        <f t="shared" si="1279"/>
        <v>0</v>
      </c>
      <c r="J1532" s="70">
        <f t="shared" si="1280"/>
        <v>0.12695074009335028</v>
      </c>
      <c r="K1532" s="87">
        <f t="shared" si="1281"/>
        <v>0</v>
      </c>
      <c r="L1532" s="62"/>
      <c r="M1532" s="64">
        <v>192</v>
      </c>
      <c r="N1532" s="64">
        <v>1</v>
      </c>
      <c r="O1532" s="63">
        <f t="shared" si="1282"/>
        <v>0.13390000000000002</v>
      </c>
      <c r="P1532" s="87">
        <f t="shared" si="1277"/>
        <v>1.2662278907706858E-2</v>
      </c>
      <c r="Q1532" s="64">
        <f t="shared" si="1283"/>
        <v>6</v>
      </c>
      <c r="R1532" s="87">
        <f t="shared" si="1284"/>
        <v>7.3092704216757023E-2</v>
      </c>
      <c r="S1532" s="64">
        <v>186</v>
      </c>
    </row>
    <row r="1533" spans="1:19" s="94" customFormat="1" x14ac:dyDescent="0.25">
      <c r="B1533" s="62">
        <v>16</v>
      </c>
      <c r="C1533" s="64" t="s">
        <v>20</v>
      </c>
      <c r="D1533" s="68"/>
      <c r="E1533" s="68">
        <f t="shared" si="1278"/>
        <v>0</v>
      </c>
      <c r="F1533" s="63">
        <f>$S$4-$R$4</f>
        <v>1.4133936129127889E-3</v>
      </c>
      <c r="G1533" s="65">
        <f>IFERROR(VLOOKUP(B1533,EFA!$C$2:$D$7,2,0),EFA!$D$7)</f>
        <v>1.0058360487805551</v>
      </c>
      <c r="H1533" s="69">
        <f>LGD!$D$11</f>
        <v>0.55000000000000004</v>
      </c>
      <c r="I1533" s="68">
        <f t="shared" si="1279"/>
        <v>0</v>
      </c>
      <c r="J1533" s="70">
        <f t="shared" si="1280"/>
        <v>0.12695074009335028</v>
      </c>
      <c r="K1533" s="87">
        <f t="shared" si="1281"/>
        <v>0</v>
      </c>
      <c r="L1533" s="62"/>
      <c r="M1533" s="64">
        <v>192</v>
      </c>
      <c r="N1533" s="64">
        <v>1</v>
      </c>
      <c r="O1533" s="63">
        <f t="shared" si="1282"/>
        <v>0.13390000000000002</v>
      </c>
      <c r="P1533" s="87">
        <f t="shared" si="1277"/>
        <v>1.2662278907706858E-2</v>
      </c>
      <c r="Q1533" s="64">
        <f t="shared" si="1283"/>
        <v>6</v>
      </c>
      <c r="R1533" s="87">
        <f t="shared" si="1284"/>
        <v>7.3092704216757023E-2</v>
      </c>
      <c r="S1533" s="64">
        <v>186</v>
      </c>
    </row>
    <row r="1534" spans="1:19" s="94" customFormat="1" x14ac:dyDescent="0.25">
      <c r="B1534" s="62"/>
      <c r="C1534" s="64"/>
      <c r="D1534" s="68"/>
      <c r="E1534" s="68"/>
      <c r="F1534" s="63"/>
      <c r="G1534" s="65"/>
      <c r="H1534" s="69"/>
      <c r="I1534" s="68"/>
      <c r="J1534" s="70"/>
      <c r="K1534" s="87"/>
      <c r="L1534" s="62"/>
      <c r="M1534" s="64"/>
      <c r="N1534" s="64"/>
      <c r="O1534" s="63"/>
      <c r="P1534" s="87"/>
      <c r="Q1534" s="64"/>
      <c r="R1534" s="87"/>
      <c r="S1534" s="64"/>
    </row>
    <row r="1535" spans="1:19" x14ac:dyDescent="0.25">
      <c r="A1535" s="62">
        <v>17</v>
      </c>
      <c r="B1535" s="62" t="s">
        <v>52</v>
      </c>
      <c r="C1535" s="64" t="s">
        <v>9</v>
      </c>
      <c r="D1535" s="64"/>
      <c r="E1535" s="84" t="s">
        <v>26</v>
      </c>
      <c r="F1535" s="84" t="s">
        <v>39</v>
      </c>
      <c r="G1535" s="84" t="s">
        <v>27</v>
      </c>
      <c r="H1535" s="84" t="s">
        <v>28</v>
      </c>
      <c r="I1535" s="84" t="s">
        <v>29</v>
      </c>
      <c r="J1535" s="84" t="s">
        <v>30</v>
      </c>
      <c r="K1535" s="85" t="s">
        <v>31</v>
      </c>
      <c r="M1535" s="85" t="s">
        <v>32</v>
      </c>
      <c r="N1535" s="85" t="s">
        <v>33</v>
      </c>
      <c r="O1535" s="85" t="s">
        <v>34</v>
      </c>
      <c r="P1535" s="85" t="s">
        <v>35</v>
      </c>
      <c r="Q1535" s="85" t="s">
        <v>36</v>
      </c>
      <c r="R1535" s="85" t="s">
        <v>37</v>
      </c>
      <c r="S1535" s="85" t="s">
        <v>38</v>
      </c>
    </row>
    <row r="1536" spans="1:19" x14ac:dyDescent="0.25">
      <c r="B1536" s="62">
        <v>1</v>
      </c>
      <c r="C1536" s="64" t="s">
        <v>12</v>
      </c>
      <c r="D1536" s="68">
        <f>'31-60 days'!C21</f>
        <v>0</v>
      </c>
      <c r="E1536" s="68">
        <f>D1536*R1536</f>
        <v>0</v>
      </c>
      <c r="F1536" s="63">
        <f>$D$4</f>
        <v>6.9392486816699517E-2</v>
      </c>
      <c r="G1536" s="65">
        <f>IFERROR(VLOOKUP(B1536,EFA!$C$2:$D$7,2,0),EFA!$D$7)</f>
        <v>1.0407772896135385</v>
      </c>
      <c r="H1536" s="69">
        <f>LGD!$D$3</f>
        <v>0</v>
      </c>
      <c r="I1536" s="68">
        <f>E1536*F1536*G1536*H1536</f>
        <v>0</v>
      </c>
      <c r="J1536" s="70">
        <f>1/((1+($O$16/12))^(M1536-Q1536))</f>
        <v>0.93558878588680383</v>
      </c>
      <c r="K1536" s="68">
        <f>I1536*J1536</f>
        <v>0</v>
      </c>
      <c r="M1536" s="64">
        <f>17*12</f>
        <v>204</v>
      </c>
      <c r="N1536" s="64">
        <v>1</v>
      </c>
      <c r="O1536" s="63">
        <f>$O$16</f>
        <v>0.13390000000000002</v>
      </c>
      <c r="P1536" s="87">
        <f t="shared" ref="P1536:P1544" si="1285">PMT(O1536/12,M1536,-N1536,0,0)</f>
        <v>1.245302089877247E-2</v>
      </c>
      <c r="Q1536" s="64">
        <f>M1536-S1536</f>
        <v>198</v>
      </c>
      <c r="R1536" s="87">
        <f>PV(O1536/12,Q1536,-P1536,0,0)</f>
        <v>0.99201192518507419</v>
      </c>
      <c r="S1536" s="64">
        <v>6</v>
      </c>
    </row>
    <row r="1537" spans="1:19" x14ac:dyDescent="0.25">
      <c r="B1537" s="62">
        <v>1</v>
      </c>
      <c r="C1537" s="64" t="s">
        <v>13</v>
      </c>
      <c r="D1537" s="68">
        <f>'31-60 days'!D21</f>
        <v>0</v>
      </c>
      <c r="E1537" s="68">
        <f t="shared" ref="E1537:E1544" si="1286">D1537*R1537</f>
        <v>0</v>
      </c>
      <c r="F1537" s="63">
        <f t="shared" ref="F1537:F1544" si="1287">$D$4</f>
        <v>6.9392486816699517E-2</v>
      </c>
      <c r="G1537" s="65">
        <f>IFERROR(VLOOKUP(B1537,EFA!$C$2:$D$7,2,0),EFA!$D$7)</f>
        <v>1.0407772896135385</v>
      </c>
      <c r="H1537" s="69">
        <f>LGD!$D$4</f>
        <v>0.55000000000000004</v>
      </c>
      <c r="I1537" s="68">
        <f t="shared" ref="I1537:I1544" si="1288">E1537*F1537*G1537*H1537</f>
        <v>0</v>
      </c>
      <c r="J1537" s="70">
        <f t="shared" ref="J1537:J1544" si="1289">1/((1+($O$16/12))^(M1537-Q1537))</f>
        <v>0.93558878588680383</v>
      </c>
      <c r="K1537" s="68">
        <f t="shared" ref="K1537:K1544" si="1290">I1537*J1537</f>
        <v>0</v>
      </c>
      <c r="M1537" s="64">
        <v>204</v>
      </c>
      <c r="N1537" s="64">
        <v>1</v>
      </c>
      <c r="O1537" s="63">
        <f t="shared" ref="O1537:O1544" si="1291">$O$16</f>
        <v>0.13390000000000002</v>
      </c>
      <c r="P1537" s="87">
        <f t="shared" si="1285"/>
        <v>1.245302089877247E-2</v>
      </c>
      <c r="Q1537" s="64">
        <f t="shared" ref="Q1537:Q1544" si="1292">M1537-S1537</f>
        <v>198</v>
      </c>
      <c r="R1537" s="87">
        <f t="shared" ref="R1537:R1544" si="1293">PV(O1537/12,Q1537,-P1537,0,0)</f>
        <v>0.99201192518507419</v>
      </c>
      <c r="S1537" s="64">
        <v>6</v>
      </c>
    </row>
    <row r="1538" spans="1:19" x14ac:dyDescent="0.25">
      <c r="B1538" s="62">
        <v>1</v>
      </c>
      <c r="C1538" s="64" t="s">
        <v>14</v>
      </c>
      <c r="D1538" s="68">
        <f>'31-60 days'!E21</f>
        <v>0</v>
      </c>
      <c r="E1538" s="68">
        <f t="shared" si="1286"/>
        <v>0</v>
      </c>
      <c r="F1538" s="63">
        <f t="shared" si="1287"/>
        <v>6.9392486816699517E-2</v>
      </c>
      <c r="G1538" s="65">
        <f>IFERROR(VLOOKUP(B1538,EFA!$C$2:$D$7,2,0),EFA!$D$7)</f>
        <v>1.0407772896135385</v>
      </c>
      <c r="H1538" s="69">
        <f>LGD!$D$5</f>
        <v>0.14000000000000001</v>
      </c>
      <c r="I1538" s="68">
        <f t="shared" si="1288"/>
        <v>0</v>
      </c>
      <c r="J1538" s="70">
        <f t="shared" si="1289"/>
        <v>0.93558878588680383</v>
      </c>
      <c r="K1538" s="68">
        <f t="shared" si="1290"/>
        <v>0</v>
      </c>
      <c r="M1538" s="64">
        <v>204</v>
      </c>
      <c r="N1538" s="64">
        <v>1</v>
      </c>
      <c r="O1538" s="63">
        <f t="shared" si="1291"/>
        <v>0.13390000000000002</v>
      </c>
      <c r="P1538" s="87">
        <f t="shared" si="1285"/>
        <v>1.245302089877247E-2</v>
      </c>
      <c r="Q1538" s="64">
        <f t="shared" si="1292"/>
        <v>198</v>
      </c>
      <c r="R1538" s="87">
        <f t="shared" si="1293"/>
        <v>0.99201192518507419</v>
      </c>
      <c r="S1538" s="64">
        <v>6</v>
      </c>
    </row>
    <row r="1539" spans="1:19" x14ac:dyDescent="0.25">
      <c r="B1539" s="62">
        <v>1</v>
      </c>
      <c r="C1539" s="64" t="s">
        <v>15</v>
      </c>
      <c r="D1539" s="68">
        <f>'31-60 days'!F21</f>
        <v>0</v>
      </c>
      <c r="E1539" s="68">
        <f t="shared" si="1286"/>
        <v>0</v>
      </c>
      <c r="F1539" s="63">
        <f t="shared" si="1287"/>
        <v>6.9392486816699517E-2</v>
      </c>
      <c r="G1539" s="65">
        <f>IFERROR(VLOOKUP(B1539,EFA!$C$2:$D$7,2,0),EFA!$D$7)</f>
        <v>1.0407772896135385</v>
      </c>
      <c r="H1539" s="69">
        <f>LGD!$D$6</f>
        <v>0.3</v>
      </c>
      <c r="I1539" s="68">
        <f t="shared" si="1288"/>
        <v>0</v>
      </c>
      <c r="J1539" s="70">
        <f t="shared" si="1289"/>
        <v>0.93558878588680383</v>
      </c>
      <c r="K1539" s="68">
        <f t="shared" si="1290"/>
        <v>0</v>
      </c>
      <c r="M1539" s="64">
        <v>204</v>
      </c>
      <c r="N1539" s="64">
        <v>1</v>
      </c>
      <c r="O1539" s="63">
        <f t="shared" si="1291"/>
        <v>0.13390000000000002</v>
      </c>
      <c r="P1539" s="87">
        <f t="shared" si="1285"/>
        <v>1.245302089877247E-2</v>
      </c>
      <c r="Q1539" s="64">
        <f t="shared" si="1292"/>
        <v>198</v>
      </c>
      <c r="R1539" s="87">
        <f t="shared" si="1293"/>
        <v>0.99201192518507419</v>
      </c>
      <c r="S1539" s="64">
        <v>6</v>
      </c>
    </row>
    <row r="1540" spans="1:19" x14ac:dyDescent="0.25">
      <c r="B1540" s="62">
        <v>1</v>
      </c>
      <c r="C1540" s="64" t="s">
        <v>16</v>
      </c>
      <c r="D1540" s="68">
        <f>'31-60 days'!G21</f>
        <v>0</v>
      </c>
      <c r="E1540" s="68">
        <f t="shared" si="1286"/>
        <v>0</v>
      </c>
      <c r="F1540" s="63">
        <f t="shared" si="1287"/>
        <v>6.9392486816699517E-2</v>
      </c>
      <c r="G1540" s="65">
        <f>IFERROR(VLOOKUP(B1540,EFA!$C$2:$D$7,2,0),EFA!$D$7)</f>
        <v>1.0407772896135385</v>
      </c>
      <c r="H1540" s="69">
        <f>LGD!$D$7</f>
        <v>0.3</v>
      </c>
      <c r="I1540" s="68">
        <f t="shared" si="1288"/>
        <v>0</v>
      </c>
      <c r="J1540" s="70">
        <f t="shared" si="1289"/>
        <v>0.93558878588680383</v>
      </c>
      <c r="K1540" s="68">
        <f t="shared" si="1290"/>
        <v>0</v>
      </c>
      <c r="M1540" s="64">
        <v>204</v>
      </c>
      <c r="N1540" s="64">
        <v>1</v>
      </c>
      <c r="O1540" s="63">
        <f t="shared" si="1291"/>
        <v>0.13390000000000002</v>
      </c>
      <c r="P1540" s="87">
        <f t="shared" si="1285"/>
        <v>1.245302089877247E-2</v>
      </c>
      <c r="Q1540" s="64">
        <f t="shared" si="1292"/>
        <v>198</v>
      </c>
      <c r="R1540" s="87">
        <f t="shared" si="1293"/>
        <v>0.99201192518507419</v>
      </c>
      <c r="S1540" s="64">
        <v>6</v>
      </c>
    </row>
    <row r="1541" spans="1:19" x14ac:dyDescent="0.25">
      <c r="B1541" s="62">
        <v>1</v>
      </c>
      <c r="C1541" s="64" t="s">
        <v>17</v>
      </c>
      <c r="D1541" s="68">
        <f>'31-60 days'!H21</f>
        <v>0</v>
      </c>
      <c r="E1541" s="68">
        <f t="shared" si="1286"/>
        <v>0</v>
      </c>
      <c r="F1541" s="63">
        <f t="shared" si="1287"/>
        <v>6.9392486816699517E-2</v>
      </c>
      <c r="G1541" s="65">
        <f>IFERROR(VLOOKUP(B1541,EFA!$C$2:$D$7,2,0),EFA!$D$7)</f>
        <v>1.0407772896135385</v>
      </c>
      <c r="H1541" s="69">
        <f>LGD!$D$8</f>
        <v>4.6364209605119888E-2</v>
      </c>
      <c r="I1541" s="68">
        <f t="shared" si="1288"/>
        <v>0</v>
      </c>
      <c r="J1541" s="70">
        <f t="shared" si="1289"/>
        <v>0.93558878588680383</v>
      </c>
      <c r="K1541" s="68">
        <f t="shared" si="1290"/>
        <v>0</v>
      </c>
      <c r="M1541" s="64">
        <v>204</v>
      </c>
      <c r="N1541" s="64">
        <v>1</v>
      </c>
      <c r="O1541" s="63">
        <f t="shared" si="1291"/>
        <v>0.13390000000000002</v>
      </c>
      <c r="P1541" s="87">
        <f t="shared" si="1285"/>
        <v>1.245302089877247E-2</v>
      </c>
      <c r="Q1541" s="64">
        <f t="shared" si="1292"/>
        <v>198</v>
      </c>
      <c r="R1541" s="87">
        <f t="shared" si="1293"/>
        <v>0.99201192518507419</v>
      </c>
      <c r="S1541" s="64">
        <v>6</v>
      </c>
    </row>
    <row r="1542" spans="1:19" x14ac:dyDescent="0.25">
      <c r="B1542" s="62">
        <v>1</v>
      </c>
      <c r="C1542" s="64" t="s">
        <v>18</v>
      </c>
      <c r="D1542" s="68">
        <f>'31-60 days'!I21</f>
        <v>0</v>
      </c>
      <c r="E1542" s="68">
        <f t="shared" si="1286"/>
        <v>0</v>
      </c>
      <c r="F1542" s="63">
        <f t="shared" si="1287"/>
        <v>6.9392486816699517E-2</v>
      </c>
      <c r="G1542" s="65">
        <f>IFERROR(VLOOKUP(B1542,EFA!$C$2:$D$7,2,0),EFA!$D$7)</f>
        <v>1.0407772896135385</v>
      </c>
      <c r="H1542" s="69">
        <f>LGD!$D$9</f>
        <v>0.25</v>
      </c>
      <c r="I1542" s="68">
        <f t="shared" si="1288"/>
        <v>0</v>
      </c>
      <c r="J1542" s="70">
        <f t="shared" si="1289"/>
        <v>0.93558878588680383</v>
      </c>
      <c r="K1542" s="68">
        <f t="shared" si="1290"/>
        <v>0</v>
      </c>
      <c r="M1542" s="64">
        <v>204</v>
      </c>
      <c r="N1542" s="64">
        <v>1</v>
      </c>
      <c r="O1542" s="63">
        <f t="shared" si="1291"/>
        <v>0.13390000000000002</v>
      </c>
      <c r="P1542" s="87">
        <f t="shared" si="1285"/>
        <v>1.245302089877247E-2</v>
      </c>
      <c r="Q1542" s="64">
        <f t="shared" si="1292"/>
        <v>198</v>
      </c>
      <c r="R1542" s="87">
        <f t="shared" si="1293"/>
        <v>0.99201192518507419</v>
      </c>
      <c r="S1542" s="64">
        <v>6</v>
      </c>
    </row>
    <row r="1543" spans="1:19" x14ac:dyDescent="0.25">
      <c r="B1543" s="62">
        <v>1</v>
      </c>
      <c r="C1543" s="64" t="s">
        <v>19</v>
      </c>
      <c r="D1543" s="68">
        <f>'31-60 days'!J21</f>
        <v>0</v>
      </c>
      <c r="E1543" s="68">
        <f t="shared" si="1286"/>
        <v>0</v>
      </c>
      <c r="F1543" s="63">
        <f t="shared" si="1287"/>
        <v>6.9392486816699517E-2</v>
      </c>
      <c r="G1543" s="65">
        <f>IFERROR(VLOOKUP(B1543,EFA!$C$2:$D$7,2,0),EFA!$D$7)</f>
        <v>1.0407772896135385</v>
      </c>
      <c r="H1543" s="69">
        <f>LGD!$D$10</f>
        <v>0.35</v>
      </c>
      <c r="I1543" s="68">
        <f t="shared" si="1288"/>
        <v>0</v>
      </c>
      <c r="J1543" s="70">
        <f t="shared" si="1289"/>
        <v>0.93558878588680383</v>
      </c>
      <c r="K1543" s="68">
        <f t="shared" si="1290"/>
        <v>0</v>
      </c>
      <c r="M1543" s="64">
        <v>204</v>
      </c>
      <c r="N1543" s="64">
        <v>1</v>
      </c>
      <c r="O1543" s="63">
        <f t="shared" si="1291"/>
        <v>0.13390000000000002</v>
      </c>
      <c r="P1543" s="87">
        <f t="shared" si="1285"/>
        <v>1.245302089877247E-2</v>
      </c>
      <c r="Q1543" s="64">
        <f t="shared" si="1292"/>
        <v>198</v>
      </c>
      <c r="R1543" s="87">
        <f t="shared" si="1293"/>
        <v>0.99201192518507419</v>
      </c>
      <c r="S1543" s="64">
        <v>6</v>
      </c>
    </row>
    <row r="1544" spans="1:19" x14ac:dyDescent="0.25">
      <c r="B1544" s="62">
        <v>1</v>
      </c>
      <c r="C1544" s="64" t="s">
        <v>20</v>
      </c>
      <c r="D1544" s="68">
        <f>'31-60 days'!K21</f>
        <v>0</v>
      </c>
      <c r="E1544" s="68">
        <f t="shared" si="1286"/>
        <v>0</v>
      </c>
      <c r="F1544" s="63">
        <f t="shared" si="1287"/>
        <v>6.9392486816699517E-2</v>
      </c>
      <c r="G1544" s="65">
        <f>IFERROR(VLOOKUP(B1544,EFA!$C$2:$D$7,2,0),EFA!$D$7)</f>
        <v>1.0407772896135385</v>
      </c>
      <c r="H1544" s="69">
        <f>LGD!$D$11</f>
        <v>0.55000000000000004</v>
      </c>
      <c r="I1544" s="68">
        <f t="shared" si="1288"/>
        <v>0</v>
      </c>
      <c r="J1544" s="70">
        <f t="shared" si="1289"/>
        <v>0.93558878588680383</v>
      </c>
      <c r="K1544" s="68">
        <f t="shared" si="1290"/>
        <v>0</v>
      </c>
      <c r="M1544" s="64">
        <v>204</v>
      </c>
      <c r="N1544" s="64">
        <v>1</v>
      </c>
      <c r="O1544" s="63">
        <f t="shared" si="1291"/>
        <v>0.13390000000000002</v>
      </c>
      <c r="P1544" s="87">
        <f t="shared" si="1285"/>
        <v>1.245302089877247E-2</v>
      </c>
      <c r="Q1544" s="64">
        <f t="shared" si="1292"/>
        <v>198</v>
      </c>
      <c r="R1544" s="87">
        <f t="shared" si="1293"/>
        <v>0.99201192518507419</v>
      </c>
      <c r="S1544" s="64">
        <v>6</v>
      </c>
    </row>
    <row r="1545" spans="1:19" x14ac:dyDescent="0.25">
      <c r="C1545" s="88"/>
      <c r="D1545" s="89"/>
      <c r="E1545" s="89"/>
      <c r="F1545" s="90"/>
      <c r="G1545" s="91"/>
      <c r="H1545" s="92"/>
      <c r="I1545" s="89"/>
      <c r="J1545" s="93"/>
      <c r="K1545" s="89"/>
      <c r="M1545" s="94"/>
      <c r="N1545" s="94"/>
      <c r="O1545" s="95"/>
      <c r="P1545" s="96"/>
      <c r="Q1545" s="94"/>
      <c r="R1545" s="96"/>
      <c r="S1545" s="94"/>
    </row>
    <row r="1546" spans="1:19" x14ac:dyDescent="0.25">
      <c r="A1546" s="62">
        <v>17</v>
      </c>
      <c r="B1546" s="62" t="s">
        <v>52</v>
      </c>
      <c r="C1546" s="64" t="s">
        <v>9</v>
      </c>
      <c r="D1546" s="64"/>
      <c r="E1546" s="84" t="s">
        <v>26</v>
      </c>
      <c r="F1546" s="84" t="s">
        <v>39</v>
      </c>
      <c r="G1546" s="84" t="s">
        <v>27</v>
      </c>
      <c r="H1546" s="84" t="s">
        <v>28</v>
      </c>
      <c r="I1546" s="84" t="s">
        <v>29</v>
      </c>
      <c r="J1546" s="84" t="s">
        <v>30</v>
      </c>
      <c r="K1546" s="85" t="s">
        <v>31</v>
      </c>
      <c r="M1546" s="85" t="s">
        <v>32</v>
      </c>
      <c r="N1546" s="85" t="s">
        <v>33</v>
      </c>
      <c r="O1546" s="85" t="s">
        <v>34</v>
      </c>
      <c r="P1546" s="85" t="s">
        <v>35</v>
      </c>
      <c r="Q1546" s="85" t="s">
        <v>36</v>
      </c>
      <c r="R1546" s="85" t="s">
        <v>37</v>
      </c>
      <c r="S1546" s="85" t="s">
        <v>38</v>
      </c>
    </row>
    <row r="1547" spans="1:19" x14ac:dyDescent="0.25">
      <c r="B1547" s="62">
        <v>2</v>
      </c>
      <c r="C1547" s="64" t="s">
        <v>12</v>
      </c>
      <c r="D1547" s="68"/>
      <c r="E1547" s="68">
        <f>D1536*R1547</f>
        <v>0</v>
      </c>
      <c r="F1547" s="63">
        <f>$E$4-$D$4</f>
        <v>1.1234008039333332E-2</v>
      </c>
      <c r="G1547" s="65">
        <f>IFERROR(VLOOKUP(B1547,EFA!$C$2:$D$7,2,0),EFA!$D$7)</f>
        <v>0.97341921930465047</v>
      </c>
      <c r="H1547" s="69">
        <f>LGD!$D$3</f>
        <v>0</v>
      </c>
      <c r="I1547" s="68">
        <f>E1547*F1547*G1547*H1547</f>
        <v>0</v>
      </c>
      <c r="J1547" s="70">
        <f>1/((1+($O$16/12))^(M1547-Q1547))</f>
        <v>0.81894554163582844</v>
      </c>
      <c r="K1547" s="68">
        <f>I1547*J1547</f>
        <v>0</v>
      </c>
      <c r="M1547" s="64">
        <v>204</v>
      </c>
      <c r="N1547" s="64">
        <v>1</v>
      </c>
      <c r="O1547" s="63">
        <f>$O$16</f>
        <v>0.13390000000000002</v>
      </c>
      <c r="P1547" s="87">
        <f t="shared" ref="P1547:P1555" si="1294">PMT(O1547/12,M1547,-N1547,0,0)</f>
        <v>1.245302089877247E-2</v>
      </c>
      <c r="Q1547" s="64">
        <f>M1547-S1547</f>
        <v>186</v>
      </c>
      <c r="R1547" s="87">
        <f>PV(O1547/12,Q1547,-P1547,0,0)</f>
        <v>0.97434808178718568</v>
      </c>
      <c r="S1547" s="64">
        <f>12+6</f>
        <v>18</v>
      </c>
    </row>
    <row r="1548" spans="1:19" x14ac:dyDescent="0.25">
      <c r="B1548" s="62">
        <v>2</v>
      </c>
      <c r="C1548" s="64" t="s">
        <v>13</v>
      </c>
      <c r="D1548" s="68"/>
      <c r="E1548" s="68">
        <f t="shared" ref="E1548:E1555" si="1295">D1537*R1548</f>
        <v>0</v>
      </c>
      <c r="F1548" s="63">
        <f t="shared" ref="F1548:F1555" si="1296">$E$4-$D$4</f>
        <v>1.1234008039333332E-2</v>
      </c>
      <c r="G1548" s="65">
        <f>IFERROR(VLOOKUP(B1548,EFA!$C$2:$D$7,2,0),EFA!$D$7)</f>
        <v>0.97341921930465047</v>
      </c>
      <c r="H1548" s="69">
        <f>LGD!$D$4</f>
        <v>0.55000000000000004</v>
      </c>
      <c r="I1548" s="68">
        <f t="shared" ref="I1548:I1555" si="1297">E1548*F1548*G1548*H1548</f>
        <v>0</v>
      </c>
      <c r="J1548" s="70">
        <f t="shared" ref="J1548:J1555" si="1298">1/((1+($O$16/12))^(M1548-Q1548))</f>
        <v>0.81894554163582844</v>
      </c>
      <c r="K1548" s="68">
        <f t="shared" ref="K1548:K1555" si="1299">I1548*J1548</f>
        <v>0</v>
      </c>
      <c r="M1548" s="64">
        <v>204</v>
      </c>
      <c r="N1548" s="64">
        <v>1</v>
      </c>
      <c r="O1548" s="63">
        <f t="shared" ref="O1548:O1555" si="1300">$O$16</f>
        <v>0.13390000000000002</v>
      </c>
      <c r="P1548" s="87">
        <f t="shared" si="1294"/>
        <v>1.245302089877247E-2</v>
      </c>
      <c r="Q1548" s="64">
        <f t="shared" ref="Q1548:Q1555" si="1301">M1548-S1548</f>
        <v>186</v>
      </c>
      <c r="R1548" s="87">
        <f t="shared" ref="R1548:R1555" si="1302">PV(O1548/12,Q1548,-P1548,0,0)</f>
        <v>0.97434808178718568</v>
      </c>
      <c r="S1548" s="64">
        <f t="shared" ref="S1548:S1555" si="1303">12+6</f>
        <v>18</v>
      </c>
    </row>
    <row r="1549" spans="1:19" x14ac:dyDescent="0.25">
      <c r="B1549" s="62">
        <v>2</v>
      </c>
      <c r="C1549" s="64" t="s">
        <v>14</v>
      </c>
      <c r="D1549" s="68"/>
      <c r="E1549" s="68">
        <f t="shared" si="1295"/>
        <v>0</v>
      </c>
      <c r="F1549" s="63">
        <f t="shared" si="1296"/>
        <v>1.1234008039333332E-2</v>
      </c>
      <c r="G1549" s="65">
        <f>IFERROR(VLOOKUP(B1549,EFA!$C$2:$D$7,2,0),EFA!$D$7)</f>
        <v>0.97341921930465047</v>
      </c>
      <c r="H1549" s="69">
        <f>LGD!$D$5</f>
        <v>0.14000000000000001</v>
      </c>
      <c r="I1549" s="68">
        <f t="shared" si="1297"/>
        <v>0</v>
      </c>
      <c r="J1549" s="70">
        <f t="shared" si="1298"/>
        <v>0.81894554163582844</v>
      </c>
      <c r="K1549" s="68">
        <f t="shared" si="1299"/>
        <v>0</v>
      </c>
      <c r="M1549" s="64">
        <v>204</v>
      </c>
      <c r="N1549" s="64">
        <v>1</v>
      </c>
      <c r="O1549" s="63">
        <f t="shared" si="1300"/>
        <v>0.13390000000000002</v>
      </c>
      <c r="P1549" s="87">
        <f t="shared" si="1294"/>
        <v>1.245302089877247E-2</v>
      </c>
      <c r="Q1549" s="64">
        <f t="shared" si="1301"/>
        <v>186</v>
      </c>
      <c r="R1549" s="87">
        <f t="shared" si="1302"/>
        <v>0.97434808178718568</v>
      </c>
      <c r="S1549" s="64">
        <f t="shared" si="1303"/>
        <v>18</v>
      </c>
    </row>
    <row r="1550" spans="1:19" x14ac:dyDescent="0.25">
      <c r="B1550" s="62">
        <v>2</v>
      </c>
      <c r="C1550" s="64" t="s">
        <v>15</v>
      </c>
      <c r="D1550" s="68"/>
      <c r="E1550" s="68">
        <f t="shared" si="1295"/>
        <v>0</v>
      </c>
      <c r="F1550" s="63">
        <f t="shared" si="1296"/>
        <v>1.1234008039333332E-2</v>
      </c>
      <c r="G1550" s="65">
        <f>IFERROR(VLOOKUP(B1550,EFA!$C$2:$D$7,2,0),EFA!$D$7)</f>
        <v>0.97341921930465047</v>
      </c>
      <c r="H1550" s="69">
        <f>LGD!$D$6</f>
        <v>0.3</v>
      </c>
      <c r="I1550" s="68">
        <f t="shared" si="1297"/>
        <v>0</v>
      </c>
      <c r="J1550" s="70">
        <f t="shared" si="1298"/>
        <v>0.81894554163582844</v>
      </c>
      <c r="K1550" s="68">
        <f t="shared" si="1299"/>
        <v>0</v>
      </c>
      <c r="M1550" s="64">
        <v>204</v>
      </c>
      <c r="N1550" s="64">
        <v>1</v>
      </c>
      <c r="O1550" s="63">
        <f t="shared" si="1300"/>
        <v>0.13390000000000002</v>
      </c>
      <c r="P1550" s="87">
        <f t="shared" si="1294"/>
        <v>1.245302089877247E-2</v>
      </c>
      <c r="Q1550" s="64">
        <f t="shared" si="1301"/>
        <v>186</v>
      </c>
      <c r="R1550" s="87">
        <f t="shared" si="1302"/>
        <v>0.97434808178718568</v>
      </c>
      <c r="S1550" s="64">
        <f t="shared" si="1303"/>
        <v>18</v>
      </c>
    </row>
    <row r="1551" spans="1:19" x14ac:dyDescent="0.25">
      <c r="B1551" s="62">
        <v>2</v>
      </c>
      <c r="C1551" s="64" t="s">
        <v>16</v>
      </c>
      <c r="D1551" s="68"/>
      <c r="E1551" s="68">
        <f t="shared" si="1295"/>
        <v>0</v>
      </c>
      <c r="F1551" s="63">
        <f t="shared" si="1296"/>
        <v>1.1234008039333332E-2</v>
      </c>
      <c r="G1551" s="65">
        <f>IFERROR(VLOOKUP(B1551,EFA!$C$2:$D$7,2,0),EFA!$D$7)</f>
        <v>0.97341921930465047</v>
      </c>
      <c r="H1551" s="69">
        <f>LGD!$D$7</f>
        <v>0.3</v>
      </c>
      <c r="I1551" s="68">
        <f t="shared" si="1297"/>
        <v>0</v>
      </c>
      <c r="J1551" s="70">
        <f t="shared" si="1298"/>
        <v>0.81894554163582844</v>
      </c>
      <c r="K1551" s="68">
        <f t="shared" si="1299"/>
        <v>0</v>
      </c>
      <c r="M1551" s="64">
        <v>204</v>
      </c>
      <c r="N1551" s="64">
        <v>1</v>
      </c>
      <c r="O1551" s="63">
        <f t="shared" si="1300"/>
        <v>0.13390000000000002</v>
      </c>
      <c r="P1551" s="87">
        <f t="shared" si="1294"/>
        <v>1.245302089877247E-2</v>
      </c>
      <c r="Q1551" s="64">
        <f t="shared" si="1301"/>
        <v>186</v>
      </c>
      <c r="R1551" s="87">
        <f t="shared" si="1302"/>
        <v>0.97434808178718568</v>
      </c>
      <c r="S1551" s="64">
        <f t="shared" si="1303"/>
        <v>18</v>
      </c>
    </row>
    <row r="1552" spans="1:19" x14ac:dyDescent="0.25">
      <c r="B1552" s="62">
        <v>2</v>
      </c>
      <c r="C1552" s="64" t="s">
        <v>17</v>
      </c>
      <c r="D1552" s="68"/>
      <c r="E1552" s="68">
        <f t="shared" si="1295"/>
        <v>0</v>
      </c>
      <c r="F1552" s="63">
        <f t="shared" si="1296"/>
        <v>1.1234008039333332E-2</v>
      </c>
      <c r="G1552" s="65">
        <f>IFERROR(VLOOKUP(B1552,EFA!$C$2:$D$7,2,0),EFA!$D$7)</f>
        <v>0.97341921930465047</v>
      </c>
      <c r="H1552" s="69">
        <f>LGD!$D$8</f>
        <v>4.6364209605119888E-2</v>
      </c>
      <c r="I1552" s="68">
        <f t="shared" si="1297"/>
        <v>0</v>
      </c>
      <c r="J1552" s="70">
        <f t="shared" si="1298"/>
        <v>0.81894554163582844</v>
      </c>
      <c r="K1552" s="68">
        <f t="shared" si="1299"/>
        <v>0</v>
      </c>
      <c r="M1552" s="64">
        <v>204</v>
      </c>
      <c r="N1552" s="64">
        <v>1</v>
      </c>
      <c r="O1552" s="63">
        <f t="shared" si="1300"/>
        <v>0.13390000000000002</v>
      </c>
      <c r="P1552" s="87">
        <f t="shared" si="1294"/>
        <v>1.245302089877247E-2</v>
      </c>
      <c r="Q1552" s="64">
        <f t="shared" si="1301"/>
        <v>186</v>
      </c>
      <c r="R1552" s="87">
        <f t="shared" si="1302"/>
        <v>0.97434808178718568</v>
      </c>
      <c r="S1552" s="64">
        <f t="shared" si="1303"/>
        <v>18</v>
      </c>
    </row>
    <row r="1553" spans="1:19" x14ac:dyDescent="0.25">
      <c r="B1553" s="62">
        <v>2</v>
      </c>
      <c r="C1553" s="64" t="s">
        <v>18</v>
      </c>
      <c r="D1553" s="68"/>
      <c r="E1553" s="68">
        <f t="shared" si="1295"/>
        <v>0</v>
      </c>
      <c r="F1553" s="63">
        <f t="shared" si="1296"/>
        <v>1.1234008039333332E-2</v>
      </c>
      <c r="G1553" s="65">
        <f>IFERROR(VLOOKUP(B1553,EFA!$C$2:$D$7,2,0),EFA!$D$7)</f>
        <v>0.97341921930465047</v>
      </c>
      <c r="H1553" s="69">
        <f>LGD!$D$9</f>
        <v>0.25</v>
      </c>
      <c r="I1553" s="68">
        <f t="shared" si="1297"/>
        <v>0</v>
      </c>
      <c r="J1553" s="70">
        <f t="shared" si="1298"/>
        <v>0.81894554163582844</v>
      </c>
      <c r="K1553" s="68">
        <f t="shared" si="1299"/>
        <v>0</v>
      </c>
      <c r="M1553" s="64">
        <v>204</v>
      </c>
      <c r="N1553" s="64">
        <v>1</v>
      </c>
      <c r="O1553" s="63">
        <f t="shared" si="1300"/>
        <v>0.13390000000000002</v>
      </c>
      <c r="P1553" s="87">
        <f t="shared" si="1294"/>
        <v>1.245302089877247E-2</v>
      </c>
      <c r="Q1553" s="64">
        <f t="shared" si="1301"/>
        <v>186</v>
      </c>
      <c r="R1553" s="87">
        <f t="shared" si="1302"/>
        <v>0.97434808178718568</v>
      </c>
      <c r="S1553" s="64">
        <f t="shared" si="1303"/>
        <v>18</v>
      </c>
    </row>
    <row r="1554" spans="1:19" x14ac:dyDescent="0.25">
      <c r="B1554" s="62">
        <v>2</v>
      </c>
      <c r="C1554" s="64" t="s">
        <v>19</v>
      </c>
      <c r="D1554" s="68"/>
      <c r="E1554" s="68">
        <f t="shared" si="1295"/>
        <v>0</v>
      </c>
      <c r="F1554" s="63">
        <f t="shared" si="1296"/>
        <v>1.1234008039333332E-2</v>
      </c>
      <c r="G1554" s="65">
        <f>IFERROR(VLOOKUP(B1554,EFA!$C$2:$D$7,2,0),EFA!$D$7)</f>
        <v>0.97341921930465047</v>
      </c>
      <c r="H1554" s="69">
        <f>LGD!$D$10</f>
        <v>0.35</v>
      </c>
      <c r="I1554" s="68">
        <f t="shared" si="1297"/>
        <v>0</v>
      </c>
      <c r="J1554" s="70">
        <f t="shared" si="1298"/>
        <v>0.81894554163582844</v>
      </c>
      <c r="K1554" s="68">
        <f t="shared" si="1299"/>
        <v>0</v>
      </c>
      <c r="M1554" s="64">
        <v>204</v>
      </c>
      <c r="N1554" s="64">
        <v>1</v>
      </c>
      <c r="O1554" s="63">
        <f t="shared" si="1300"/>
        <v>0.13390000000000002</v>
      </c>
      <c r="P1554" s="87">
        <f t="shared" si="1294"/>
        <v>1.245302089877247E-2</v>
      </c>
      <c r="Q1554" s="64">
        <f t="shared" si="1301"/>
        <v>186</v>
      </c>
      <c r="R1554" s="87">
        <f t="shared" si="1302"/>
        <v>0.97434808178718568</v>
      </c>
      <c r="S1554" s="64">
        <f t="shared" si="1303"/>
        <v>18</v>
      </c>
    </row>
    <row r="1555" spans="1:19" x14ac:dyDescent="0.25">
      <c r="B1555" s="62">
        <v>2</v>
      </c>
      <c r="C1555" s="64" t="s">
        <v>20</v>
      </c>
      <c r="D1555" s="68"/>
      <c r="E1555" s="68">
        <f t="shared" si="1295"/>
        <v>0</v>
      </c>
      <c r="F1555" s="63">
        <f t="shared" si="1296"/>
        <v>1.1234008039333332E-2</v>
      </c>
      <c r="G1555" s="65">
        <f>IFERROR(VLOOKUP(B1555,EFA!$C$2:$D$7,2,0),EFA!$D$7)</f>
        <v>0.97341921930465047</v>
      </c>
      <c r="H1555" s="69">
        <f>LGD!$D$11</f>
        <v>0.55000000000000004</v>
      </c>
      <c r="I1555" s="68">
        <f t="shared" si="1297"/>
        <v>0</v>
      </c>
      <c r="J1555" s="70">
        <f t="shared" si="1298"/>
        <v>0.81894554163582844</v>
      </c>
      <c r="K1555" s="68">
        <f t="shared" si="1299"/>
        <v>0</v>
      </c>
      <c r="M1555" s="64">
        <v>204</v>
      </c>
      <c r="N1555" s="64">
        <v>1</v>
      </c>
      <c r="O1555" s="63">
        <f t="shared" si="1300"/>
        <v>0.13390000000000002</v>
      </c>
      <c r="P1555" s="87">
        <f t="shared" si="1294"/>
        <v>1.245302089877247E-2</v>
      </c>
      <c r="Q1555" s="64">
        <f t="shared" si="1301"/>
        <v>186</v>
      </c>
      <c r="R1555" s="87">
        <f t="shared" si="1302"/>
        <v>0.97434808178718568</v>
      </c>
      <c r="S1555" s="64">
        <f t="shared" si="1303"/>
        <v>18</v>
      </c>
    </row>
    <row r="1556" spans="1:19" x14ac:dyDescent="0.25">
      <c r="C1556" s="64"/>
      <c r="D1556" s="68"/>
      <c r="E1556" s="68"/>
      <c r="F1556" s="63"/>
      <c r="G1556" s="65"/>
      <c r="H1556" s="69"/>
      <c r="I1556" s="68"/>
      <c r="J1556" s="70"/>
      <c r="K1556" s="68"/>
      <c r="M1556" s="64"/>
      <c r="N1556" s="64"/>
      <c r="O1556" s="63"/>
      <c r="P1556" s="87"/>
      <c r="Q1556" s="64"/>
      <c r="R1556" s="87"/>
      <c r="S1556" s="64"/>
    </row>
    <row r="1557" spans="1:19" x14ac:dyDescent="0.25">
      <c r="A1557" s="62">
        <v>17</v>
      </c>
      <c r="B1557" s="62" t="s">
        <v>52</v>
      </c>
      <c r="C1557" s="64" t="s">
        <v>9</v>
      </c>
      <c r="D1557" s="64"/>
      <c r="E1557" s="84" t="s">
        <v>26</v>
      </c>
      <c r="F1557" s="84" t="s">
        <v>39</v>
      </c>
      <c r="G1557" s="84" t="s">
        <v>27</v>
      </c>
      <c r="H1557" s="84" t="s">
        <v>28</v>
      </c>
      <c r="I1557" s="84" t="s">
        <v>29</v>
      </c>
      <c r="J1557" s="84" t="s">
        <v>30</v>
      </c>
      <c r="K1557" s="85" t="s">
        <v>31</v>
      </c>
      <c r="M1557" s="85" t="s">
        <v>32</v>
      </c>
      <c r="N1557" s="85" t="s">
        <v>33</v>
      </c>
      <c r="O1557" s="85" t="s">
        <v>34</v>
      </c>
      <c r="P1557" s="85" t="s">
        <v>35</v>
      </c>
      <c r="Q1557" s="85" t="s">
        <v>36</v>
      </c>
      <c r="R1557" s="85" t="s">
        <v>37</v>
      </c>
      <c r="S1557" s="85" t="s">
        <v>38</v>
      </c>
    </row>
    <row r="1558" spans="1:19" x14ac:dyDescent="0.25">
      <c r="B1558" s="62">
        <v>3</v>
      </c>
      <c r="C1558" s="64" t="s">
        <v>12</v>
      </c>
      <c r="D1558" s="68"/>
      <c r="E1558" s="68">
        <f>D1536*R1558</f>
        <v>0</v>
      </c>
      <c r="F1558" s="63">
        <f>$F$4-$E$4</f>
        <v>1.4695080658937348E-2</v>
      </c>
      <c r="G1558" s="65">
        <f>IFERROR(VLOOKUP(B1558,EFA!$C$2:$D$7,2,0),EFA!$D$7)</f>
        <v>0.97750576770633035</v>
      </c>
      <c r="H1558" s="69">
        <f>LGD!$D$3</f>
        <v>0</v>
      </c>
      <c r="I1558" s="68">
        <f>E1558*F1558*G1558*H1558</f>
        <v>0</v>
      </c>
      <c r="J1558" s="70">
        <f>1/((1+($O$16/12))^(M1558-Q1558))</f>
        <v>0.7168446333284122</v>
      </c>
      <c r="K1558" s="68">
        <f>I1558*J1558</f>
        <v>0</v>
      </c>
      <c r="M1558" s="64">
        <v>204</v>
      </c>
      <c r="N1558" s="64">
        <v>1</v>
      </c>
      <c r="O1558" s="63">
        <f>$O$16</f>
        <v>0.13390000000000002</v>
      </c>
      <c r="P1558" s="87">
        <f t="shared" ref="P1558:P1566" si="1304">PMT(O1558/12,M1558,-N1558,0,0)</f>
        <v>1.245302089877247E-2</v>
      </c>
      <c r="Q1558" s="64">
        <f>M1558-S1558</f>
        <v>174</v>
      </c>
      <c r="R1558" s="87">
        <f>PV(O1558/12,Q1558,-P1558,0,0)</f>
        <v>0.95416835925555721</v>
      </c>
      <c r="S1558" s="64">
        <f>12+12+6</f>
        <v>30</v>
      </c>
    </row>
    <row r="1559" spans="1:19" x14ac:dyDescent="0.25">
      <c r="B1559" s="62">
        <v>3</v>
      </c>
      <c r="C1559" s="64" t="s">
        <v>13</v>
      </c>
      <c r="D1559" s="68"/>
      <c r="E1559" s="68">
        <f t="shared" ref="E1559:E1566" si="1305">D1537*R1559</f>
        <v>0</v>
      </c>
      <c r="F1559" s="63">
        <f t="shared" ref="F1559:F1566" si="1306">$F$4-$E$4</f>
        <v>1.4695080658937348E-2</v>
      </c>
      <c r="G1559" s="65">
        <f>IFERROR(VLOOKUP(B1559,EFA!$C$2:$D$7,2,0),EFA!$D$7)</f>
        <v>0.97750576770633035</v>
      </c>
      <c r="H1559" s="69">
        <f>LGD!$D$4</f>
        <v>0.55000000000000004</v>
      </c>
      <c r="I1559" s="68">
        <f t="shared" ref="I1559:I1566" si="1307">E1559*F1559*G1559*H1559</f>
        <v>0</v>
      </c>
      <c r="J1559" s="70">
        <f t="shared" ref="J1559:J1566" si="1308">1/((1+($O$16/12))^(M1559-Q1559))</f>
        <v>0.7168446333284122</v>
      </c>
      <c r="K1559" s="68">
        <f t="shared" ref="K1559:K1566" si="1309">I1559*J1559</f>
        <v>0</v>
      </c>
      <c r="M1559" s="64">
        <v>204</v>
      </c>
      <c r="N1559" s="64">
        <v>1</v>
      </c>
      <c r="O1559" s="63">
        <f t="shared" ref="O1559:O1566" si="1310">$O$16</f>
        <v>0.13390000000000002</v>
      </c>
      <c r="P1559" s="87">
        <f t="shared" si="1304"/>
        <v>1.245302089877247E-2</v>
      </c>
      <c r="Q1559" s="64">
        <f t="shared" ref="Q1559:Q1566" si="1311">M1559-S1559</f>
        <v>174</v>
      </c>
      <c r="R1559" s="87">
        <f t="shared" ref="R1559:R1566" si="1312">PV(O1559/12,Q1559,-P1559,0,0)</f>
        <v>0.95416835925555721</v>
      </c>
      <c r="S1559" s="64">
        <f t="shared" ref="S1559:S1566" si="1313">12+12+6</f>
        <v>30</v>
      </c>
    </row>
    <row r="1560" spans="1:19" x14ac:dyDescent="0.25">
      <c r="B1560" s="62">
        <v>3</v>
      </c>
      <c r="C1560" s="64" t="s">
        <v>14</v>
      </c>
      <c r="D1560" s="68"/>
      <c r="E1560" s="68">
        <f t="shared" si="1305"/>
        <v>0</v>
      </c>
      <c r="F1560" s="63">
        <f t="shared" si="1306"/>
        <v>1.4695080658937348E-2</v>
      </c>
      <c r="G1560" s="65">
        <f>IFERROR(VLOOKUP(B1560,EFA!$C$2:$D$7,2,0),EFA!$D$7)</f>
        <v>0.97750576770633035</v>
      </c>
      <c r="H1560" s="69">
        <f>LGD!$D$5</f>
        <v>0.14000000000000001</v>
      </c>
      <c r="I1560" s="68">
        <f t="shared" si="1307"/>
        <v>0</v>
      </c>
      <c r="J1560" s="70">
        <f t="shared" si="1308"/>
        <v>0.7168446333284122</v>
      </c>
      <c r="K1560" s="68">
        <f t="shared" si="1309"/>
        <v>0</v>
      </c>
      <c r="M1560" s="64">
        <v>204</v>
      </c>
      <c r="N1560" s="64">
        <v>1</v>
      </c>
      <c r="O1560" s="63">
        <f t="shared" si="1310"/>
        <v>0.13390000000000002</v>
      </c>
      <c r="P1560" s="87">
        <f t="shared" si="1304"/>
        <v>1.245302089877247E-2</v>
      </c>
      <c r="Q1560" s="64">
        <f t="shared" si="1311"/>
        <v>174</v>
      </c>
      <c r="R1560" s="87">
        <f t="shared" si="1312"/>
        <v>0.95416835925555721</v>
      </c>
      <c r="S1560" s="64">
        <f t="shared" si="1313"/>
        <v>30</v>
      </c>
    </row>
    <row r="1561" spans="1:19" x14ac:dyDescent="0.25">
      <c r="B1561" s="62">
        <v>3</v>
      </c>
      <c r="C1561" s="64" t="s">
        <v>15</v>
      </c>
      <c r="D1561" s="68"/>
      <c r="E1561" s="68">
        <f t="shared" si="1305"/>
        <v>0</v>
      </c>
      <c r="F1561" s="63">
        <f t="shared" si="1306"/>
        <v>1.4695080658937348E-2</v>
      </c>
      <c r="G1561" s="65">
        <f>IFERROR(VLOOKUP(B1561,EFA!$C$2:$D$7,2,0),EFA!$D$7)</f>
        <v>0.97750576770633035</v>
      </c>
      <c r="H1561" s="69">
        <f>LGD!$D$6</f>
        <v>0.3</v>
      </c>
      <c r="I1561" s="68">
        <f t="shared" si="1307"/>
        <v>0</v>
      </c>
      <c r="J1561" s="70">
        <f t="shared" si="1308"/>
        <v>0.7168446333284122</v>
      </c>
      <c r="K1561" s="68">
        <f t="shared" si="1309"/>
        <v>0</v>
      </c>
      <c r="M1561" s="64">
        <v>204</v>
      </c>
      <c r="N1561" s="64">
        <v>1</v>
      </c>
      <c r="O1561" s="63">
        <f t="shared" si="1310"/>
        <v>0.13390000000000002</v>
      </c>
      <c r="P1561" s="87">
        <f t="shared" si="1304"/>
        <v>1.245302089877247E-2</v>
      </c>
      <c r="Q1561" s="64">
        <f t="shared" si="1311"/>
        <v>174</v>
      </c>
      <c r="R1561" s="87">
        <f t="shared" si="1312"/>
        <v>0.95416835925555721</v>
      </c>
      <c r="S1561" s="64">
        <f t="shared" si="1313"/>
        <v>30</v>
      </c>
    </row>
    <row r="1562" spans="1:19" x14ac:dyDescent="0.25">
      <c r="B1562" s="62">
        <v>3</v>
      </c>
      <c r="C1562" s="64" t="s">
        <v>16</v>
      </c>
      <c r="D1562" s="68"/>
      <c r="E1562" s="68">
        <f t="shared" si="1305"/>
        <v>0</v>
      </c>
      <c r="F1562" s="63">
        <f t="shared" si="1306"/>
        <v>1.4695080658937348E-2</v>
      </c>
      <c r="G1562" s="65">
        <f>IFERROR(VLOOKUP(B1562,EFA!$C$2:$D$7,2,0),EFA!$D$7)</f>
        <v>0.97750576770633035</v>
      </c>
      <c r="H1562" s="69">
        <f>LGD!$D$7</f>
        <v>0.3</v>
      </c>
      <c r="I1562" s="68">
        <f t="shared" si="1307"/>
        <v>0</v>
      </c>
      <c r="J1562" s="70">
        <f t="shared" si="1308"/>
        <v>0.7168446333284122</v>
      </c>
      <c r="K1562" s="68">
        <f t="shared" si="1309"/>
        <v>0</v>
      </c>
      <c r="M1562" s="64">
        <v>204</v>
      </c>
      <c r="N1562" s="64">
        <v>1</v>
      </c>
      <c r="O1562" s="63">
        <f t="shared" si="1310"/>
        <v>0.13390000000000002</v>
      </c>
      <c r="P1562" s="87">
        <f t="shared" si="1304"/>
        <v>1.245302089877247E-2</v>
      </c>
      <c r="Q1562" s="64">
        <f t="shared" si="1311"/>
        <v>174</v>
      </c>
      <c r="R1562" s="87">
        <f t="shared" si="1312"/>
        <v>0.95416835925555721</v>
      </c>
      <c r="S1562" s="64">
        <f t="shared" si="1313"/>
        <v>30</v>
      </c>
    </row>
    <row r="1563" spans="1:19" x14ac:dyDescent="0.25">
      <c r="B1563" s="62">
        <v>3</v>
      </c>
      <c r="C1563" s="64" t="s">
        <v>17</v>
      </c>
      <c r="D1563" s="68"/>
      <c r="E1563" s="68">
        <f t="shared" si="1305"/>
        <v>0</v>
      </c>
      <c r="F1563" s="63">
        <f t="shared" si="1306"/>
        <v>1.4695080658937348E-2</v>
      </c>
      <c r="G1563" s="65">
        <f>IFERROR(VLOOKUP(B1563,EFA!$C$2:$D$7,2,0),EFA!$D$7)</f>
        <v>0.97750576770633035</v>
      </c>
      <c r="H1563" s="69">
        <f>LGD!$D$8</f>
        <v>4.6364209605119888E-2</v>
      </c>
      <c r="I1563" s="68">
        <f t="shared" si="1307"/>
        <v>0</v>
      </c>
      <c r="J1563" s="70">
        <f t="shared" si="1308"/>
        <v>0.7168446333284122</v>
      </c>
      <c r="K1563" s="68">
        <f t="shared" si="1309"/>
        <v>0</v>
      </c>
      <c r="M1563" s="64">
        <v>204</v>
      </c>
      <c r="N1563" s="64">
        <v>1</v>
      </c>
      <c r="O1563" s="63">
        <f t="shared" si="1310"/>
        <v>0.13390000000000002</v>
      </c>
      <c r="P1563" s="87">
        <f t="shared" si="1304"/>
        <v>1.245302089877247E-2</v>
      </c>
      <c r="Q1563" s="64">
        <f t="shared" si="1311"/>
        <v>174</v>
      </c>
      <c r="R1563" s="87">
        <f t="shared" si="1312"/>
        <v>0.95416835925555721</v>
      </c>
      <c r="S1563" s="64">
        <f t="shared" si="1313"/>
        <v>30</v>
      </c>
    </row>
    <row r="1564" spans="1:19" x14ac:dyDescent="0.25">
      <c r="B1564" s="62">
        <v>3</v>
      </c>
      <c r="C1564" s="64" t="s">
        <v>18</v>
      </c>
      <c r="D1564" s="68"/>
      <c r="E1564" s="68">
        <f t="shared" si="1305"/>
        <v>0</v>
      </c>
      <c r="F1564" s="63">
        <f t="shared" si="1306"/>
        <v>1.4695080658937348E-2</v>
      </c>
      <c r="G1564" s="65">
        <f>IFERROR(VLOOKUP(B1564,EFA!$C$2:$D$7,2,0),EFA!$D$7)</f>
        <v>0.97750576770633035</v>
      </c>
      <c r="H1564" s="69">
        <f>LGD!$D$9</f>
        <v>0.25</v>
      </c>
      <c r="I1564" s="68">
        <f t="shared" si="1307"/>
        <v>0</v>
      </c>
      <c r="J1564" s="70">
        <f t="shared" si="1308"/>
        <v>0.7168446333284122</v>
      </c>
      <c r="K1564" s="68">
        <f t="shared" si="1309"/>
        <v>0</v>
      </c>
      <c r="M1564" s="64">
        <v>204</v>
      </c>
      <c r="N1564" s="64">
        <v>1</v>
      </c>
      <c r="O1564" s="63">
        <f t="shared" si="1310"/>
        <v>0.13390000000000002</v>
      </c>
      <c r="P1564" s="87">
        <f t="shared" si="1304"/>
        <v>1.245302089877247E-2</v>
      </c>
      <c r="Q1564" s="64">
        <f t="shared" si="1311"/>
        <v>174</v>
      </c>
      <c r="R1564" s="87">
        <f t="shared" si="1312"/>
        <v>0.95416835925555721</v>
      </c>
      <c r="S1564" s="64">
        <f t="shared" si="1313"/>
        <v>30</v>
      </c>
    </row>
    <row r="1565" spans="1:19" x14ac:dyDescent="0.25">
      <c r="B1565" s="62">
        <v>3</v>
      </c>
      <c r="C1565" s="64" t="s">
        <v>19</v>
      </c>
      <c r="D1565" s="68"/>
      <c r="E1565" s="68">
        <f t="shared" si="1305"/>
        <v>0</v>
      </c>
      <c r="F1565" s="63">
        <f t="shared" si="1306"/>
        <v>1.4695080658937348E-2</v>
      </c>
      <c r="G1565" s="65">
        <f>IFERROR(VLOOKUP(B1565,EFA!$C$2:$D$7,2,0),EFA!$D$7)</f>
        <v>0.97750576770633035</v>
      </c>
      <c r="H1565" s="69">
        <f>LGD!$D$10</f>
        <v>0.35</v>
      </c>
      <c r="I1565" s="68">
        <f t="shared" si="1307"/>
        <v>0</v>
      </c>
      <c r="J1565" s="70">
        <f t="shared" si="1308"/>
        <v>0.7168446333284122</v>
      </c>
      <c r="K1565" s="68">
        <f t="shared" si="1309"/>
        <v>0</v>
      </c>
      <c r="M1565" s="64">
        <v>204</v>
      </c>
      <c r="N1565" s="64">
        <v>1</v>
      </c>
      <c r="O1565" s="63">
        <f t="shared" si="1310"/>
        <v>0.13390000000000002</v>
      </c>
      <c r="P1565" s="87">
        <f t="shared" si="1304"/>
        <v>1.245302089877247E-2</v>
      </c>
      <c r="Q1565" s="64">
        <f t="shared" si="1311"/>
        <v>174</v>
      </c>
      <c r="R1565" s="87">
        <f t="shared" si="1312"/>
        <v>0.95416835925555721</v>
      </c>
      <c r="S1565" s="64">
        <f t="shared" si="1313"/>
        <v>30</v>
      </c>
    </row>
    <row r="1566" spans="1:19" x14ac:dyDescent="0.25">
      <c r="B1566" s="62">
        <v>3</v>
      </c>
      <c r="C1566" s="64" t="s">
        <v>20</v>
      </c>
      <c r="D1566" s="68"/>
      <c r="E1566" s="68">
        <f t="shared" si="1305"/>
        <v>0</v>
      </c>
      <c r="F1566" s="63">
        <f t="shared" si="1306"/>
        <v>1.4695080658937348E-2</v>
      </c>
      <c r="G1566" s="65">
        <f>IFERROR(VLOOKUP(B1566,EFA!$C$2:$D$7,2,0),EFA!$D$7)</f>
        <v>0.97750576770633035</v>
      </c>
      <c r="H1566" s="69">
        <f>LGD!$D$11</f>
        <v>0.55000000000000004</v>
      </c>
      <c r="I1566" s="68">
        <f t="shared" si="1307"/>
        <v>0</v>
      </c>
      <c r="J1566" s="70">
        <f t="shared" si="1308"/>
        <v>0.7168446333284122</v>
      </c>
      <c r="K1566" s="68">
        <f t="shared" si="1309"/>
        <v>0</v>
      </c>
      <c r="M1566" s="64">
        <v>204</v>
      </c>
      <c r="N1566" s="64">
        <v>1</v>
      </c>
      <c r="O1566" s="63">
        <f t="shared" si="1310"/>
        <v>0.13390000000000002</v>
      </c>
      <c r="P1566" s="87">
        <f t="shared" si="1304"/>
        <v>1.245302089877247E-2</v>
      </c>
      <c r="Q1566" s="64">
        <f t="shared" si="1311"/>
        <v>174</v>
      </c>
      <c r="R1566" s="87">
        <f t="shared" si="1312"/>
        <v>0.95416835925555721</v>
      </c>
      <c r="S1566" s="64">
        <f t="shared" si="1313"/>
        <v>30</v>
      </c>
    </row>
    <row r="1567" spans="1:19" x14ac:dyDescent="0.25">
      <c r="C1567" s="88"/>
      <c r="D1567" s="89"/>
      <c r="E1567" s="89"/>
      <c r="F1567" s="90"/>
      <c r="G1567" s="91"/>
      <c r="H1567" s="92"/>
      <c r="I1567" s="89"/>
      <c r="J1567" s="93"/>
      <c r="K1567" s="89"/>
      <c r="M1567" s="94"/>
      <c r="N1567" s="94"/>
      <c r="O1567" s="95"/>
      <c r="P1567" s="96"/>
      <c r="Q1567" s="94"/>
      <c r="R1567" s="96"/>
      <c r="S1567" s="94"/>
    </row>
    <row r="1568" spans="1:19" x14ac:dyDescent="0.25">
      <c r="A1568" s="62">
        <v>17</v>
      </c>
      <c r="B1568" s="62" t="s">
        <v>52</v>
      </c>
      <c r="C1568" s="64" t="s">
        <v>9</v>
      </c>
      <c r="D1568" s="64"/>
      <c r="E1568" s="84" t="s">
        <v>26</v>
      </c>
      <c r="F1568" s="84" t="s">
        <v>39</v>
      </c>
      <c r="G1568" s="84" t="s">
        <v>27</v>
      </c>
      <c r="H1568" s="84" t="s">
        <v>28</v>
      </c>
      <c r="I1568" s="84" t="s">
        <v>29</v>
      </c>
      <c r="J1568" s="84" t="s">
        <v>30</v>
      </c>
      <c r="K1568" s="85" t="s">
        <v>31</v>
      </c>
      <c r="M1568" s="85" t="s">
        <v>32</v>
      </c>
      <c r="N1568" s="85" t="s">
        <v>33</v>
      </c>
      <c r="O1568" s="85" t="s">
        <v>34</v>
      </c>
      <c r="P1568" s="85" t="s">
        <v>35</v>
      </c>
      <c r="Q1568" s="85" t="s">
        <v>36</v>
      </c>
      <c r="R1568" s="85" t="s">
        <v>37</v>
      </c>
      <c r="S1568" s="85" t="s">
        <v>38</v>
      </c>
    </row>
    <row r="1569" spans="1:19" x14ac:dyDescent="0.25">
      <c r="B1569" s="62">
        <v>4</v>
      </c>
      <c r="C1569" s="64" t="s">
        <v>12</v>
      </c>
      <c r="D1569" s="68"/>
      <c r="E1569" s="68">
        <f>D1536*R1569</f>
        <v>0</v>
      </c>
      <c r="F1569" s="63">
        <f>$G$4-$F$4</f>
        <v>6.7767815941499332E-3</v>
      </c>
      <c r="G1569" s="65">
        <f>IFERROR(VLOOKUP(B1569,EFA!$C$2:$D$7,2,0),EFA!$D$7)</f>
        <v>0.98975941333993145</v>
      </c>
      <c r="H1569" s="69">
        <f>LGD!$D$3</f>
        <v>0</v>
      </c>
      <c r="I1569" s="68">
        <f>E1569*F1569*G1569*H1569</f>
        <v>0</v>
      </c>
      <c r="J1569" s="70">
        <f>1/((1+($O$16/12))^(M1569-Q1569))</f>
        <v>0.62747301524507682</v>
      </c>
      <c r="K1569" s="68">
        <f>I1569*J1569</f>
        <v>0</v>
      </c>
      <c r="M1569" s="64">
        <v>204</v>
      </c>
      <c r="N1569" s="64">
        <v>1</v>
      </c>
      <c r="O1569" s="63">
        <f>$O$16</f>
        <v>0.13390000000000002</v>
      </c>
      <c r="P1569" s="87">
        <f t="shared" ref="P1569:P1577" si="1314">PMT(O1569/12,M1569,-N1569,0,0)</f>
        <v>1.245302089877247E-2</v>
      </c>
      <c r="Q1569" s="64">
        <f>M1569-S1569</f>
        <v>162</v>
      </c>
      <c r="R1569" s="87">
        <f>PV(O1569/12,Q1569,-P1569,0,0)</f>
        <v>0.9311144183730089</v>
      </c>
      <c r="S1569" s="64">
        <f>12+12+12+6</f>
        <v>42</v>
      </c>
    </row>
    <row r="1570" spans="1:19" x14ac:dyDescent="0.25">
      <c r="B1570" s="62">
        <v>4</v>
      </c>
      <c r="C1570" s="64" t="s">
        <v>13</v>
      </c>
      <c r="D1570" s="68"/>
      <c r="E1570" s="68">
        <f t="shared" ref="E1570:E1577" si="1315">D1537*R1570</f>
        <v>0</v>
      </c>
      <c r="F1570" s="63">
        <f t="shared" ref="F1570:F1577" si="1316">$G$4-$F$4</f>
        <v>6.7767815941499332E-3</v>
      </c>
      <c r="G1570" s="65">
        <f>IFERROR(VLOOKUP(B1570,EFA!$C$2:$D$7,2,0),EFA!$D$7)</f>
        <v>0.98975941333993145</v>
      </c>
      <c r="H1570" s="69">
        <f>LGD!$D$4</f>
        <v>0.55000000000000004</v>
      </c>
      <c r="I1570" s="68">
        <f t="shared" ref="I1570:I1577" si="1317">E1570*F1570*G1570*H1570</f>
        <v>0</v>
      </c>
      <c r="J1570" s="70">
        <f t="shared" ref="J1570:J1577" si="1318">1/((1+($O$16/12))^(M1570-Q1570))</f>
        <v>0.62747301524507682</v>
      </c>
      <c r="K1570" s="68">
        <f t="shared" ref="K1570:K1577" si="1319">I1570*J1570</f>
        <v>0</v>
      </c>
      <c r="M1570" s="64">
        <v>204</v>
      </c>
      <c r="N1570" s="64">
        <v>1</v>
      </c>
      <c r="O1570" s="63">
        <f t="shared" ref="O1570:O1577" si="1320">$O$16</f>
        <v>0.13390000000000002</v>
      </c>
      <c r="P1570" s="87">
        <f t="shared" si="1314"/>
        <v>1.245302089877247E-2</v>
      </c>
      <c r="Q1570" s="64">
        <f t="shared" ref="Q1570:Q1577" si="1321">M1570-S1570</f>
        <v>162</v>
      </c>
      <c r="R1570" s="87">
        <f t="shared" ref="R1570:R1577" si="1322">PV(O1570/12,Q1570,-P1570,0,0)</f>
        <v>0.9311144183730089</v>
      </c>
      <c r="S1570" s="64">
        <f t="shared" ref="S1570:S1577" si="1323">12+12+12+6</f>
        <v>42</v>
      </c>
    </row>
    <row r="1571" spans="1:19" x14ac:dyDescent="0.25">
      <c r="B1571" s="62">
        <v>4</v>
      </c>
      <c r="C1571" s="64" t="s">
        <v>14</v>
      </c>
      <c r="D1571" s="68"/>
      <c r="E1571" s="68">
        <f t="shared" si="1315"/>
        <v>0</v>
      </c>
      <c r="F1571" s="63">
        <f t="shared" si="1316"/>
        <v>6.7767815941499332E-3</v>
      </c>
      <c r="G1571" s="65">
        <f>IFERROR(VLOOKUP(B1571,EFA!$C$2:$D$7,2,0),EFA!$D$7)</f>
        <v>0.98975941333993145</v>
      </c>
      <c r="H1571" s="69">
        <f>LGD!$D$5</f>
        <v>0.14000000000000001</v>
      </c>
      <c r="I1571" s="68">
        <f t="shared" si="1317"/>
        <v>0</v>
      </c>
      <c r="J1571" s="70">
        <f t="shared" si="1318"/>
        <v>0.62747301524507682</v>
      </c>
      <c r="K1571" s="68">
        <f t="shared" si="1319"/>
        <v>0</v>
      </c>
      <c r="M1571" s="64">
        <v>204</v>
      </c>
      <c r="N1571" s="64">
        <v>1</v>
      </c>
      <c r="O1571" s="63">
        <f t="shared" si="1320"/>
        <v>0.13390000000000002</v>
      </c>
      <c r="P1571" s="87">
        <f t="shared" si="1314"/>
        <v>1.245302089877247E-2</v>
      </c>
      <c r="Q1571" s="64">
        <f t="shared" si="1321"/>
        <v>162</v>
      </c>
      <c r="R1571" s="87">
        <f t="shared" si="1322"/>
        <v>0.9311144183730089</v>
      </c>
      <c r="S1571" s="64">
        <f t="shared" si="1323"/>
        <v>42</v>
      </c>
    </row>
    <row r="1572" spans="1:19" x14ac:dyDescent="0.25">
      <c r="B1572" s="62">
        <v>4</v>
      </c>
      <c r="C1572" s="64" t="s">
        <v>15</v>
      </c>
      <c r="D1572" s="68"/>
      <c r="E1572" s="68">
        <f t="shared" si="1315"/>
        <v>0</v>
      </c>
      <c r="F1572" s="63">
        <f t="shared" si="1316"/>
        <v>6.7767815941499332E-3</v>
      </c>
      <c r="G1572" s="65">
        <f>IFERROR(VLOOKUP(B1572,EFA!$C$2:$D$7,2,0),EFA!$D$7)</f>
        <v>0.98975941333993145</v>
      </c>
      <c r="H1572" s="69">
        <f>LGD!$D$6</f>
        <v>0.3</v>
      </c>
      <c r="I1572" s="68">
        <f t="shared" si="1317"/>
        <v>0</v>
      </c>
      <c r="J1572" s="70">
        <f t="shared" si="1318"/>
        <v>0.62747301524507682</v>
      </c>
      <c r="K1572" s="68">
        <f t="shared" si="1319"/>
        <v>0</v>
      </c>
      <c r="M1572" s="64">
        <v>204</v>
      </c>
      <c r="N1572" s="64">
        <v>1</v>
      </c>
      <c r="O1572" s="63">
        <f t="shared" si="1320"/>
        <v>0.13390000000000002</v>
      </c>
      <c r="P1572" s="87">
        <f t="shared" si="1314"/>
        <v>1.245302089877247E-2</v>
      </c>
      <c r="Q1572" s="64">
        <f t="shared" si="1321"/>
        <v>162</v>
      </c>
      <c r="R1572" s="87">
        <f t="shared" si="1322"/>
        <v>0.9311144183730089</v>
      </c>
      <c r="S1572" s="64">
        <f t="shared" si="1323"/>
        <v>42</v>
      </c>
    </row>
    <row r="1573" spans="1:19" x14ac:dyDescent="0.25">
      <c r="B1573" s="62">
        <v>4</v>
      </c>
      <c r="C1573" s="64" t="s">
        <v>16</v>
      </c>
      <c r="D1573" s="68"/>
      <c r="E1573" s="68">
        <f t="shared" si="1315"/>
        <v>0</v>
      </c>
      <c r="F1573" s="63">
        <f t="shared" si="1316"/>
        <v>6.7767815941499332E-3</v>
      </c>
      <c r="G1573" s="65">
        <f>IFERROR(VLOOKUP(B1573,EFA!$C$2:$D$7,2,0),EFA!$D$7)</f>
        <v>0.98975941333993145</v>
      </c>
      <c r="H1573" s="69">
        <f>LGD!$D$7</f>
        <v>0.3</v>
      </c>
      <c r="I1573" s="68">
        <f t="shared" si="1317"/>
        <v>0</v>
      </c>
      <c r="J1573" s="70">
        <f t="shared" si="1318"/>
        <v>0.62747301524507682</v>
      </c>
      <c r="K1573" s="68">
        <f t="shared" si="1319"/>
        <v>0</v>
      </c>
      <c r="M1573" s="64">
        <v>204</v>
      </c>
      <c r="N1573" s="64">
        <v>1</v>
      </c>
      <c r="O1573" s="63">
        <f t="shared" si="1320"/>
        <v>0.13390000000000002</v>
      </c>
      <c r="P1573" s="87">
        <f t="shared" si="1314"/>
        <v>1.245302089877247E-2</v>
      </c>
      <c r="Q1573" s="64">
        <f t="shared" si="1321"/>
        <v>162</v>
      </c>
      <c r="R1573" s="87">
        <f t="shared" si="1322"/>
        <v>0.9311144183730089</v>
      </c>
      <c r="S1573" s="64">
        <f t="shared" si="1323"/>
        <v>42</v>
      </c>
    </row>
    <row r="1574" spans="1:19" x14ac:dyDescent="0.25">
      <c r="B1574" s="62">
        <v>4</v>
      </c>
      <c r="C1574" s="64" t="s">
        <v>17</v>
      </c>
      <c r="D1574" s="68"/>
      <c r="E1574" s="68">
        <f t="shared" si="1315"/>
        <v>0</v>
      </c>
      <c r="F1574" s="63">
        <f t="shared" si="1316"/>
        <v>6.7767815941499332E-3</v>
      </c>
      <c r="G1574" s="65">
        <f>IFERROR(VLOOKUP(B1574,EFA!$C$2:$D$7,2,0),EFA!$D$7)</f>
        <v>0.98975941333993145</v>
      </c>
      <c r="H1574" s="69">
        <f>LGD!$D$8</f>
        <v>4.6364209605119888E-2</v>
      </c>
      <c r="I1574" s="68">
        <f t="shared" si="1317"/>
        <v>0</v>
      </c>
      <c r="J1574" s="70">
        <f t="shared" si="1318"/>
        <v>0.62747301524507682</v>
      </c>
      <c r="K1574" s="68">
        <f t="shared" si="1319"/>
        <v>0</v>
      </c>
      <c r="M1574" s="64">
        <v>204</v>
      </c>
      <c r="N1574" s="64">
        <v>1</v>
      </c>
      <c r="O1574" s="63">
        <f t="shared" si="1320"/>
        <v>0.13390000000000002</v>
      </c>
      <c r="P1574" s="87">
        <f t="shared" si="1314"/>
        <v>1.245302089877247E-2</v>
      </c>
      <c r="Q1574" s="64">
        <f t="shared" si="1321"/>
        <v>162</v>
      </c>
      <c r="R1574" s="87">
        <f t="shared" si="1322"/>
        <v>0.9311144183730089</v>
      </c>
      <c r="S1574" s="64">
        <f t="shared" si="1323"/>
        <v>42</v>
      </c>
    </row>
    <row r="1575" spans="1:19" x14ac:dyDescent="0.25">
      <c r="B1575" s="62">
        <v>4</v>
      </c>
      <c r="C1575" s="64" t="s">
        <v>18</v>
      </c>
      <c r="D1575" s="68"/>
      <c r="E1575" s="68">
        <f t="shared" si="1315"/>
        <v>0</v>
      </c>
      <c r="F1575" s="63">
        <f t="shared" si="1316"/>
        <v>6.7767815941499332E-3</v>
      </c>
      <c r="G1575" s="65">
        <f>IFERROR(VLOOKUP(B1575,EFA!$C$2:$D$7,2,0),EFA!$D$7)</f>
        <v>0.98975941333993145</v>
      </c>
      <c r="H1575" s="69">
        <f>LGD!$D$9</f>
        <v>0.25</v>
      </c>
      <c r="I1575" s="68">
        <f t="shared" si="1317"/>
        <v>0</v>
      </c>
      <c r="J1575" s="70">
        <f t="shared" si="1318"/>
        <v>0.62747301524507682</v>
      </c>
      <c r="K1575" s="68">
        <f t="shared" si="1319"/>
        <v>0</v>
      </c>
      <c r="M1575" s="64">
        <v>204</v>
      </c>
      <c r="N1575" s="64">
        <v>1</v>
      </c>
      <c r="O1575" s="63">
        <f t="shared" si="1320"/>
        <v>0.13390000000000002</v>
      </c>
      <c r="P1575" s="87">
        <f t="shared" si="1314"/>
        <v>1.245302089877247E-2</v>
      </c>
      <c r="Q1575" s="64">
        <f t="shared" si="1321"/>
        <v>162</v>
      </c>
      <c r="R1575" s="87">
        <f t="shared" si="1322"/>
        <v>0.9311144183730089</v>
      </c>
      <c r="S1575" s="64">
        <f t="shared" si="1323"/>
        <v>42</v>
      </c>
    </row>
    <row r="1576" spans="1:19" x14ac:dyDescent="0.25">
      <c r="B1576" s="62">
        <v>4</v>
      </c>
      <c r="C1576" s="64" t="s">
        <v>19</v>
      </c>
      <c r="D1576" s="68"/>
      <c r="E1576" s="68">
        <f t="shared" si="1315"/>
        <v>0</v>
      </c>
      <c r="F1576" s="63">
        <f t="shared" si="1316"/>
        <v>6.7767815941499332E-3</v>
      </c>
      <c r="G1576" s="65">
        <f>IFERROR(VLOOKUP(B1576,EFA!$C$2:$D$7,2,0),EFA!$D$7)</f>
        <v>0.98975941333993145</v>
      </c>
      <c r="H1576" s="69">
        <f>LGD!$D$10</f>
        <v>0.35</v>
      </c>
      <c r="I1576" s="68">
        <f t="shared" si="1317"/>
        <v>0</v>
      </c>
      <c r="J1576" s="70">
        <f t="shared" si="1318"/>
        <v>0.62747301524507682</v>
      </c>
      <c r="K1576" s="68">
        <f t="shared" si="1319"/>
        <v>0</v>
      </c>
      <c r="M1576" s="64">
        <v>204</v>
      </c>
      <c r="N1576" s="64">
        <v>1</v>
      </c>
      <c r="O1576" s="63">
        <f t="shared" si="1320"/>
        <v>0.13390000000000002</v>
      </c>
      <c r="P1576" s="87">
        <f t="shared" si="1314"/>
        <v>1.245302089877247E-2</v>
      </c>
      <c r="Q1576" s="64">
        <f t="shared" si="1321"/>
        <v>162</v>
      </c>
      <c r="R1576" s="87">
        <f t="shared" si="1322"/>
        <v>0.9311144183730089</v>
      </c>
      <c r="S1576" s="64">
        <f t="shared" si="1323"/>
        <v>42</v>
      </c>
    </row>
    <row r="1577" spans="1:19" x14ac:dyDescent="0.25">
      <c r="B1577" s="62">
        <v>4</v>
      </c>
      <c r="C1577" s="64" t="s">
        <v>20</v>
      </c>
      <c r="D1577" s="68"/>
      <c r="E1577" s="68">
        <f t="shared" si="1315"/>
        <v>0</v>
      </c>
      <c r="F1577" s="63">
        <f t="shared" si="1316"/>
        <v>6.7767815941499332E-3</v>
      </c>
      <c r="G1577" s="65">
        <f>IFERROR(VLOOKUP(B1577,EFA!$C$2:$D$7,2,0),EFA!$D$7)</f>
        <v>0.98975941333993145</v>
      </c>
      <c r="H1577" s="69">
        <f>LGD!$D$11</f>
        <v>0.55000000000000004</v>
      </c>
      <c r="I1577" s="68">
        <f t="shared" si="1317"/>
        <v>0</v>
      </c>
      <c r="J1577" s="70">
        <f t="shared" si="1318"/>
        <v>0.62747301524507682</v>
      </c>
      <c r="K1577" s="68">
        <f t="shared" si="1319"/>
        <v>0</v>
      </c>
      <c r="M1577" s="64">
        <v>204</v>
      </c>
      <c r="N1577" s="64">
        <v>1</v>
      </c>
      <c r="O1577" s="63">
        <f t="shared" si="1320"/>
        <v>0.13390000000000002</v>
      </c>
      <c r="P1577" s="87">
        <f t="shared" si="1314"/>
        <v>1.245302089877247E-2</v>
      </c>
      <c r="Q1577" s="64">
        <f t="shared" si="1321"/>
        <v>162</v>
      </c>
      <c r="R1577" s="87">
        <f t="shared" si="1322"/>
        <v>0.9311144183730089</v>
      </c>
      <c r="S1577" s="64">
        <f t="shared" si="1323"/>
        <v>42</v>
      </c>
    </row>
    <row r="1578" spans="1:19" x14ac:dyDescent="0.25">
      <c r="C1578" s="88"/>
      <c r="D1578" s="89"/>
      <c r="E1578" s="89"/>
      <c r="F1578" s="90"/>
      <c r="G1578" s="91"/>
      <c r="H1578" s="92"/>
      <c r="I1578" s="89"/>
      <c r="J1578" s="93"/>
      <c r="K1578" s="89"/>
      <c r="M1578" s="94"/>
      <c r="N1578" s="94"/>
      <c r="O1578" s="95"/>
      <c r="P1578" s="96"/>
      <c r="Q1578" s="94"/>
      <c r="R1578" s="96"/>
      <c r="S1578" s="94"/>
    </row>
    <row r="1579" spans="1:19" x14ac:dyDescent="0.25">
      <c r="A1579" s="62">
        <v>17</v>
      </c>
      <c r="B1579" s="62" t="s">
        <v>52</v>
      </c>
      <c r="C1579" s="64" t="s">
        <v>9</v>
      </c>
      <c r="D1579" s="64"/>
      <c r="E1579" s="84" t="s">
        <v>26</v>
      </c>
      <c r="F1579" s="84" t="s">
        <v>39</v>
      </c>
      <c r="G1579" s="84" t="s">
        <v>27</v>
      </c>
      <c r="H1579" s="84" t="s">
        <v>28</v>
      </c>
      <c r="I1579" s="84" t="s">
        <v>29</v>
      </c>
      <c r="J1579" s="84" t="s">
        <v>30</v>
      </c>
      <c r="K1579" s="85" t="s">
        <v>31</v>
      </c>
      <c r="M1579" s="85" t="s">
        <v>32</v>
      </c>
      <c r="N1579" s="85" t="s">
        <v>33</v>
      </c>
      <c r="O1579" s="85" t="s">
        <v>34</v>
      </c>
      <c r="P1579" s="85" t="s">
        <v>35</v>
      </c>
      <c r="Q1579" s="85" t="s">
        <v>36</v>
      </c>
      <c r="R1579" s="85" t="s">
        <v>37</v>
      </c>
      <c r="S1579" s="85" t="s">
        <v>38</v>
      </c>
    </row>
    <row r="1580" spans="1:19" x14ac:dyDescent="0.25">
      <c r="B1580" s="62">
        <v>5</v>
      </c>
      <c r="C1580" s="64" t="s">
        <v>12</v>
      </c>
      <c r="D1580" s="68"/>
      <c r="E1580" s="68">
        <f>D1536*R1580</f>
        <v>0</v>
      </c>
      <c r="F1580" s="63">
        <f>$H$4-$G$4</f>
        <v>2.7833144704882407E-3</v>
      </c>
      <c r="G1580" s="65">
        <f>IFERROR(VLOOKUP(B1580,EFA!$C$2:$D$7,2,0),EFA!$D$7)</f>
        <v>1.0058360487805551</v>
      </c>
      <c r="H1580" s="69">
        <f>LGD!$D$3</f>
        <v>0</v>
      </c>
      <c r="I1580" s="68">
        <f>E1580*F1580*G1580*H1580</f>
        <v>0</v>
      </c>
      <c r="J1580" s="70">
        <f>1/((1+($O$16/12))^(M1580-Q1580))</f>
        <v>0.54924368064616602</v>
      </c>
      <c r="K1580" s="68">
        <f>I1580*J1580</f>
        <v>0</v>
      </c>
      <c r="M1580" s="64">
        <v>204</v>
      </c>
      <c r="N1580" s="64">
        <v>1</v>
      </c>
      <c r="O1580" s="63">
        <f>$O$16</f>
        <v>0.13390000000000002</v>
      </c>
      <c r="P1580" s="87">
        <f t="shared" ref="P1580:P1588" si="1324">PMT(O1580/12,M1580,-N1580,0,0)</f>
        <v>1.245302089877247E-2</v>
      </c>
      <c r="Q1580" s="64">
        <f>M1580-S1580</f>
        <v>150</v>
      </c>
      <c r="R1580" s="87">
        <f>PV(O1580/12,Q1580,-P1580,0,0)</f>
        <v>0.90477688130415113</v>
      </c>
      <c r="S1580" s="64">
        <f>12+12+12+12+6</f>
        <v>54</v>
      </c>
    </row>
    <row r="1581" spans="1:19" x14ac:dyDescent="0.25">
      <c r="B1581" s="62">
        <v>5</v>
      </c>
      <c r="C1581" s="64" t="s">
        <v>13</v>
      </c>
      <c r="D1581" s="68"/>
      <c r="E1581" s="68">
        <f t="shared" ref="E1581:E1588" si="1325">D1537*R1581</f>
        <v>0</v>
      </c>
      <c r="F1581" s="63">
        <f t="shared" ref="F1581:F1588" si="1326">$H$4-$G$4</f>
        <v>2.7833144704882407E-3</v>
      </c>
      <c r="G1581" s="65">
        <f>IFERROR(VLOOKUP(B1581,EFA!$C$2:$D$7,2,0),EFA!$D$7)</f>
        <v>1.0058360487805551</v>
      </c>
      <c r="H1581" s="69">
        <f>LGD!$D$4</f>
        <v>0.55000000000000004</v>
      </c>
      <c r="I1581" s="68">
        <f t="shared" ref="I1581:I1588" si="1327">E1581*F1581*G1581*H1581</f>
        <v>0</v>
      </c>
      <c r="J1581" s="70">
        <f t="shared" ref="J1581:J1588" si="1328">1/((1+($O$16/12))^(M1581-Q1581))</f>
        <v>0.54924368064616602</v>
      </c>
      <c r="K1581" s="68">
        <f t="shared" ref="K1581:K1588" si="1329">I1581*J1581</f>
        <v>0</v>
      </c>
      <c r="M1581" s="64">
        <v>204</v>
      </c>
      <c r="N1581" s="64">
        <v>1</v>
      </c>
      <c r="O1581" s="63">
        <f t="shared" ref="O1581:O1588" si="1330">$O$16</f>
        <v>0.13390000000000002</v>
      </c>
      <c r="P1581" s="87">
        <f t="shared" si="1324"/>
        <v>1.245302089877247E-2</v>
      </c>
      <c r="Q1581" s="64">
        <f t="shared" ref="Q1581:Q1588" si="1331">M1581-S1581</f>
        <v>150</v>
      </c>
      <c r="R1581" s="87">
        <f t="shared" ref="R1581:R1588" si="1332">PV(O1581/12,Q1581,-P1581,0,0)</f>
        <v>0.90477688130415113</v>
      </c>
      <c r="S1581" s="64">
        <f t="shared" ref="S1581:S1588" si="1333">12+12+12+12+6</f>
        <v>54</v>
      </c>
    </row>
    <row r="1582" spans="1:19" x14ac:dyDescent="0.25">
      <c r="B1582" s="62">
        <v>5</v>
      </c>
      <c r="C1582" s="64" t="s">
        <v>14</v>
      </c>
      <c r="D1582" s="68"/>
      <c r="E1582" s="68">
        <f t="shared" si="1325"/>
        <v>0</v>
      </c>
      <c r="F1582" s="63">
        <f t="shared" si="1326"/>
        <v>2.7833144704882407E-3</v>
      </c>
      <c r="G1582" s="65">
        <f>IFERROR(VLOOKUP(B1582,EFA!$C$2:$D$7,2,0),EFA!$D$7)</f>
        <v>1.0058360487805551</v>
      </c>
      <c r="H1582" s="69">
        <f>LGD!$D$5</f>
        <v>0.14000000000000001</v>
      </c>
      <c r="I1582" s="68">
        <f t="shared" si="1327"/>
        <v>0</v>
      </c>
      <c r="J1582" s="70">
        <f t="shared" si="1328"/>
        <v>0.54924368064616602</v>
      </c>
      <c r="K1582" s="68">
        <f t="shared" si="1329"/>
        <v>0</v>
      </c>
      <c r="M1582" s="64">
        <v>204</v>
      </c>
      <c r="N1582" s="64">
        <v>1</v>
      </c>
      <c r="O1582" s="63">
        <f t="shared" si="1330"/>
        <v>0.13390000000000002</v>
      </c>
      <c r="P1582" s="87">
        <f t="shared" si="1324"/>
        <v>1.245302089877247E-2</v>
      </c>
      <c r="Q1582" s="64">
        <f t="shared" si="1331"/>
        <v>150</v>
      </c>
      <c r="R1582" s="87">
        <f t="shared" si="1332"/>
        <v>0.90477688130415113</v>
      </c>
      <c r="S1582" s="64">
        <f t="shared" si="1333"/>
        <v>54</v>
      </c>
    </row>
    <row r="1583" spans="1:19" x14ac:dyDescent="0.25">
      <c r="B1583" s="62">
        <v>5</v>
      </c>
      <c r="C1583" s="64" t="s">
        <v>15</v>
      </c>
      <c r="D1583" s="68"/>
      <c r="E1583" s="68">
        <f t="shared" si="1325"/>
        <v>0</v>
      </c>
      <c r="F1583" s="63">
        <f t="shared" si="1326"/>
        <v>2.7833144704882407E-3</v>
      </c>
      <c r="G1583" s="65">
        <f>IFERROR(VLOOKUP(B1583,EFA!$C$2:$D$7,2,0),EFA!$D$7)</f>
        <v>1.0058360487805551</v>
      </c>
      <c r="H1583" s="69">
        <f>LGD!$D$6</f>
        <v>0.3</v>
      </c>
      <c r="I1583" s="68">
        <f t="shared" si="1327"/>
        <v>0</v>
      </c>
      <c r="J1583" s="70">
        <f t="shared" si="1328"/>
        <v>0.54924368064616602</v>
      </c>
      <c r="K1583" s="68">
        <f t="shared" si="1329"/>
        <v>0</v>
      </c>
      <c r="M1583" s="64">
        <v>204</v>
      </c>
      <c r="N1583" s="64">
        <v>1</v>
      </c>
      <c r="O1583" s="63">
        <f t="shared" si="1330"/>
        <v>0.13390000000000002</v>
      </c>
      <c r="P1583" s="87">
        <f t="shared" si="1324"/>
        <v>1.245302089877247E-2</v>
      </c>
      <c r="Q1583" s="64">
        <f t="shared" si="1331"/>
        <v>150</v>
      </c>
      <c r="R1583" s="87">
        <f t="shared" si="1332"/>
        <v>0.90477688130415113</v>
      </c>
      <c r="S1583" s="64">
        <f t="shared" si="1333"/>
        <v>54</v>
      </c>
    </row>
    <row r="1584" spans="1:19" x14ac:dyDescent="0.25">
      <c r="B1584" s="62">
        <v>5</v>
      </c>
      <c r="C1584" s="64" t="s">
        <v>16</v>
      </c>
      <c r="D1584" s="68"/>
      <c r="E1584" s="68">
        <f t="shared" si="1325"/>
        <v>0</v>
      </c>
      <c r="F1584" s="63">
        <f t="shared" si="1326"/>
        <v>2.7833144704882407E-3</v>
      </c>
      <c r="G1584" s="65">
        <f>IFERROR(VLOOKUP(B1584,EFA!$C$2:$D$7,2,0),EFA!$D$7)</f>
        <v>1.0058360487805551</v>
      </c>
      <c r="H1584" s="69">
        <f>LGD!$D$7</f>
        <v>0.3</v>
      </c>
      <c r="I1584" s="68">
        <f t="shared" si="1327"/>
        <v>0</v>
      </c>
      <c r="J1584" s="70">
        <f t="shared" si="1328"/>
        <v>0.54924368064616602</v>
      </c>
      <c r="K1584" s="68">
        <f t="shared" si="1329"/>
        <v>0</v>
      </c>
      <c r="M1584" s="64">
        <v>204</v>
      </c>
      <c r="N1584" s="64">
        <v>1</v>
      </c>
      <c r="O1584" s="63">
        <f t="shared" si="1330"/>
        <v>0.13390000000000002</v>
      </c>
      <c r="P1584" s="87">
        <f t="shared" si="1324"/>
        <v>1.245302089877247E-2</v>
      </c>
      <c r="Q1584" s="64">
        <f t="shared" si="1331"/>
        <v>150</v>
      </c>
      <c r="R1584" s="87">
        <f t="shared" si="1332"/>
        <v>0.90477688130415113</v>
      </c>
      <c r="S1584" s="64">
        <f t="shared" si="1333"/>
        <v>54</v>
      </c>
    </row>
    <row r="1585" spans="1:19" x14ac:dyDescent="0.25">
      <c r="B1585" s="62">
        <v>5</v>
      </c>
      <c r="C1585" s="64" t="s">
        <v>17</v>
      </c>
      <c r="D1585" s="68"/>
      <c r="E1585" s="68">
        <f t="shared" si="1325"/>
        <v>0</v>
      </c>
      <c r="F1585" s="63">
        <f t="shared" si="1326"/>
        <v>2.7833144704882407E-3</v>
      </c>
      <c r="G1585" s="65">
        <f>IFERROR(VLOOKUP(B1585,EFA!$C$2:$D$7,2,0),EFA!$D$7)</f>
        <v>1.0058360487805551</v>
      </c>
      <c r="H1585" s="69">
        <f>LGD!$D$8</f>
        <v>4.6364209605119888E-2</v>
      </c>
      <c r="I1585" s="68">
        <f t="shared" si="1327"/>
        <v>0</v>
      </c>
      <c r="J1585" s="70">
        <f t="shared" si="1328"/>
        <v>0.54924368064616602</v>
      </c>
      <c r="K1585" s="68">
        <f t="shared" si="1329"/>
        <v>0</v>
      </c>
      <c r="M1585" s="64">
        <v>204</v>
      </c>
      <c r="N1585" s="64">
        <v>1</v>
      </c>
      <c r="O1585" s="63">
        <f t="shared" si="1330"/>
        <v>0.13390000000000002</v>
      </c>
      <c r="P1585" s="87">
        <f t="shared" si="1324"/>
        <v>1.245302089877247E-2</v>
      </c>
      <c r="Q1585" s="64">
        <f t="shared" si="1331"/>
        <v>150</v>
      </c>
      <c r="R1585" s="87">
        <f t="shared" si="1332"/>
        <v>0.90477688130415113</v>
      </c>
      <c r="S1585" s="64">
        <f t="shared" si="1333"/>
        <v>54</v>
      </c>
    </row>
    <row r="1586" spans="1:19" x14ac:dyDescent="0.25">
      <c r="B1586" s="62">
        <v>5</v>
      </c>
      <c r="C1586" s="64" t="s">
        <v>18</v>
      </c>
      <c r="D1586" s="68"/>
      <c r="E1586" s="68">
        <f t="shared" si="1325"/>
        <v>0</v>
      </c>
      <c r="F1586" s="63">
        <f t="shared" si="1326"/>
        <v>2.7833144704882407E-3</v>
      </c>
      <c r="G1586" s="65">
        <f>IFERROR(VLOOKUP(B1586,EFA!$C$2:$D$7,2,0),EFA!$D$7)</f>
        <v>1.0058360487805551</v>
      </c>
      <c r="H1586" s="69">
        <f>LGD!$D$9</f>
        <v>0.25</v>
      </c>
      <c r="I1586" s="68">
        <f t="shared" si="1327"/>
        <v>0</v>
      </c>
      <c r="J1586" s="70">
        <f t="shared" si="1328"/>
        <v>0.54924368064616602</v>
      </c>
      <c r="K1586" s="68">
        <f t="shared" si="1329"/>
        <v>0</v>
      </c>
      <c r="M1586" s="64">
        <v>204</v>
      </c>
      <c r="N1586" s="64">
        <v>1</v>
      </c>
      <c r="O1586" s="63">
        <f t="shared" si="1330"/>
        <v>0.13390000000000002</v>
      </c>
      <c r="P1586" s="87">
        <f t="shared" si="1324"/>
        <v>1.245302089877247E-2</v>
      </c>
      <c r="Q1586" s="64">
        <f t="shared" si="1331"/>
        <v>150</v>
      </c>
      <c r="R1586" s="87">
        <f t="shared" si="1332"/>
        <v>0.90477688130415113</v>
      </c>
      <c r="S1586" s="64">
        <f t="shared" si="1333"/>
        <v>54</v>
      </c>
    </row>
    <row r="1587" spans="1:19" x14ac:dyDescent="0.25">
      <c r="B1587" s="62">
        <v>5</v>
      </c>
      <c r="C1587" s="64" t="s">
        <v>19</v>
      </c>
      <c r="D1587" s="68"/>
      <c r="E1587" s="68">
        <f t="shared" si="1325"/>
        <v>0</v>
      </c>
      <c r="F1587" s="63">
        <f t="shared" si="1326"/>
        <v>2.7833144704882407E-3</v>
      </c>
      <c r="G1587" s="65">
        <f>IFERROR(VLOOKUP(B1587,EFA!$C$2:$D$7,2,0),EFA!$D$7)</f>
        <v>1.0058360487805551</v>
      </c>
      <c r="H1587" s="69">
        <f>LGD!$D$10</f>
        <v>0.35</v>
      </c>
      <c r="I1587" s="68">
        <f t="shared" si="1327"/>
        <v>0</v>
      </c>
      <c r="J1587" s="70">
        <f t="shared" si="1328"/>
        <v>0.54924368064616602</v>
      </c>
      <c r="K1587" s="68">
        <f t="shared" si="1329"/>
        <v>0</v>
      </c>
      <c r="M1587" s="64">
        <v>204</v>
      </c>
      <c r="N1587" s="64">
        <v>1</v>
      </c>
      <c r="O1587" s="63">
        <f t="shared" si="1330"/>
        <v>0.13390000000000002</v>
      </c>
      <c r="P1587" s="87">
        <f t="shared" si="1324"/>
        <v>1.245302089877247E-2</v>
      </c>
      <c r="Q1587" s="64">
        <f t="shared" si="1331"/>
        <v>150</v>
      </c>
      <c r="R1587" s="87">
        <f t="shared" si="1332"/>
        <v>0.90477688130415113</v>
      </c>
      <c r="S1587" s="64">
        <f t="shared" si="1333"/>
        <v>54</v>
      </c>
    </row>
    <row r="1588" spans="1:19" x14ac:dyDescent="0.25">
      <c r="B1588" s="62">
        <v>5</v>
      </c>
      <c r="C1588" s="64" t="s">
        <v>20</v>
      </c>
      <c r="D1588" s="68"/>
      <c r="E1588" s="68">
        <f t="shared" si="1325"/>
        <v>0</v>
      </c>
      <c r="F1588" s="63">
        <f t="shared" si="1326"/>
        <v>2.7833144704882407E-3</v>
      </c>
      <c r="G1588" s="65">
        <f>IFERROR(VLOOKUP(B1588,EFA!$C$2:$D$7,2,0),EFA!$D$7)</f>
        <v>1.0058360487805551</v>
      </c>
      <c r="H1588" s="69">
        <f>LGD!$D$11</f>
        <v>0.55000000000000004</v>
      </c>
      <c r="I1588" s="68">
        <f t="shared" si="1327"/>
        <v>0</v>
      </c>
      <c r="J1588" s="70">
        <f t="shared" si="1328"/>
        <v>0.54924368064616602</v>
      </c>
      <c r="K1588" s="68">
        <f t="shared" si="1329"/>
        <v>0</v>
      </c>
      <c r="M1588" s="64">
        <v>204</v>
      </c>
      <c r="N1588" s="64">
        <v>1</v>
      </c>
      <c r="O1588" s="63">
        <f t="shared" si="1330"/>
        <v>0.13390000000000002</v>
      </c>
      <c r="P1588" s="87">
        <f t="shared" si="1324"/>
        <v>1.245302089877247E-2</v>
      </c>
      <c r="Q1588" s="64">
        <f t="shared" si="1331"/>
        <v>150</v>
      </c>
      <c r="R1588" s="87">
        <f t="shared" si="1332"/>
        <v>0.90477688130415113</v>
      </c>
      <c r="S1588" s="64">
        <f t="shared" si="1333"/>
        <v>54</v>
      </c>
    </row>
    <row r="1589" spans="1:19" x14ac:dyDescent="0.25">
      <c r="C1589" s="88"/>
      <c r="D1589" s="89"/>
      <c r="E1589" s="89"/>
      <c r="F1589" s="90"/>
      <c r="G1589" s="91"/>
      <c r="H1589" s="92"/>
      <c r="I1589" s="89"/>
      <c r="J1589" s="93"/>
      <c r="K1589" s="89"/>
      <c r="M1589" s="94"/>
      <c r="N1589" s="94"/>
      <c r="O1589" s="95"/>
      <c r="P1589" s="96"/>
      <c r="Q1589" s="94"/>
      <c r="R1589" s="96"/>
      <c r="S1589" s="94"/>
    </row>
    <row r="1590" spans="1:19" x14ac:dyDescent="0.25">
      <c r="A1590" s="62">
        <v>17</v>
      </c>
      <c r="B1590" s="62" t="s">
        <v>52</v>
      </c>
      <c r="C1590" s="64" t="s">
        <v>9</v>
      </c>
      <c r="D1590" s="64"/>
      <c r="E1590" s="84" t="s">
        <v>26</v>
      </c>
      <c r="F1590" s="84" t="s">
        <v>39</v>
      </c>
      <c r="G1590" s="84" t="s">
        <v>27</v>
      </c>
      <c r="H1590" s="84" t="s">
        <v>28</v>
      </c>
      <c r="I1590" s="84" t="s">
        <v>29</v>
      </c>
      <c r="J1590" s="84" t="s">
        <v>30</v>
      </c>
      <c r="K1590" s="85" t="s">
        <v>31</v>
      </c>
      <c r="M1590" s="85" t="s">
        <v>32</v>
      </c>
      <c r="N1590" s="85" t="s">
        <v>33</v>
      </c>
      <c r="O1590" s="85" t="s">
        <v>34</v>
      </c>
      <c r="P1590" s="85" t="s">
        <v>35</v>
      </c>
      <c r="Q1590" s="85" t="s">
        <v>36</v>
      </c>
      <c r="R1590" s="85" t="s">
        <v>37</v>
      </c>
      <c r="S1590" s="85" t="s">
        <v>38</v>
      </c>
    </row>
    <row r="1591" spans="1:19" x14ac:dyDescent="0.25">
      <c r="B1591" s="62">
        <v>6</v>
      </c>
      <c r="C1591" s="64" t="s">
        <v>12</v>
      </c>
      <c r="D1591" s="68"/>
      <c r="E1591" s="68">
        <f>D1536*R1591</f>
        <v>0</v>
      </c>
      <c r="F1591" s="63">
        <f>$I$4-$H$4</f>
        <v>3.4321948130550117E-4</v>
      </c>
      <c r="G1591" s="65">
        <f>IFERROR(VLOOKUP(B1591,EFA!$C$2:$D$7,2,0),EFA!$D$7)</f>
        <v>1.0058360487805551</v>
      </c>
      <c r="H1591" s="69">
        <f>LGD!$D$3</f>
        <v>0</v>
      </c>
      <c r="I1591" s="68">
        <f>E1591*F1591*G1591*H1591</f>
        <v>0</v>
      </c>
      <c r="J1591" s="70">
        <f>1/((1+($O$16/12))^(M1591-Q1591))</f>
        <v>0.48076748067312913</v>
      </c>
      <c r="K1591" s="68">
        <f>I1591*J1591</f>
        <v>0</v>
      </c>
      <c r="M1591" s="64">
        <v>204</v>
      </c>
      <c r="N1591" s="64">
        <v>1</v>
      </c>
      <c r="O1591" s="63">
        <f>$O$16</f>
        <v>0.13390000000000002</v>
      </c>
      <c r="P1591" s="87">
        <f t="shared" ref="P1591:P1599" si="1334">PMT(O1591/12,M1591,-N1591,0,0)</f>
        <v>1.245302089877247E-2</v>
      </c>
      <c r="Q1591" s="64">
        <f>M1591-S1591</f>
        <v>138</v>
      </c>
      <c r="R1591" s="87">
        <f>PV(O1591/12,Q1591,-P1591,0,0)</f>
        <v>0.87468806211321759</v>
      </c>
      <c r="S1591" s="64">
        <f>12+12+12+12+12+6</f>
        <v>66</v>
      </c>
    </row>
    <row r="1592" spans="1:19" x14ac:dyDescent="0.25">
      <c r="B1592" s="62">
        <v>6</v>
      </c>
      <c r="C1592" s="64" t="s">
        <v>13</v>
      </c>
      <c r="D1592" s="68"/>
      <c r="E1592" s="68">
        <f t="shared" ref="E1592:E1599" si="1335">D1537*R1592</f>
        <v>0</v>
      </c>
      <c r="F1592" s="63">
        <f t="shared" ref="F1592:F1599" si="1336">$I$4-$H$4</f>
        <v>3.4321948130550117E-4</v>
      </c>
      <c r="G1592" s="65">
        <f>IFERROR(VLOOKUP(B1592,EFA!$C$2:$D$7,2,0),EFA!$D$7)</f>
        <v>1.0058360487805551</v>
      </c>
      <c r="H1592" s="69">
        <f>LGD!$D$4</f>
        <v>0.55000000000000004</v>
      </c>
      <c r="I1592" s="68">
        <f t="shared" ref="I1592:I1599" si="1337">E1592*F1592*G1592*H1592</f>
        <v>0</v>
      </c>
      <c r="J1592" s="70">
        <f t="shared" ref="J1592:J1599" si="1338">1/((1+($O$16/12))^(M1592-Q1592))</f>
        <v>0.48076748067312913</v>
      </c>
      <c r="K1592" s="68">
        <f t="shared" ref="K1592:K1599" si="1339">I1592*J1592</f>
        <v>0</v>
      </c>
      <c r="M1592" s="64">
        <v>204</v>
      </c>
      <c r="N1592" s="64">
        <v>1</v>
      </c>
      <c r="O1592" s="63">
        <f t="shared" ref="O1592:O1599" si="1340">$O$16</f>
        <v>0.13390000000000002</v>
      </c>
      <c r="P1592" s="87">
        <f t="shared" si="1334"/>
        <v>1.245302089877247E-2</v>
      </c>
      <c r="Q1592" s="64">
        <f t="shared" ref="Q1592:Q1599" si="1341">M1592-S1592</f>
        <v>138</v>
      </c>
      <c r="R1592" s="87">
        <f t="shared" ref="R1592:R1599" si="1342">PV(O1592/12,Q1592,-P1592,0,0)</f>
        <v>0.87468806211321759</v>
      </c>
      <c r="S1592" s="64">
        <f t="shared" ref="S1592:S1599" si="1343">12+12+12+12+12+6</f>
        <v>66</v>
      </c>
    </row>
    <row r="1593" spans="1:19" x14ac:dyDescent="0.25">
      <c r="B1593" s="62">
        <v>6</v>
      </c>
      <c r="C1593" s="64" t="s">
        <v>14</v>
      </c>
      <c r="D1593" s="68"/>
      <c r="E1593" s="68">
        <f t="shared" si="1335"/>
        <v>0</v>
      </c>
      <c r="F1593" s="63">
        <f t="shared" si="1336"/>
        <v>3.4321948130550117E-4</v>
      </c>
      <c r="G1593" s="65">
        <f>IFERROR(VLOOKUP(B1593,EFA!$C$2:$D$7,2,0),EFA!$D$7)</f>
        <v>1.0058360487805551</v>
      </c>
      <c r="H1593" s="69">
        <f>LGD!$D$5</f>
        <v>0.14000000000000001</v>
      </c>
      <c r="I1593" s="68">
        <f t="shared" si="1337"/>
        <v>0</v>
      </c>
      <c r="J1593" s="70">
        <f t="shared" si="1338"/>
        <v>0.48076748067312913</v>
      </c>
      <c r="K1593" s="68">
        <f t="shared" si="1339"/>
        <v>0</v>
      </c>
      <c r="M1593" s="64">
        <v>204</v>
      </c>
      <c r="N1593" s="64">
        <v>1</v>
      </c>
      <c r="O1593" s="63">
        <f t="shared" si="1340"/>
        <v>0.13390000000000002</v>
      </c>
      <c r="P1593" s="87">
        <f t="shared" si="1334"/>
        <v>1.245302089877247E-2</v>
      </c>
      <c r="Q1593" s="64">
        <f t="shared" si="1341"/>
        <v>138</v>
      </c>
      <c r="R1593" s="87">
        <f t="shared" si="1342"/>
        <v>0.87468806211321759</v>
      </c>
      <c r="S1593" s="64">
        <f t="shared" si="1343"/>
        <v>66</v>
      </c>
    </row>
    <row r="1594" spans="1:19" x14ac:dyDescent="0.25">
      <c r="B1594" s="62">
        <v>6</v>
      </c>
      <c r="C1594" s="64" t="s">
        <v>15</v>
      </c>
      <c r="D1594" s="68"/>
      <c r="E1594" s="68">
        <f t="shared" si="1335"/>
        <v>0</v>
      </c>
      <c r="F1594" s="63">
        <f t="shared" si="1336"/>
        <v>3.4321948130550117E-4</v>
      </c>
      <c r="G1594" s="65">
        <f>IFERROR(VLOOKUP(B1594,EFA!$C$2:$D$7,2,0),EFA!$D$7)</f>
        <v>1.0058360487805551</v>
      </c>
      <c r="H1594" s="69">
        <f>LGD!$D$6</f>
        <v>0.3</v>
      </c>
      <c r="I1594" s="68">
        <f t="shared" si="1337"/>
        <v>0</v>
      </c>
      <c r="J1594" s="70">
        <f t="shared" si="1338"/>
        <v>0.48076748067312913</v>
      </c>
      <c r="K1594" s="68">
        <f t="shared" si="1339"/>
        <v>0</v>
      </c>
      <c r="M1594" s="64">
        <v>204</v>
      </c>
      <c r="N1594" s="64">
        <v>1</v>
      </c>
      <c r="O1594" s="63">
        <f t="shared" si="1340"/>
        <v>0.13390000000000002</v>
      </c>
      <c r="P1594" s="87">
        <f t="shared" si="1334"/>
        <v>1.245302089877247E-2</v>
      </c>
      <c r="Q1594" s="64">
        <f t="shared" si="1341"/>
        <v>138</v>
      </c>
      <c r="R1594" s="87">
        <f t="shared" si="1342"/>
        <v>0.87468806211321759</v>
      </c>
      <c r="S1594" s="64">
        <f t="shared" si="1343"/>
        <v>66</v>
      </c>
    </row>
    <row r="1595" spans="1:19" x14ac:dyDescent="0.25">
      <c r="B1595" s="62">
        <v>6</v>
      </c>
      <c r="C1595" s="64" t="s">
        <v>16</v>
      </c>
      <c r="D1595" s="68"/>
      <c r="E1595" s="68">
        <f t="shared" si="1335"/>
        <v>0</v>
      </c>
      <c r="F1595" s="63">
        <f t="shared" si="1336"/>
        <v>3.4321948130550117E-4</v>
      </c>
      <c r="G1595" s="65">
        <f>IFERROR(VLOOKUP(B1595,EFA!$C$2:$D$7,2,0),EFA!$D$7)</f>
        <v>1.0058360487805551</v>
      </c>
      <c r="H1595" s="69">
        <f>LGD!$D$7</f>
        <v>0.3</v>
      </c>
      <c r="I1595" s="68">
        <f t="shared" si="1337"/>
        <v>0</v>
      </c>
      <c r="J1595" s="70">
        <f t="shared" si="1338"/>
        <v>0.48076748067312913</v>
      </c>
      <c r="K1595" s="68">
        <f t="shared" si="1339"/>
        <v>0</v>
      </c>
      <c r="M1595" s="64">
        <v>204</v>
      </c>
      <c r="N1595" s="64">
        <v>1</v>
      </c>
      <c r="O1595" s="63">
        <f t="shared" si="1340"/>
        <v>0.13390000000000002</v>
      </c>
      <c r="P1595" s="87">
        <f t="shared" si="1334"/>
        <v>1.245302089877247E-2</v>
      </c>
      <c r="Q1595" s="64">
        <f t="shared" si="1341"/>
        <v>138</v>
      </c>
      <c r="R1595" s="87">
        <f t="shared" si="1342"/>
        <v>0.87468806211321759</v>
      </c>
      <c r="S1595" s="64">
        <f t="shared" si="1343"/>
        <v>66</v>
      </c>
    </row>
    <row r="1596" spans="1:19" x14ac:dyDescent="0.25">
      <c r="B1596" s="62">
        <v>6</v>
      </c>
      <c r="C1596" s="64" t="s">
        <v>17</v>
      </c>
      <c r="D1596" s="68"/>
      <c r="E1596" s="68">
        <f t="shared" si="1335"/>
        <v>0</v>
      </c>
      <c r="F1596" s="63">
        <f t="shared" si="1336"/>
        <v>3.4321948130550117E-4</v>
      </c>
      <c r="G1596" s="65">
        <f>IFERROR(VLOOKUP(B1596,EFA!$C$2:$D$7,2,0),EFA!$D$7)</f>
        <v>1.0058360487805551</v>
      </c>
      <c r="H1596" s="69">
        <f>LGD!$D$8</f>
        <v>4.6364209605119888E-2</v>
      </c>
      <c r="I1596" s="68">
        <f t="shared" si="1337"/>
        <v>0</v>
      </c>
      <c r="J1596" s="70">
        <f t="shared" si="1338"/>
        <v>0.48076748067312913</v>
      </c>
      <c r="K1596" s="68">
        <f t="shared" si="1339"/>
        <v>0</v>
      </c>
      <c r="M1596" s="64">
        <v>204</v>
      </c>
      <c r="N1596" s="64">
        <v>1</v>
      </c>
      <c r="O1596" s="63">
        <f t="shared" si="1340"/>
        <v>0.13390000000000002</v>
      </c>
      <c r="P1596" s="87">
        <f t="shared" si="1334"/>
        <v>1.245302089877247E-2</v>
      </c>
      <c r="Q1596" s="64">
        <f t="shared" si="1341"/>
        <v>138</v>
      </c>
      <c r="R1596" s="87">
        <f t="shared" si="1342"/>
        <v>0.87468806211321759</v>
      </c>
      <c r="S1596" s="64">
        <f t="shared" si="1343"/>
        <v>66</v>
      </c>
    </row>
    <row r="1597" spans="1:19" x14ac:dyDescent="0.25">
      <c r="B1597" s="62">
        <v>6</v>
      </c>
      <c r="C1597" s="64" t="s">
        <v>18</v>
      </c>
      <c r="D1597" s="68"/>
      <c r="E1597" s="68">
        <f t="shared" si="1335"/>
        <v>0</v>
      </c>
      <c r="F1597" s="63">
        <f t="shared" si="1336"/>
        <v>3.4321948130550117E-4</v>
      </c>
      <c r="G1597" s="65">
        <f>IFERROR(VLOOKUP(B1597,EFA!$C$2:$D$7,2,0),EFA!$D$7)</f>
        <v>1.0058360487805551</v>
      </c>
      <c r="H1597" s="69">
        <f>LGD!$D$9</f>
        <v>0.25</v>
      </c>
      <c r="I1597" s="68">
        <f t="shared" si="1337"/>
        <v>0</v>
      </c>
      <c r="J1597" s="70">
        <f t="shared" si="1338"/>
        <v>0.48076748067312913</v>
      </c>
      <c r="K1597" s="68">
        <f t="shared" si="1339"/>
        <v>0</v>
      </c>
      <c r="M1597" s="64">
        <v>204</v>
      </c>
      <c r="N1597" s="64">
        <v>1</v>
      </c>
      <c r="O1597" s="63">
        <f t="shared" si="1340"/>
        <v>0.13390000000000002</v>
      </c>
      <c r="P1597" s="87">
        <f t="shared" si="1334"/>
        <v>1.245302089877247E-2</v>
      </c>
      <c r="Q1597" s="64">
        <f t="shared" si="1341"/>
        <v>138</v>
      </c>
      <c r="R1597" s="87">
        <f t="shared" si="1342"/>
        <v>0.87468806211321759</v>
      </c>
      <c r="S1597" s="64">
        <f t="shared" si="1343"/>
        <v>66</v>
      </c>
    </row>
    <row r="1598" spans="1:19" x14ac:dyDescent="0.25">
      <c r="B1598" s="62">
        <v>6</v>
      </c>
      <c r="C1598" s="64" t="s">
        <v>19</v>
      </c>
      <c r="D1598" s="68"/>
      <c r="E1598" s="68">
        <f t="shared" si="1335"/>
        <v>0</v>
      </c>
      <c r="F1598" s="63">
        <f t="shared" si="1336"/>
        <v>3.4321948130550117E-4</v>
      </c>
      <c r="G1598" s="65">
        <f>IFERROR(VLOOKUP(B1598,EFA!$C$2:$D$7,2,0),EFA!$D$7)</f>
        <v>1.0058360487805551</v>
      </c>
      <c r="H1598" s="69">
        <f>LGD!$D$10</f>
        <v>0.35</v>
      </c>
      <c r="I1598" s="68">
        <f t="shared" si="1337"/>
        <v>0</v>
      </c>
      <c r="J1598" s="70">
        <f t="shared" si="1338"/>
        <v>0.48076748067312913</v>
      </c>
      <c r="K1598" s="68">
        <f t="shared" si="1339"/>
        <v>0</v>
      </c>
      <c r="M1598" s="64">
        <v>204</v>
      </c>
      <c r="N1598" s="64">
        <v>1</v>
      </c>
      <c r="O1598" s="63">
        <f t="shared" si="1340"/>
        <v>0.13390000000000002</v>
      </c>
      <c r="P1598" s="87">
        <f t="shared" si="1334"/>
        <v>1.245302089877247E-2</v>
      </c>
      <c r="Q1598" s="64">
        <f t="shared" si="1341"/>
        <v>138</v>
      </c>
      <c r="R1598" s="87">
        <f t="shared" si="1342"/>
        <v>0.87468806211321759</v>
      </c>
      <c r="S1598" s="64">
        <f t="shared" si="1343"/>
        <v>66</v>
      </c>
    </row>
    <row r="1599" spans="1:19" x14ac:dyDescent="0.25">
      <c r="B1599" s="62">
        <v>6</v>
      </c>
      <c r="C1599" s="64" t="s">
        <v>20</v>
      </c>
      <c r="D1599" s="68"/>
      <c r="E1599" s="68">
        <f t="shared" si="1335"/>
        <v>0</v>
      </c>
      <c r="F1599" s="63">
        <f t="shared" si="1336"/>
        <v>3.4321948130550117E-4</v>
      </c>
      <c r="G1599" s="65">
        <f>IFERROR(VLOOKUP(B1599,EFA!$C$2:$D$7,2,0),EFA!$D$7)</f>
        <v>1.0058360487805551</v>
      </c>
      <c r="H1599" s="69">
        <f>LGD!$D$11</f>
        <v>0.55000000000000004</v>
      </c>
      <c r="I1599" s="68">
        <f t="shared" si="1337"/>
        <v>0</v>
      </c>
      <c r="J1599" s="70">
        <f t="shared" si="1338"/>
        <v>0.48076748067312913</v>
      </c>
      <c r="K1599" s="68">
        <f t="shared" si="1339"/>
        <v>0</v>
      </c>
      <c r="M1599" s="64">
        <v>204</v>
      </c>
      <c r="N1599" s="64">
        <v>1</v>
      </c>
      <c r="O1599" s="63">
        <f t="shared" si="1340"/>
        <v>0.13390000000000002</v>
      </c>
      <c r="P1599" s="87">
        <f t="shared" si="1334"/>
        <v>1.245302089877247E-2</v>
      </c>
      <c r="Q1599" s="64">
        <f t="shared" si="1341"/>
        <v>138</v>
      </c>
      <c r="R1599" s="87">
        <f t="shared" si="1342"/>
        <v>0.87468806211321759</v>
      </c>
      <c r="S1599" s="64">
        <f t="shared" si="1343"/>
        <v>66</v>
      </c>
    </row>
    <row r="1600" spans="1:19" x14ac:dyDescent="0.25">
      <c r="C1600" s="94"/>
      <c r="D1600" s="97"/>
      <c r="E1600" s="97"/>
      <c r="F1600" s="95"/>
      <c r="G1600" s="98"/>
      <c r="H1600" s="99"/>
      <c r="I1600" s="97"/>
      <c r="J1600" s="100"/>
      <c r="K1600" s="97"/>
    </row>
    <row r="1601" spans="1:19" x14ac:dyDescent="0.25">
      <c r="A1601" s="62">
        <v>17</v>
      </c>
      <c r="B1601" s="62" t="s">
        <v>52</v>
      </c>
      <c r="C1601" s="64" t="s">
        <v>9</v>
      </c>
      <c r="D1601" s="64"/>
      <c r="E1601" s="84" t="s">
        <v>26</v>
      </c>
      <c r="F1601" s="84" t="s">
        <v>39</v>
      </c>
      <c r="G1601" s="84" t="s">
        <v>27</v>
      </c>
      <c r="H1601" s="84" t="s">
        <v>28</v>
      </c>
      <c r="I1601" s="84" t="s">
        <v>29</v>
      </c>
      <c r="J1601" s="84" t="s">
        <v>30</v>
      </c>
      <c r="K1601" s="85" t="s">
        <v>31</v>
      </c>
      <c r="M1601" s="85" t="s">
        <v>32</v>
      </c>
      <c r="N1601" s="85" t="s">
        <v>33</v>
      </c>
      <c r="O1601" s="85" t="s">
        <v>34</v>
      </c>
      <c r="P1601" s="85" t="s">
        <v>35</v>
      </c>
      <c r="Q1601" s="85" t="s">
        <v>36</v>
      </c>
      <c r="R1601" s="85" t="s">
        <v>37</v>
      </c>
      <c r="S1601" s="85" t="s">
        <v>38</v>
      </c>
    </row>
    <row r="1602" spans="1:19" x14ac:dyDescent="0.25">
      <c r="B1602" s="62">
        <v>7</v>
      </c>
      <c r="C1602" s="64" t="s">
        <v>12</v>
      </c>
      <c r="D1602" s="68"/>
      <c r="E1602" s="68">
        <f t="shared" ref="E1602:E1610" si="1344">D1536*R1602</f>
        <v>0</v>
      </c>
      <c r="F1602" s="63">
        <f>$J$4-$I$4</f>
        <v>6.29054120339749E-3</v>
      </c>
      <c r="G1602" s="65">
        <f>IFERROR(VLOOKUP(B1602,EFA!$C$2:$D$7,2,0),EFA!$D$7)</f>
        <v>1.0058360487805551</v>
      </c>
      <c r="H1602" s="69">
        <f>LGD!$D$3</f>
        <v>0</v>
      </c>
      <c r="I1602" s="68">
        <f>E1602*F1602*G1602*H1602</f>
        <v>0</v>
      </c>
      <c r="J1602" s="70">
        <f>1/((1+($O$16/12))^(M1602-Q1602))</f>
        <v>0.42082845668950175</v>
      </c>
      <c r="K1602" s="68">
        <f>I1602*J1602</f>
        <v>0</v>
      </c>
      <c r="M1602" s="64">
        <v>204</v>
      </c>
      <c r="N1602" s="64">
        <v>1</v>
      </c>
      <c r="O1602" s="63">
        <f>$O$16</f>
        <v>0.13390000000000002</v>
      </c>
      <c r="P1602" s="87">
        <f t="shared" ref="P1602:P1610" si="1345">PMT(O1602/12,M1602,-N1602,0,0)</f>
        <v>1.245302089877247E-2</v>
      </c>
      <c r="Q1602" s="64">
        <f>M1602-S1602</f>
        <v>126</v>
      </c>
      <c r="R1602" s="87">
        <f>PV(O1602/12,Q1602,-P1602,0,0)</f>
        <v>0.84031366188218137</v>
      </c>
      <c r="S1602" s="64">
        <v>78</v>
      </c>
    </row>
    <row r="1603" spans="1:19" x14ac:dyDescent="0.25">
      <c r="B1603" s="62">
        <v>7</v>
      </c>
      <c r="C1603" s="64" t="s">
        <v>13</v>
      </c>
      <c r="D1603" s="68"/>
      <c r="E1603" s="68">
        <f t="shared" si="1344"/>
        <v>0</v>
      </c>
      <c r="F1603" s="63">
        <f t="shared" ref="F1603:F1610" si="1346">$J$4-$I$4</f>
        <v>6.29054120339749E-3</v>
      </c>
      <c r="G1603" s="65">
        <f>IFERROR(VLOOKUP(B1603,EFA!$C$2:$D$7,2,0),EFA!$D$7)</f>
        <v>1.0058360487805551</v>
      </c>
      <c r="H1603" s="69">
        <f>LGD!$D$4</f>
        <v>0.55000000000000004</v>
      </c>
      <c r="I1603" s="68">
        <f t="shared" ref="I1603:I1610" si="1347">E1603*F1603*G1603*H1603</f>
        <v>0</v>
      </c>
      <c r="J1603" s="70">
        <f t="shared" ref="J1603:J1610" si="1348">1/((1+($O$16/12))^(M1603-Q1603))</f>
        <v>0.42082845668950175</v>
      </c>
      <c r="K1603" s="68">
        <f t="shared" ref="K1603:K1610" si="1349">I1603*J1603</f>
        <v>0</v>
      </c>
      <c r="M1603" s="64">
        <v>204</v>
      </c>
      <c r="N1603" s="64">
        <v>1</v>
      </c>
      <c r="O1603" s="63">
        <f t="shared" ref="O1603:O1610" si="1350">$O$16</f>
        <v>0.13390000000000002</v>
      </c>
      <c r="P1603" s="87">
        <f t="shared" si="1345"/>
        <v>1.245302089877247E-2</v>
      </c>
      <c r="Q1603" s="64">
        <f t="shared" ref="Q1603:Q1610" si="1351">M1603-S1603</f>
        <v>126</v>
      </c>
      <c r="R1603" s="87">
        <f t="shared" ref="R1603:R1610" si="1352">PV(O1603/12,Q1603,-P1603,0,0)</f>
        <v>0.84031366188218137</v>
      </c>
      <c r="S1603" s="64">
        <v>78</v>
      </c>
    </row>
    <row r="1604" spans="1:19" x14ac:dyDescent="0.25">
      <c r="B1604" s="62">
        <v>7</v>
      </c>
      <c r="C1604" s="64" t="s">
        <v>14</v>
      </c>
      <c r="D1604" s="68"/>
      <c r="E1604" s="68">
        <f t="shared" si="1344"/>
        <v>0</v>
      </c>
      <c r="F1604" s="63">
        <f t="shared" si="1346"/>
        <v>6.29054120339749E-3</v>
      </c>
      <c r="G1604" s="65">
        <f>IFERROR(VLOOKUP(B1604,EFA!$C$2:$D$7,2,0),EFA!$D$7)</f>
        <v>1.0058360487805551</v>
      </c>
      <c r="H1604" s="69">
        <f>LGD!$D$5</f>
        <v>0.14000000000000001</v>
      </c>
      <c r="I1604" s="68">
        <f t="shared" si="1347"/>
        <v>0</v>
      </c>
      <c r="J1604" s="70">
        <f t="shared" si="1348"/>
        <v>0.42082845668950175</v>
      </c>
      <c r="K1604" s="68">
        <f t="shared" si="1349"/>
        <v>0</v>
      </c>
      <c r="M1604" s="64">
        <v>204</v>
      </c>
      <c r="N1604" s="64">
        <v>1</v>
      </c>
      <c r="O1604" s="63">
        <f t="shared" si="1350"/>
        <v>0.13390000000000002</v>
      </c>
      <c r="P1604" s="87">
        <f t="shared" si="1345"/>
        <v>1.245302089877247E-2</v>
      </c>
      <c r="Q1604" s="64">
        <f t="shared" si="1351"/>
        <v>126</v>
      </c>
      <c r="R1604" s="87">
        <f t="shared" si="1352"/>
        <v>0.84031366188218137</v>
      </c>
      <c r="S1604" s="64">
        <v>78</v>
      </c>
    </row>
    <row r="1605" spans="1:19" x14ac:dyDescent="0.25">
      <c r="B1605" s="62">
        <v>7</v>
      </c>
      <c r="C1605" s="64" t="s">
        <v>15</v>
      </c>
      <c r="D1605" s="68"/>
      <c r="E1605" s="68">
        <f t="shared" si="1344"/>
        <v>0</v>
      </c>
      <c r="F1605" s="63">
        <f t="shared" si="1346"/>
        <v>6.29054120339749E-3</v>
      </c>
      <c r="G1605" s="65">
        <f>IFERROR(VLOOKUP(B1605,EFA!$C$2:$D$7,2,0),EFA!$D$7)</f>
        <v>1.0058360487805551</v>
      </c>
      <c r="H1605" s="69">
        <f>LGD!$D$6</f>
        <v>0.3</v>
      </c>
      <c r="I1605" s="68">
        <f t="shared" si="1347"/>
        <v>0</v>
      </c>
      <c r="J1605" s="70">
        <f t="shared" si="1348"/>
        <v>0.42082845668950175</v>
      </c>
      <c r="K1605" s="68">
        <f t="shared" si="1349"/>
        <v>0</v>
      </c>
      <c r="M1605" s="64">
        <v>204</v>
      </c>
      <c r="N1605" s="64">
        <v>1</v>
      </c>
      <c r="O1605" s="63">
        <f t="shared" si="1350"/>
        <v>0.13390000000000002</v>
      </c>
      <c r="P1605" s="87">
        <f t="shared" si="1345"/>
        <v>1.245302089877247E-2</v>
      </c>
      <c r="Q1605" s="64">
        <f t="shared" si="1351"/>
        <v>126</v>
      </c>
      <c r="R1605" s="87">
        <f t="shared" si="1352"/>
        <v>0.84031366188218137</v>
      </c>
      <c r="S1605" s="64">
        <v>78</v>
      </c>
    </row>
    <row r="1606" spans="1:19" x14ac:dyDescent="0.25">
      <c r="B1606" s="62">
        <v>7</v>
      </c>
      <c r="C1606" s="64" t="s">
        <v>16</v>
      </c>
      <c r="D1606" s="68"/>
      <c r="E1606" s="68">
        <f t="shared" si="1344"/>
        <v>0</v>
      </c>
      <c r="F1606" s="63">
        <f t="shared" si="1346"/>
        <v>6.29054120339749E-3</v>
      </c>
      <c r="G1606" s="65">
        <f>IFERROR(VLOOKUP(B1606,EFA!$C$2:$D$7,2,0),EFA!$D$7)</f>
        <v>1.0058360487805551</v>
      </c>
      <c r="H1606" s="69">
        <f>LGD!$D$7</f>
        <v>0.3</v>
      </c>
      <c r="I1606" s="68">
        <f t="shared" si="1347"/>
        <v>0</v>
      </c>
      <c r="J1606" s="70">
        <f t="shared" si="1348"/>
        <v>0.42082845668950175</v>
      </c>
      <c r="K1606" s="68">
        <f t="shared" si="1349"/>
        <v>0</v>
      </c>
      <c r="M1606" s="64">
        <v>204</v>
      </c>
      <c r="N1606" s="64">
        <v>1</v>
      </c>
      <c r="O1606" s="63">
        <f t="shared" si="1350"/>
        <v>0.13390000000000002</v>
      </c>
      <c r="P1606" s="87">
        <f t="shared" si="1345"/>
        <v>1.245302089877247E-2</v>
      </c>
      <c r="Q1606" s="64">
        <f t="shared" si="1351"/>
        <v>126</v>
      </c>
      <c r="R1606" s="87">
        <f t="shared" si="1352"/>
        <v>0.84031366188218137</v>
      </c>
      <c r="S1606" s="64">
        <v>78</v>
      </c>
    </row>
    <row r="1607" spans="1:19" x14ac:dyDescent="0.25">
      <c r="B1607" s="62">
        <v>7</v>
      </c>
      <c r="C1607" s="64" t="s">
        <v>17</v>
      </c>
      <c r="D1607" s="68"/>
      <c r="E1607" s="68">
        <f t="shared" si="1344"/>
        <v>0</v>
      </c>
      <c r="F1607" s="63">
        <f t="shared" si="1346"/>
        <v>6.29054120339749E-3</v>
      </c>
      <c r="G1607" s="65">
        <f>IFERROR(VLOOKUP(B1607,EFA!$C$2:$D$7,2,0),EFA!$D$7)</f>
        <v>1.0058360487805551</v>
      </c>
      <c r="H1607" s="69">
        <f>LGD!$D$8</f>
        <v>4.6364209605119888E-2</v>
      </c>
      <c r="I1607" s="68">
        <f t="shared" si="1347"/>
        <v>0</v>
      </c>
      <c r="J1607" s="70">
        <f t="shared" si="1348"/>
        <v>0.42082845668950175</v>
      </c>
      <c r="K1607" s="68">
        <f t="shared" si="1349"/>
        <v>0</v>
      </c>
      <c r="M1607" s="64">
        <v>204</v>
      </c>
      <c r="N1607" s="64">
        <v>1</v>
      </c>
      <c r="O1607" s="63">
        <f t="shared" si="1350"/>
        <v>0.13390000000000002</v>
      </c>
      <c r="P1607" s="87">
        <f t="shared" si="1345"/>
        <v>1.245302089877247E-2</v>
      </c>
      <c r="Q1607" s="64">
        <f t="shared" si="1351"/>
        <v>126</v>
      </c>
      <c r="R1607" s="87">
        <f t="shared" si="1352"/>
        <v>0.84031366188218137</v>
      </c>
      <c r="S1607" s="64">
        <v>78</v>
      </c>
    </row>
    <row r="1608" spans="1:19" x14ac:dyDescent="0.25">
      <c r="B1608" s="62">
        <v>7</v>
      </c>
      <c r="C1608" s="64" t="s">
        <v>18</v>
      </c>
      <c r="D1608" s="68"/>
      <c r="E1608" s="68">
        <f t="shared" si="1344"/>
        <v>0</v>
      </c>
      <c r="F1608" s="63">
        <f t="shared" si="1346"/>
        <v>6.29054120339749E-3</v>
      </c>
      <c r="G1608" s="65">
        <f>IFERROR(VLOOKUP(B1608,EFA!$C$2:$D$7,2,0),EFA!$D$7)</f>
        <v>1.0058360487805551</v>
      </c>
      <c r="H1608" s="69">
        <f>LGD!$D$9</f>
        <v>0.25</v>
      </c>
      <c r="I1608" s="68">
        <f t="shared" si="1347"/>
        <v>0</v>
      </c>
      <c r="J1608" s="70">
        <f t="shared" si="1348"/>
        <v>0.42082845668950175</v>
      </c>
      <c r="K1608" s="68">
        <f t="shared" si="1349"/>
        <v>0</v>
      </c>
      <c r="M1608" s="64">
        <v>204</v>
      </c>
      <c r="N1608" s="64">
        <v>1</v>
      </c>
      <c r="O1608" s="63">
        <f t="shared" si="1350"/>
        <v>0.13390000000000002</v>
      </c>
      <c r="P1608" s="87">
        <f t="shared" si="1345"/>
        <v>1.245302089877247E-2</v>
      </c>
      <c r="Q1608" s="64">
        <f t="shared" si="1351"/>
        <v>126</v>
      </c>
      <c r="R1608" s="87">
        <f t="shared" si="1352"/>
        <v>0.84031366188218137</v>
      </c>
      <c r="S1608" s="64">
        <v>78</v>
      </c>
    </row>
    <row r="1609" spans="1:19" x14ac:dyDescent="0.25">
      <c r="B1609" s="62">
        <v>7</v>
      </c>
      <c r="C1609" s="64" t="s">
        <v>19</v>
      </c>
      <c r="D1609" s="68"/>
      <c r="E1609" s="68">
        <f t="shared" si="1344"/>
        <v>0</v>
      </c>
      <c r="F1609" s="63">
        <f t="shared" si="1346"/>
        <v>6.29054120339749E-3</v>
      </c>
      <c r="G1609" s="65">
        <f>IFERROR(VLOOKUP(B1609,EFA!$C$2:$D$7,2,0),EFA!$D$7)</f>
        <v>1.0058360487805551</v>
      </c>
      <c r="H1609" s="69">
        <f>LGD!$D$10</f>
        <v>0.35</v>
      </c>
      <c r="I1609" s="68">
        <f t="shared" si="1347"/>
        <v>0</v>
      </c>
      <c r="J1609" s="70">
        <f t="shared" si="1348"/>
        <v>0.42082845668950175</v>
      </c>
      <c r="K1609" s="68">
        <f t="shared" si="1349"/>
        <v>0</v>
      </c>
      <c r="M1609" s="64">
        <v>204</v>
      </c>
      <c r="N1609" s="64">
        <v>1</v>
      </c>
      <c r="O1609" s="63">
        <f t="shared" si="1350"/>
        <v>0.13390000000000002</v>
      </c>
      <c r="P1609" s="87">
        <f t="shared" si="1345"/>
        <v>1.245302089877247E-2</v>
      </c>
      <c r="Q1609" s="64">
        <f t="shared" si="1351"/>
        <v>126</v>
      </c>
      <c r="R1609" s="87">
        <f t="shared" si="1352"/>
        <v>0.84031366188218137</v>
      </c>
      <c r="S1609" s="64">
        <v>78</v>
      </c>
    </row>
    <row r="1610" spans="1:19" x14ac:dyDescent="0.25">
      <c r="B1610" s="62">
        <v>7</v>
      </c>
      <c r="C1610" s="64" t="s">
        <v>20</v>
      </c>
      <c r="D1610" s="68"/>
      <c r="E1610" s="68">
        <f t="shared" si="1344"/>
        <v>0</v>
      </c>
      <c r="F1610" s="63">
        <f t="shared" si="1346"/>
        <v>6.29054120339749E-3</v>
      </c>
      <c r="G1610" s="65">
        <f>IFERROR(VLOOKUP(B1610,EFA!$C$2:$D$7,2,0),EFA!$D$7)</f>
        <v>1.0058360487805551</v>
      </c>
      <c r="H1610" s="69">
        <f>LGD!$D$11</f>
        <v>0.55000000000000004</v>
      </c>
      <c r="I1610" s="68">
        <f t="shared" si="1347"/>
        <v>0</v>
      </c>
      <c r="J1610" s="70">
        <f t="shared" si="1348"/>
        <v>0.42082845668950175</v>
      </c>
      <c r="K1610" s="68">
        <f t="shared" si="1349"/>
        <v>0</v>
      </c>
      <c r="M1610" s="64">
        <v>204</v>
      </c>
      <c r="N1610" s="64">
        <v>1</v>
      </c>
      <c r="O1610" s="63">
        <f t="shared" si="1350"/>
        <v>0.13390000000000002</v>
      </c>
      <c r="P1610" s="87">
        <f t="shared" si="1345"/>
        <v>1.245302089877247E-2</v>
      </c>
      <c r="Q1610" s="64">
        <f t="shared" si="1351"/>
        <v>126</v>
      </c>
      <c r="R1610" s="87">
        <f t="shared" si="1352"/>
        <v>0.84031366188218137</v>
      </c>
      <c r="S1610" s="64">
        <v>78</v>
      </c>
    </row>
    <row r="1611" spans="1:19" x14ac:dyDescent="0.25">
      <c r="C1611" s="94"/>
      <c r="D1611" s="97"/>
      <c r="E1611" s="97"/>
      <c r="F1611" s="95"/>
      <c r="G1611" s="98"/>
      <c r="H1611" s="99"/>
      <c r="I1611" s="97"/>
      <c r="J1611" s="100"/>
      <c r="K1611" s="97"/>
    </row>
    <row r="1612" spans="1:19" x14ac:dyDescent="0.25">
      <c r="A1612" s="62">
        <v>17</v>
      </c>
      <c r="B1612" s="62" t="s">
        <v>52</v>
      </c>
      <c r="C1612" s="64" t="s">
        <v>9</v>
      </c>
      <c r="D1612" s="64"/>
      <c r="E1612" s="84" t="s">
        <v>26</v>
      </c>
      <c r="F1612" s="84" t="s">
        <v>39</v>
      </c>
      <c r="G1612" s="84" t="s">
        <v>27</v>
      </c>
      <c r="H1612" s="84" t="s">
        <v>28</v>
      </c>
      <c r="I1612" s="84" t="s">
        <v>29</v>
      </c>
      <c r="J1612" s="84" t="s">
        <v>30</v>
      </c>
      <c r="K1612" s="85" t="s">
        <v>31</v>
      </c>
      <c r="M1612" s="85" t="s">
        <v>32</v>
      </c>
      <c r="N1612" s="85" t="s">
        <v>33</v>
      </c>
      <c r="O1612" s="85" t="s">
        <v>34</v>
      </c>
      <c r="P1612" s="85" t="s">
        <v>35</v>
      </c>
      <c r="Q1612" s="85" t="s">
        <v>36</v>
      </c>
      <c r="R1612" s="85" t="s">
        <v>37</v>
      </c>
      <c r="S1612" s="85" t="s">
        <v>38</v>
      </c>
    </row>
    <row r="1613" spans="1:19" x14ac:dyDescent="0.25">
      <c r="B1613" s="62">
        <v>8</v>
      </c>
      <c r="C1613" s="64" t="s">
        <v>12</v>
      </c>
      <c r="D1613" s="68"/>
      <c r="E1613" s="68">
        <f t="shared" ref="E1613:E1621" si="1353">D1536*R1613</f>
        <v>0</v>
      </c>
      <c r="F1613" s="63">
        <f>$K$4-$J$4</f>
        <v>2.9243374984770504E-3</v>
      </c>
      <c r="G1613" s="65">
        <f>IFERROR(VLOOKUP(B1613,EFA!$C$2:$D$7,2,0),EFA!$D$7)</f>
        <v>1.0058360487805551</v>
      </c>
      <c r="H1613" s="69">
        <f>LGD!$D$3</f>
        <v>0</v>
      </c>
      <c r="I1613" s="68">
        <f>E1613*F1613*G1613*H1613</f>
        <v>0</v>
      </c>
      <c r="J1613" s="70">
        <f>1/((1+($O$16/12))^(M1613-Q1613))</f>
        <v>0.36836224802832446</v>
      </c>
      <c r="K1613" s="68">
        <f>I1613*J1613</f>
        <v>0</v>
      </c>
      <c r="M1613" s="64">
        <v>204</v>
      </c>
      <c r="N1613" s="64">
        <v>1</v>
      </c>
      <c r="O1613" s="63">
        <f>$O$16</f>
        <v>0.13390000000000002</v>
      </c>
      <c r="P1613" s="87">
        <f t="shared" ref="P1613:P1621" si="1354">PMT(O1613/12,M1613,-N1613,0,0)</f>
        <v>1.245302089877247E-2</v>
      </c>
      <c r="Q1613" s="64">
        <f>M1613-S1613</f>
        <v>114</v>
      </c>
      <c r="R1613" s="87">
        <f>PV(O1613/12,Q1613,-P1613,0,0)</f>
        <v>0.80104328095611532</v>
      </c>
      <c r="S1613" s="64">
        <v>90</v>
      </c>
    </row>
    <row r="1614" spans="1:19" x14ac:dyDescent="0.25">
      <c r="B1614" s="62">
        <v>8</v>
      </c>
      <c r="C1614" s="64" t="s">
        <v>13</v>
      </c>
      <c r="D1614" s="68"/>
      <c r="E1614" s="68">
        <f t="shared" si="1353"/>
        <v>0</v>
      </c>
      <c r="F1614" s="63">
        <f t="shared" ref="F1614:F1621" si="1355">$K$4-$J$4</f>
        <v>2.9243374984770504E-3</v>
      </c>
      <c r="G1614" s="65">
        <f>IFERROR(VLOOKUP(B1614,EFA!$C$2:$D$7,2,0),EFA!$D$7)</f>
        <v>1.0058360487805551</v>
      </c>
      <c r="H1614" s="69">
        <f>LGD!$D$4</f>
        <v>0.55000000000000004</v>
      </c>
      <c r="I1614" s="68">
        <f t="shared" ref="I1614:I1621" si="1356">E1614*F1614*G1614*H1614</f>
        <v>0</v>
      </c>
      <c r="J1614" s="70">
        <f t="shared" ref="J1614:J1621" si="1357">1/((1+($O$16/12))^(M1614-Q1614))</f>
        <v>0.36836224802832446</v>
      </c>
      <c r="K1614" s="68">
        <f t="shared" ref="K1614:K1621" si="1358">I1614*J1614</f>
        <v>0</v>
      </c>
      <c r="M1614" s="64">
        <v>204</v>
      </c>
      <c r="N1614" s="64">
        <v>1</v>
      </c>
      <c r="O1614" s="63">
        <f t="shared" ref="O1614:O1621" si="1359">$O$16</f>
        <v>0.13390000000000002</v>
      </c>
      <c r="P1614" s="87">
        <f t="shared" si="1354"/>
        <v>1.245302089877247E-2</v>
      </c>
      <c r="Q1614" s="64">
        <f t="shared" ref="Q1614:Q1621" si="1360">M1614-S1614</f>
        <v>114</v>
      </c>
      <c r="R1614" s="87">
        <f t="shared" ref="R1614:R1621" si="1361">PV(O1614/12,Q1614,-P1614,0,0)</f>
        <v>0.80104328095611532</v>
      </c>
      <c r="S1614" s="64">
        <v>90</v>
      </c>
    </row>
    <row r="1615" spans="1:19" x14ac:dyDescent="0.25">
      <c r="B1615" s="62">
        <v>8</v>
      </c>
      <c r="C1615" s="64" t="s">
        <v>14</v>
      </c>
      <c r="D1615" s="68"/>
      <c r="E1615" s="68">
        <f t="shared" si="1353"/>
        <v>0</v>
      </c>
      <c r="F1615" s="63">
        <f t="shared" si="1355"/>
        <v>2.9243374984770504E-3</v>
      </c>
      <c r="G1615" s="65">
        <f>IFERROR(VLOOKUP(B1615,EFA!$C$2:$D$7,2,0),EFA!$D$7)</f>
        <v>1.0058360487805551</v>
      </c>
      <c r="H1615" s="69">
        <f>LGD!$D$5</f>
        <v>0.14000000000000001</v>
      </c>
      <c r="I1615" s="68">
        <f t="shared" si="1356"/>
        <v>0</v>
      </c>
      <c r="J1615" s="70">
        <f t="shared" si="1357"/>
        <v>0.36836224802832446</v>
      </c>
      <c r="K1615" s="68">
        <f t="shared" si="1358"/>
        <v>0</v>
      </c>
      <c r="M1615" s="64">
        <v>204</v>
      </c>
      <c r="N1615" s="64">
        <v>1</v>
      </c>
      <c r="O1615" s="63">
        <f t="shared" si="1359"/>
        <v>0.13390000000000002</v>
      </c>
      <c r="P1615" s="87">
        <f t="shared" si="1354"/>
        <v>1.245302089877247E-2</v>
      </c>
      <c r="Q1615" s="64">
        <f t="shared" si="1360"/>
        <v>114</v>
      </c>
      <c r="R1615" s="87">
        <f t="shared" si="1361"/>
        <v>0.80104328095611532</v>
      </c>
      <c r="S1615" s="64">
        <v>90</v>
      </c>
    </row>
    <row r="1616" spans="1:19" x14ac:dyDescent="0.25">
      <c r="B1616" s="62">
        <v>8</v>
      </c>
      <c r="C1616" s="64" t="s">
        <v>15</v>
      </c>
      <c r="D1616" s="68"/>
      <c r="E1616" s="68">
        <f t="shared" si="1353"/>
        <v>0</v>
      </c>
      <c r="F1616" s="63">
        <f t="shared" si="1355"/>
        <v>2.9243374984770504E-3</v>
      </c>
      <c r="G1616" s="65">
        <f>IFERROR(VLOOKUP(B1616,EFA!$C$2:$D$7,2,0),EFA!$D$7)</f>
        <v>1.0058360487805551</v>
      </c>
      <c r="H1616" s="69">
        <f>LGD!$D$6</f>
        <v>0.3</v>
      </c>
      <c r="I1616" s="68">
        <f t="shared" si="1356"/>
        <v>0</v>
      </c>
      <c r="J1616" s="70">
        <f t="shared" si="1357"/>
        <v>0.36836224802832446</v>
      </c>
      <c r="K1616" s="68">
        <f t="shared" si="1358"/>
        <v>0</v>
      </c>
      <c r="M1616" s="64">
        <v>204</v>
      </c>
      <c r="N1616" s="64">
        <v>1</v>
      </c>
      <c r="O1616" s="63">
        <f t="shared" si="1359"/>
        <v>0.13390000000000002</v>
      </c>
      <c r="P1616" s="87">
        <f t="shared" si="1354"/>
        <v>1.245302089877247E-2</v>
      </c>
      <c r="Q1616" s="64">
        <f t="shared" si="1360"/>
        <v>114</v>
      </c>
      <c r="R1616" s="87">
        <f t="shared" si="1361"/>
        <v>0.80104328095611532</v>
      </c>
      <c r="S1616" s="64">
        <v>90</v>
      </c>
    </row>
    <row r="1617" spans="1:19" x14ac:dyDescent="0.25">
      <c r="B1617" s="62">
        <v>8</v>
      </c>
      <c r="C1617" s="64" t="s">
        <v>16</v>
      </c>
      <c r="D1617" s="68"/>
      <c r="E1617" s="68">
        <f t="shared" si="1353"/>
        <v>0</v>
      </c>
      <c r="F1617" s="63">
        <f t="shared" si="1355"/>
        <v>2.9243374984770504E-3</v>
      </c>
      <c r="G1617" s="65">
        <f>IFERROR(VLOOKUP(B1617,EFA!$C$2:$D$7,2,0),EFA!$D$7)</f>
        <v>1.0058360487805551</v>
      </c>
      <c r="H1617" s="69">
        <f>LGD!$D$7</f>
        <v>0.3</v>
      </c>
      <c r="I1617" s="68">
        <f t="shared" si="1356"/>
        <v>0</v>
      </c>
      <c r="J1617" s="70">
        <f t="shared" si="1357"/>
        <v>0.36836224802832446</v>
      </c>
      <c r="K1617" s="68">
        <f t="shared" si="1358"/>
        <v>0</v>
      </c>
      <c r="M1617" s="64">
        <v>204</v>
      </c>
      <c r="N1617" s="64">
        <v>1</v>
      </c>
      <c r="O1617" s="63">
        <f t="shared" si="1359"/>
        <v>0.13390000000000002</v>
      </c>
      <c r="P1617" s="87">
        <f t="shared" si="1354"/>
        <v>1.245302089877247E-2</v>
      </c>
      <c r="Q1617" s="64">
        <f t="shared" si="1360"/>
        <v>114</v>
      </c>
      <c r="R1617" s="87">
        <f t="shared" si="1361"/>
        <v>0.80104328095611532</v>
      </c>
      <c r="S1617" s="64">
        <v>90</v>
      </c>
    </row>
    <row r="1618" spans="1:19" x14ac:dyDescent="0.25">
      <c r="B1618" s="62">
        <v>8</v>
      </c>
      <c r="C1618" s="64" t="s">
        <v>17</v>
      </c>
      <c r="D1618" s="68"/>
      <c r="E1618" s="68">
        <f t="shared" si="1353"/>
        <v>0</v>
      </c>
      <c r="F1618" s="63">
        <f t="shared" si="1355"/>
        <v>2.9243374984770504E-3</v>
      </c>
      <c r="G1618" s="65">
        <f>IFERROR(VLOOKUP(B1618,EFA!$C$2:$D$7,2,0),EFA!$D$7)</f>
        <v>1.0058360487805551</v>
      </c>
      <c r="H1618" s="69">
        <f>LGD!$D$8</f>
        <v>4.6364209605119888E-2</v>
      </c>
      <c r="I1618" s="68">
        <f t="shared" si="1356"/>
        <v>0</v>
      </c>
      <c r="J1618" s="70">
        <f t="shared" si="1357"/>
        <v>0.36836224802832446</v>
      </c>
      <c r="K1618" s="68">
        <f t="shared" si="1358"/>
        <v>0</v>
      </c>
      <c r="M1618" s="64">
        <v>204</v>
      </c>
      <c r="N1618" s="64">
        <v>1</v>
      </c>
      <c r="O1618" s="63">
        <f t="shared" si="1359"/>
        <v>0.13390000000000002</v>
      </c>
      <c r="P1618" s="87">
        <f t="shared" si="1354"/>
        <v>1.245302089877247E-2</v>
      </c>
      <c r="Q1618" s="64">
        <f t="shared" si="1360"/>
        <v>114</v>
      </c>
      <c r="R1618" s="87">
        <f t="shared" si="1361"/>
        <v>0.80104328095611532</v>
      </c>
      <c r="S1618" s="64">
        <v>90</v>
      </c>
    </row>
    <row r="1619" spans="1:19" x14ac:dyDescent="0.25">
      <c r="B1619" s="62">
        <v>8</v>
      </c>
      <c r="C1619" s="64" t="s">
        <v>18</v>
      </c>
      <c r="D1619" s="68"/>
      <c r="E1619" s="68">
        <f t="shared" si="1353"/>
        <v>0</v>
      </c>
      <c r="F1619" s="63">
        <f t="shared" si="1355"/>
        <v>2.9243374984770504E-3</v>
      </c>
      <c r="G1619" s="65">
        <f>IFERROR(VLOOKUP(B1619,EFA!$C$2:$D$7,2,0),EFA!$D$7)</f>
        <v>1.0058360487805551</v>
      </c>
      <c r="H1619" s="69">
        <f>LGD!$D$9</f>
        <v>0.25</v>
      </c>
      <c r="I1619" s="68">
        <f t="shared" si="1356"/>
        <v>0</v>
      </c>
      <c r="J1619" s="70">
        <f t="shared" si="1357"/>
        <v>0.36836224802832446</v>
      </c>
      <c r="K1619" s="68">
        <f t="shared" si="1358"/>
        <v>0</v>
      </c>
      <c r="M1619" s="64">
        <v>204</v>
      </c>
      <c r="N1619" s="64">
        <v>1</v>
      </c>
      <c r="O1619" s="63">
        <f t="shared" si="1359"/>
        <v>0.13390000000000002</v>
      </c>
      <c r="P1619" s="87">
        <f t="shared" si="1354"/>
        <v>1.245302089877247E-2</v>
      </c>
      <c r="Q1619" s="64">
        <f t="shared" si="1360"/>
        <v>114</v>
      </c>
      <c r="R1619" s="87">
        <f t="shared" si="1361"/>
        <v>0.80104328095611532</v>
      </c>
      <c r="S1619" s="64">
        <v>90</v>
      </c>
    </row>
    <row r="1620" spans="1:19" x14ac:dyDescent="0.25">
      <c r="B1620" s="62">
        <v>8</v>
      </c>
      <c r="C1620" s="64" t="s">
        <v>19</v>
      </c>
      <c r="D1620" s="68"/>
      <c r="E1620" s="68">
        <f t="shared" si="1353"/>
        <v>0</v>
      </c>
      <c r="F1620" s="63">
        <f t="shared" si="1355"/>
        <v>2.9243374984770504E-3</v>
      </c>
      <c r="G1620" s="65">
        <f>IFERROR(VLOOKUP(B1620,EFA!$C$2:$D$7,2,0),EFA!$D$7)</f>
        <v>1.0058360487805551</v>
      </c>
      <c r="H1620" s="69">
        <f>LGD!$D$10</f>
        <v>0.35</v>
      </c>
      <c r="I1620" s="68">
        <f t="shared" si="1356"/>
        <v>0</v>
      </c>
      <c r="J1620" s="70">
        <f t="shared" si="1357"/>
        <v>0.36836224802832446</v>
      </c>
      <c r="K1620" s="68">
        <f t="shared" si="1358"/>
        <v>0</v>
      </c>
      <c r="M1620" s="64">
        <v>204</v>
      </c>
      <c r="N1620" s="64">
        <v>1</v>
      </c>
      <c r="O1620" s="63">
        <f t="shared" si="1359"/>
        <v>0.13390000000000002</v>
      </c>
      <c r="P1620" s="87">
        <f t="shared" si="1354"/>
        <v>1.245302089877247E-2</v>
      </c>
      <c r="Q1620" s="64">
        <f t="shared" si="1360"/>
        <v>114</v>
      </c>
      <c r="R1620" s="87">
        <f t="shared" si="1361"/>
        <v>0.80104328095611532</v>
      </c>
      <c r="S1620" s="64">
        <v>90</v>
      </c>
    </row>
    <row r="1621" spans="1:19" x14ac:dyDescent="0.25">
      <c r="B1621" s="62">
        <v>8</v>
      </c>
      <c r="C1621" s="64" t="s">
        <v>20</v>
      </c>
      <c r="D1621" s="68"/>
      <c r="E1621" s="68">
        <f t="shared" si="1353"/>
        <v>0</v>
      </c>
      <c r="F1621" s="63">
        <f t="shared" si="1355"/>
        <v>2.9243374984770504E-3</v>
      </c>
      <c r="G1621" s="65">
        <f>IFERROR(VLOOKUP(B1621,EFA!$C$2:$D$7,2,0),EFA!$D$7)</f>
        <v>1.0058360487805551</v>
      </c>
      <c r="H1621" s="69">
        <f>LGD!$D$11</f>
        <v>0.55000000000000004</v>
      </c>
      <c r="I1621" s="68">
        <f t="shared" si="1356"/>
        <v>0</v>
      </c>
      <c r="J1621" s="70">
        <f t="shared" si="1357"/>
        <v>0.36836224802832446</v>
      </c>
      <c r="K1621" s="68">
        <f t="shared" si="1358"/>
        <v>0</v>
      </c>
      <c r="M1621" s="64">
        <v>204</v>
      </c>
      <c r="N1621" s="64">
        <v>1</v>
      </c>
      <c r="O1621" s="63">
        <f t="shared" si="1359"/>
        <v>0.13390000000000002</v>
      </c>
      <c r="P1621" s="87">
        <f t="shared" si="1354"/>
        <v>1.245302089877247E-2</v>
      </c>
      <c r="Q1621" s="64">
        <f t="shared" si="1360"/>
        <v>114</v>
      </c>
      <c r="R1621" s="87">
        <f t="shared" si="1361"/>
        <v>0.80104328095611532</v>
      </c>
      <c r="S1621" s="64">
        <v>90</v>
      </c>
    </row>
    <row r="1622" spans="1:19" x14ac:dyDescent="0.25">
      <c r="C1622" s="94"/>
      <c r="D1622" s="97"/>
      <c r="E1622" s="97"/>
      <c r="F1622" s="95"/>
      <c r="G1622" s="98"/>
      <c r="H1622" s="99"/>
      <c r="I1622" s="97"/>
      <c r="J1622" s="100"/>
      <c r="K1622" s="97"/>
    </row>
    <row r="1623" spans="1:19" x14ac:dyDescent="0.25">
      <c r="A1623" s="62">
        <v>17</v>
      </c>
      <c r="B1623" s="62" t="s">
        <v>52</v>
      </c>
      <c r="C1623" s="64" t="s">
        <v>9</v>
      </c>
      <c r="D1623" s="64"/>
      <c r="E1623" s="84" t="s">
        <v>26</v>
      </c>
      <c r="F1623" s="84" t="s">
        <v>39</v>
      </c>
      <c r="G1623" s="84" t="s">
        <v>27</v>
      </c>
      <c r="H1623" s="84" t="s">
        <v>28</v>
      </c>
      <c r="I1623" s="84" t="s">
        <v>29</v>
      </c>
      <c r="J1623" s="84" t="s">
        <v>30</v>
      </c>
      <c r="K1623" s="85" t="s">
        <v>31</v>
      </c>
      <c r="M1623" s="85" t="s">
        <v>32</v>
      </c>
      <c r="N1623" s="85" t="s">
        <v>33</v>
      </c>
      <c r="O1623" s="85" t="s">
        <v>34</v>
      </c>
      <c r="P1623" s="85" t="s">
        <v>35</v>
      </c>
      <c r="Q1623" s="85" t="s">
        <v>36</v>
      </c>
      <c r="R1623" s="85" t="s">
        <v>37</v>
      </c>
      <c r="S1623" s="85" t="s">
        <v>38</v>
      </c>
    </row>
    <row r="1624" spans="1:19" x14ac:dyDescent="0.25">
      <c r="B1624" s="62">
        <v>9</v>
      </c>
      <c r="C1624" s="64" t="s">
        <v>12</v>
      </c>
      <c r="D1624" s="68"/>
      <c r="E1624" s="68">
        <f t="shared" ref="E1624:E1632" si="1362">D1536*R1624</f>
        <v>0</v>
      </c>
      <c r="F1624" s="63">
        <f>$L$4-$K$4</f>
        <v>2.5794484808747964E-3</v>
      </c>
      <c r="G1624" s="65">
        <f>IFERROR(VLOOKUP(B1624,EFA!$C$2:$D$7,2,0),EFA!$D$7)</f>
        <v>1.0058360487805551</v>
      </c>
      <c r="H1624" s="69">
        <f>LGD!$D$3</f>
        <v>0</v>
      </c>
      <c r="I1624" s="68">
        <f>E1624*F1624*G1624*H1624</f>
        <v>0</v>
      </c>
      <c r="J1624" s="70">
        <f>1/((1+($O$16/12))^(M1624-Q1624))</f>
        <v>0.32243719172393559</v>
      </c>
      <c r="K1624" s="68">
        <f>I1624*J1624</f>
        <v>0</v>
      </c>
      <c r="M1624" s="64">
        <v>204</v>
      </c>
      <c r="N1624" s="64">
        <v>1</v>
      </c>
      <c r="O1624" s="63">
        <f>$O$16</f>
        <v>0.13390000000000002</v>
      </c>
      <c r="P1624" s="87">
        <f t="shared" ref="P1624:P1632" si="1363">PMT(O1624/12,M1624,-N1624,0,0)</f>
        <v>1.245302089877247E-2</v>
      </c>
      <c r="Q1624" s="64">
        <f>M1624-S1624</f>
        <v>102</v>
      </c>
      <c r="R1624" s="87">
        <f>PV(O1624/12,Q1624,-P1624,0,0)</f>
        <v>0.75617957983803963</v>
      </c>
      <c r="S1624" s="64">
        <v>102</v>
      </c>
    </row>
    <row r="1625" spans="1:19" x14ac:dyDescent="0.25">
      <c r="B1625" s="62">
        <v>9</v>
      </c>
      <c r="C1625" s="64" t="s">
        <v>13</v>
      </c>
      <c r="D1625" s="68"/>
      <c r="E1625" s="68">
        <f t="shared" si="1362"/>
        <v>0</v>
      </c>
      <c r="F1625" s="63">
        <f>$L$4-$K$4</f>
        <v>2.5794484808747964E-3</v>
      </c>
      <c r="G1625" s="65">
        <f>IFERROR(VLOOKUP(B1625,EFA!$C$2:$D$7,2,0),EFA!$D$7)</f>
        <v>1.0058360487805551</v>
      </c>
      <c r="H1625" s="69">
        <f>LGD!$D$4</f>
        <v>0.55000000000000004</v>
      </c>
      <c r="I1625" s="68">
        <f t="shared" ref="I1625:I1632" si="1364">E1625*F1625*G1625*H1625</f>
        <v>0</v>
      </c>
      <c r="J1625" s="70">
        <f t="shared" ref="J1625:J1632" si="1365">1/((1+($O$16/12))^(M1625-Q1625))</f>
        <v>0.32243719172393559</v>
      </c>
      <c r="K1625" s="68">
        <f t="shared" ref="K1625:K1632" si="1366">I1625*J1625</f>
        <v>0</v>
      </c>
      <c r="M1625" s="64">
        <v>204</v>
      </c>
      <c r="N1625" s="64">
        <v>1</v>
      </c>
      <c r="O1625" s="63">
        <f t="shared" ref="O1625:O1632" si="1367">$O$16</f>
        <v>0.13390000000000002</v>
      </c>
      <c r="P1625" s="87">
        <f t="shared" si="1363"/>
        <v>1.245302089877247E-2</v>
      </c>
      <c r="Q1625" s="64">
        <f t="shared" ref="Q1625:Q1632" si="1368">M1625-S1625</f>
        <v>102</v>
      </c>
      <c r="R1625" s="87">
        <f t="shared" ref="R1625:R1632" si="1369">PV(O1625/12,Q1625,-P1625,0,0)</f>
        <v>0.75617957983803963</v>
      </c>
      <c r="S1625" s="64">
        <v>102</v>
      </c>
    </row>
    <row r="1626" spans="1:19" x14ac:dyDescent="0.25">
      <c r="B1626" s="62">
        <v>9</v>
      </c>
      <c r="C1626" s="64" t="s">
        <v>14</v>
      </c>
      <c r="D1626" s="68"/>
      <c r="E1626" s="68">
        <f t="shared" si="1362"/>
        <v>0</v>
      </c>
      <c r="F1626" s="63">
        <f t="shared" ref="F1626:F1632" si="1370">$L$4-$K$4</f>
        <v>2.5794484808747964E-3</v>
      </c>
      <c r="G1626" s="65">
        <f>IFERROR(VLOOKUP(B1626,EFA!$C$2:$D$7,2,0),EFA!$D$7)</f>
        <v>1.0058360487805551</v>
      </c>
      <c r="H1626" s="69">
        <f>LGD!$D$5</f>
        <v>0.14000000000000001</v>
      </c>
      <c r="I1626" s="68">
        <f t="shared" si="1364"/>
        <v>0</v>
      </c>
      <c r="J1626" s="70">
        <f t="shared" si="1365"/>
        <v>0.32243719172393559</v>
      </c>
      <c r="K1626" s="68">
        <f t="shared" si="1366"/>
        <v>0</v>
      </c>
      <c r="M1626" s="64">
        <v>204</v>
      </c>
      <c r="N1626" s="64">
        <v>1</v>
      </c>
      <c r="O1626" s="63">
        <f t="shared" si="1367"/>
        <v>0.13390000000000002</v>
      </c>
      <c r="P1626" s="87">
        <f t="shared" si="1363"/>
        <v>1.245302089877247E-2</v>
      </c>
      <c r="Q1626" s="64">
        <f t="shared" si="1368"/>
        <v>102</v>
      </c>
      <c r="R1626" s="87">
        <f t="shared" si="1369"/>
        <v>0.75617957983803963</v>
      </c>
      <c r="S1626" s="64">
        <v>102</v>
      </c>
    </row>
    <row r="1627" spans="1:19" x14ac:dyDescent="0.25">
      <c r="B1627" s="62">
        <v>9</v>
      </c>
      <c r="C1627" s="64" t="s">
        <v>15</v>
      </c>
      <c r="D1627" s="68"/>
      <c r="E1627" s="68">
        <f t="shared" si="1362"/>
        <v>0</v>
      </c>
      <c r="F1627" s="63">
        <f t="shared" si="1370"/>
        <v>2.5794484808747964E-3</v>
      </c>
      <c r="G1627" s="65">
        <f>IFERROR(VLOOKUP(B1627,EFA!$C$2:$D$7,2,0),EFA!$D$7)</f>
        <v>1.0058360487805551</v>
      </c>
      <c r="H1627" s="69">
        <f>LGD!$D$6</f>
        <v>0.3</v>
      </c>
      <c r="I1627" s="68">
        <f t="shared" si="1364"/>
        <v>0</v>
      </c>
      <c r="J1627" s="70">
        <f t="shared" si="1365"/>
        <v>0.32243719172393559</v>
      </c>
      <c r="K1627" s="68">
        <f t="shared" si="1366"/>
        <v>0</v>
      </c>
      <c r="M1627" s="64">
        <v>204</v>
      </c>
      <c r="N1627" s="64">
        <v>1</v>
      </c>
      <c r="O1627" s="63">
        <f t="shared" si="1367"/>
        <v>0.13390000000000002</v>
      </c>
      <c r="P1627" s="87">
        <f t="shared" si="1363"/>
        <v>1.245302089877247E-2</v>
      </c>
      <c r="Q1627" s="64">
        <f t="shared" si="1368"/>
        <v>102</v>
      </c>
      <c r="R1627" s="87">
        <f t="shared" si="1369"/>
        <v>0.75617957983803963</v>
      </c>
      <c r="S1627" s="64">
        <v>102</v>
      </c>
    </row>
    <row r="1628" spans="1:19" x14ac:dyDescent="0.25">
      <c r="B1628" s="62">
        <v>9</v>
      </c>
      <c r="C1628" s="64" t="s">
        <v>16</v>
      </c>
      <c r="D1628" s="68"/>
      <c r="E1628" s="68">
        <f t="shared" si="1362"/>
        <v>0</v>
      </c>
      <c r="F1628" s="63">
        <f t="shared" si="1370"/>
        <v>2.5794484808747964E-3</v>
      </c>
      <c r="G1628" s="65">
        <f>IFERROR(VLOOKUP(B1628,EFA!$C$2:$D$7,2,0),EFA!$D$7)</f>
        <v>1.0058360487805551</v>
      </c>
      <c r="H1628" s="69">
        <f>LGD!$D$7</f>
        <v>0.3</v>
      </c>
      <c r="I1628" s="68">
        <f t="shared" si="1364"/>
        <v>0</v>
      </c>
      <c r="J1628" s="70">
        <f t="shared" si="1365"/>
        <v>0.32243719172393559</v>
      </c>
      <c r="K1628" s="68">
        <f t="shared" si="1366"/>
        <v>0</v>
      </c>
      <c r="M1628" s="64">
        <v>204</v>
      </c>
      <c r="N1628" s="64">
        <v>1</v>
      </c>
      <c r="O1628" s="63">
        <f t="shared" si="1367"/>
        <v>0.13390000000000002</v>
      </c>
      <c r="P1628" s="87">
        <f t="shared" si="1363"/>
        <v>1.245302089877247E-2</v>
      </c>
      <c r="Q1628" s="64">
        <f t="shared" si="1368"/>
        <v>102</v>
      </c>
      <c r="R1628" s="87">
        <f t="shared" si="1369"/>
        <v>0.75617957983803963</v>
      </c>
      <c r="S1628" s="64">
        <v>102</v>
      </c>
    </row>
    <row r="1629" spans="1:19" x14ac:dyDescent="0.25">
      <c r="B1629" s="62">
        <v>9</v>
      </c>
      <c r="C1629" s="64" t="s">
        <v>17</v>
      </c>
      <c r="D1629" s="68"/>
      <c r="E1629" s="68">
        <f t="shared" si="1362"/>
        <v>0</v>
      </c>
      <c r="F1629" s="63">
        <f t="shared" si="1370"/>
        <v>2.5794484808747964E-3</v>
      </c>
      <c r="G1629" s="65">
        <f>IFERROR(VLOOKUP(B1629,EFA!$C$2:$D$7,2,0),EFA!$D$7)</f>
        <v>1.0058360487805551</v>
      </c>
      <c r="H1629" s="69">
        <f>LGD!$D$8</f>
        <v>4.6364209605119888E-2</v>
      </c>
      <c r="I1629" s="68">
        <f t="shared" si="1364"/>
        <v>0</v>
      </c>
      <c r="J1629" s="70">
        <f t="shared" si="1365"/>
        <v>0.32243719172393559</v>
      </c>
      <c r="K1629" s="68">
        <f t="shared" si="1366"/>
        <v>0</v>
      </c>
      <c r="M1629" s="64">
        <v>204</v>
      </c>
      <c r="N1629" s="64">
        <v>1</v>
      </c>
      <c r="O1629" s="63">
        <f t="shared" si="1367"/>
        <v>0.13390000000000002</v>
      </c>
      <c r="P1629" s="87">
        <f t="shared" si="1363"/>
        <v>1.245302089877247E-2</v>
      </c>
      <c r="Q1629" s="64">
        <f t="shared" si="1368"/>
        <v>102</v>
      </c>
      <c r="R1629" s="87">
        <f t="shared" si="1369"/>
        <v>0.75617957983803963</v>
      </c>
      <c r="S1629" s="64">
        <v>102</v>
      </c>
    </row>
    <row r="1630" spans="1:19" x14ac:dyDescent="0.25">
      <c r="B1630" s="62">
        <v>9</v>
      </c>
      <c r="C1630" s="64" t="s">
        <v>18</v>
      </c>
      <c r="D1630" s="68"/>
      <c r="E1630" s="68">
        <f t="shared" si="1362"/>
        <v>0</v>
      </c>
      <c r="F1630" s="63">
        <f t="shared" si="1370"/>
        <v>2.5794484808747964E-3</v>
      </c>
      <c r="G1630" s="65">
        <f>IFERROR(VLOOKUP(B1630,EFA!$C$2:$D$7,2,0),EFA!$D$7)</f>
        <v>1.0058360487805551</v>
      </c>
      <c r="H1630" s="69">
        <f>LGD!$D$9</f>
        <v>0.25</v>
      </c>
      <c r="I1630" s="68">
        <f t="shared" si="1364"/>
        <v>0</v>
      </c>
      <c r="J1630" s="70">
        <f t="shared" si="1365"/>
        <v>0.32243719172393559</v>
      </c>
      <c r="K1630" s="68">
        <f t="shared" si="1366"/>
        <v>0</v>
      </c>
      <c r="M1630" s="64">
        <v>204</v>
      </c>
      <c r="N1630" s="64">
        <v>1</v>
      </c>
      <c r="O1630" s="63">
        <f t="shared" si="1367"/>
        <v>0.13390000000000002</v>
      </c>
      <c r="P1630" s="87">
        <f t="shared" si="1363"/>
        <v>1.245302089877247E-2</v>
      </c>
      <c r="Q1630" s="64">
        <f t="shared" si="1368"/>
        <v>102</v>
      </c>
      <c r="R1630" s="87">
        <f t="shared" si="1369"/>
        <v>0.75617957983803963</v>
      </c>
      <c r="S1630" s="64">
        <v>102</v>
      </c>
    </row>
    <row r="1631" spans="1:19" x14ac:dyDescent="0.25">
      <c r="B1631" s="62">
        <v>9</v>
      </c>
      <c r="C1631" s="64" t="s">
        <v>19</v>
      </c>
      <c r="D1631" s="68"/>
      <c r="E1631" s="68">
        <f t="shared" si="1362"/>
        <v>0</v>
      </c>
      <c r="F1631" s="63">
        <f t="shared" si="1370"/>
        <v>2.5794484808747964E-3</v>
      </c>
      <c r="G1631" s="65">
        <f>IFERROR(VLOOKUP(B1631,EFA!$C$2:$D$7,2,0),EFA!$D$7)</f>
        <v>1.0058360487805551</v>
      </c>
      <c r="H1631" s="69">
        <f>LGD!$D$10</f>
        <v>0.35</v>
      </c>
      <c r="I1631" s="68">
        <f t="shared" si="1364"/>
        <v>0</v>
      </c>
      <c r="J1631" s="70">
        <f t="shared" si="1365"/>
        <v>0.32243719172393559</v>
      </c>
      <c r="K1631" s="68">
        <f t="shared" si="1366"/>
        <v>0</v>
      </c>
      <c r="M1631" s="64">
        <v>204</v>
      </c>
      <c r="N1631" s="64">
        <v>1</v>
      </c>
      <c r="O1631" s="63">
        <f t="shared" si="1367"/>
        <v>0.13390000000000002</v>
      </c>
      <c r="P1631" s="87">
        <f t="shared" si="1363"/>
        <v>1.245302089877247E-2</v>
      </c>
      <c r="Q1631" s="64">
        <f t="shared" si="1368"/>
        <v>102</v>
      </c>
      <c r="R1631" s="87">
        <f t="shared" si="1369"/>
        <v>0.75617957983803963</v>
      </c>
      <c r="S1631" s="64">
        <v>102</v>
      </c>
    </row>
    <row r="1632" spans="1:19" x14ac:dyDescent="0.25">
      <c r="B1632" s="62">
        <v>9</v>
      </c>
      <c r="C1632" s="64" t="s">
        <v>20</v>
      </c>
      <c r="D1632" s="68"/>
      <c r="E1632" s="68">
        <f t="shared" si="1362"/>
        <v>0</v>
      </c>
      <c r="F1632" s="63">
        <f t="shared" si="1370"/>
        <v>2.5794484808747964E-3</v>
      </c>
      <c r="G1632" s="65">
        <f>IFERROR(VLOOKUP(B1632,EFA!$C$2:$D$7,2,0),EFA!$D$7)</f>
        <v>1.0058360487805551</v>
      </c>
      <c r="H1632" s="69">
        <f>LGD!$D$11</f>
        <v>0.55000000000000004</v>
      </c>
      <c r="I1632" s="68">
        <f t="shared" si="1364"/>
        <v>0</v>
      </c>
      <c r="J1632" s="70">
        <f t="shared" si="1365"/>
        <v>0.32243719172393559</v>
      </c>
      <c r="K1632" s="68">
        <f t="shared" si="1366"/>
        <v>0</v>
      </c>
      <c r="M1632" s="64">
        <v>204</v>
      </c>
      <c r="N1632" s="64">
        <v>1</v>
      </c>
      <c r="O1632" s="63">
        <f t="shared" si="1367"/>
        <v>0.13390000000000002</v>
      </c>
      <c r="P1632" s="87">
        <f t="shared" si="1363"/>
        <v>1.245302089877247E-2</v>
      </c>
      <c r="Q1632" s="64">
        <f t="shared" si="1368"/>
        <v>102</v>
      </c>
      <c r="R1632" s="87">
        <f t="shared" si="1369"/>
        <v>0.75617957983803963</v>
      </c>
      <c r="S1632" s="64">
        <v>102</v>
      </c>
    </row>
    <row r="1633" spans="1:19" ht="16.5" thickBot="1" x14ac:dyDescent="0.3">
      <c r="C1633" s="78"/>
      <c r="D1633" s="79"/>
      <c r="E1633" s="79"/>
      <c r="F1633" s="80"/>
      <c r="G1633" s="81"/>
      <c r="H1633" s="82"/>
      <c r="I1633" s="79"/>
      <c r="J1633" s="83"/>
      <c r="K1633" s="79"/>
    </row>
    <row r="1634" spans="1:19" x14ac:dyDescent="0.25">
      <c r="A1634" s="62">
        <v>17</v>
      </c>
      <c r="B1634" s="62" t="s">
        <v>52</v>
      </c>
      <c r="C1634" s="64" t="s">
        <v>9</v>
      </c>
      <c r="D1634" s="64"/>
      <c r="E1634" s="84" t="s">
        <v>26</v>
      </c>
      <c r="F1634" s="84" t="s">
        <v>39</v>
      </c>
      <c r="G1634" s="84" t="s">
        <v>27</v>
      </c>
      <c r="H1634" s="84" t="s">
        <v>28</v>
      </c>
      <c r="I1634" s="84" t="s">
        <v>29</v>
      </c>
      <c r="J1634" s="84" t="s">
        <v>30</v>
      </c>
      <c r="K1634" s="85" t="s">
        <v>31</v>
      </c>
      <c r="M1634" s="85" t="s">
        <v>32</v>
      </c>
      <c r="N1634" s="85" t="s">
        <v>33</v>
      </c>
      <c r="O1634" s="85" t="s">
        <v>34</v>
      </c>
      <c r="P1634" s="85" t="s">
        <v>35</v>
      </c>
      <c r="Q1634" s="85" t="s">
        <v>36</v>
      </c>
      <c r="R1634" s="85" t="s">
        <v>37</v>
      </c>
      <c r="S1634" s="85" t="s">
        <v>38</v>
      </c>
    </row>
    <row r="1635" spans="1:19" x14ac:dyDescent="0.25">
      <c r="B1635" s="62">
        <v>10</v>
      </c>
      <c r="C1635" s="64" t="s">
        <v>12</v>
      </c>
      <c r="D1635" s="68"/>
      <c r="E1635" s="68">
        <f t="shared" ref="E1635:E1643" si="1371">D1536*R1635</f>
        <v>0</v>
      </c>
      <c r="F1635" s="63">
        <f>$M$4-$L$4</f>
        <v>2.3073952929063973E-3</v>
      </c>
      <c r="G1635" s="65">
        <f>IFERROR(VLOOKUP(B1635,EFA!$C$2:$D$7,2,0),EFA!$D$7)</f>
        <v>1.0058360487805551</v>
      </c>
      <c r="H1635" s="69">
        <f>LGD!$D$3</f>
        <v>0</v>
      </c>
      <c r="I1635" s="68">
        <f>E1635*F1635*G1635*H1635</f>
        <v>0</v>
      </c>
      <c r="J1635" s="70">
        <f>1/((1+($O$16/12))^(M1635-Q1635))</f>
        <v>0.28223777860869115</v>
      </c>
      <c r="K1635" s="68">
        <f>I1635*J1635</f>
        <v>0</v>
      </c>
      <c r="M1635" s="64">
        <v>204</v>
      </c>
      <c r="N1635" s="64">
        <v>1</v>
      </c>
      <c r="O1635" s="63">
        <f>$O$16</f>
        <v>0.13390000000000002</v>
      </c>
      <c r="P1635" s="87">
        <f t="shared" ref="P1635:P1643" si="1372">PMT(O1635/12,M1635,-N1635,0,0)</f>
        <v>1.245302089877247E-2</v>
      </c>
      <c r="Q1635" s="64">
        <f>M1635-S1635</f>
        <v>90</v>
      </c>
      <c r="R1635" s="87">
        <f>PV(O1635/12,Q1635,-P1635,0,0)</f>
        <v>0.70492589625902335</v>
      </c>
      <c r="S1635" s="64">
        <v>114</v>
      </c>
    </row>
    <row r="1636" spans="1:19" x14ac:dyDescent="0.25">
      <c r="B1636" s="62">
        <v>10</v>
      </c>
      <c r="C1636" s="64" t="s">
        <v>13</v>
      </c>
      <c r="D1636" s="68"/>
      <c r="E1636" s="68">
        <f t="shared" si="1371"/>
        <v>0</v>
      </c>
      <c r="F1636" s="63">
        <f t="shared" ref="F1636:F1643" si="1373">$M$4-$L$4</f>
        <v>2.3073952929063973E-3</v>
      </c>
      <c r="G1636" s="65">
        <f>IFERROR(VLOOKUP(B1636,EFA!$C$2:$D$7,2,0),EFA!$D$7)</f>
        <v>1.0058360487805551</v>
      </c>
      <c r="H1636" s="69">
        <f>LGD!$D$4</f>
        <v>0.55000000000000004</v>
      </c>
      <c r="I1636" s="68">
        <f t="shared" ref="I1636:I1643" si="1374">E1636*F1636*G1636*H1636</f>
        <v>0</v>
      </c>
      <c r="J1636" s="70">
        <f t="shared" ref="J1636:J1643" si="1375">1/((1+($O$16/12))^(M1636-Q1636))</f>
        <v>0.28223777860869115</v>
      </c>
      <c r="K1636" s="68">
        <f t="shared" ref="K1636:K1643" si="1376">I1636*J1636</f>
        <v>0</v>
      </c>
      <c r="M1636" s="64">
        <v>204</v>
      </c>
      <c r="N1636" s="64">
        <v>1</v>
      </c>
      <c r="O1636" s="63">
        <f t="shared" ref="O1636:O1643" si="1377">$O$16</f>
        <v>0.13390000000000002</v>
      </c>
      <c r="P1636" s="87">
        <f t="shared" si="1372"/>
        <v>1.245302089877247E-2</v>
      </c>
      <c r="Q1636" s="64">
        <f t="shared" ref="Q1636:Q1643" si="1378">M1636-S1636</f>
        <v>90</v>
      </c>
      <c r="R1636" s="87">
        <f t="shared" ref="R1636:R1643" si="1379">PV(O1636/12,Q1636,-P1636,0,0)</f>
        <v>0.70492589625902335</v>
      </c>
      <c r="S1636" s="64">
        <v>114</v>
      </c>
    </row>
    <row r="1637" spans="1:19" x14ac:dyDescent="0.25">
      <c r="B1637" s="62">
        <v>10</v>
      </c>
      <c r="C1637" s="64" t="s">
        <v>14</v>
      </c>
      <c r="D1637" s="68"/>
      <c r="E1637" s="68">
        <f t="shared" si="1371"/>
        <v>0</v>
      </c>
      <c r="F1637" s="63">
        <f t="shared" si="1373"/>
        <v>2.3073952929063973E-3</v>
      </c>
      <c r="G1637" s="65">
        <f>IFERROR(VLOOKUP(B1637,EFA!$C$2:$D$7,2,0),EFA!$D$7)</f>
        <v>1.0058360487805551</v>
      </c>
      <c r="H1637" s="69">
        <f>LGD!$D$5</f>
        <v>0.14000000000000001</v>
      </c>
      <c r="I1637" s="68">
        <f t="shared" si="1374"/>
        <v>0</v>
      </c>
      <c r="J1637" s="70">
        <f t="shared" si="1375"/>
        <v>0.28223777860869115</v>
      </c>
      <c r="K1637" s="68">
        <f t="shared" si="1376"/>
        <v>0</v>
      </c>
      <c r="M1637" s="64">
        <v>204</v>
      </c>
      <c r="N1637" s="64">
        <v>1</v>
      </c>
      <c r="O1637" s="63">
        <f t="shared" si="1377"/>
        <v>0.13390000000000002</v>
      </c>
      <c r="P1637" s="87">
        <f t="shared" si="1372"/>
        <v>1.245302089877247E-2</v>
      </c>
      <c r="Q1637" s="64">
        <f t="shared" si="1378"/>
        <v>90</v>
      </c>
      <c r="R1637" s="87">
        <f t="shared" si="1379"/>
        <v>0.70492589625902335</v>
      </c>
      <c r="S1637" s="64">
        <v>114</v>
      </c>
    </row>
    <row r="1638" spans="1:19" x14ac:dyDescent="0.25">
      <c r="B1638" s="62">
        <v>10</v>
      </c>
      <c r="C1638" s="64" t="s">
        <v>15</v>
      </c>
      <c r="D1638" s="68"/>
      <c r="E1638" s="68">
        <f t="shared" si="1371"/>
        <v>0</v>
      </c>
      <c r="F1638" s="63">
        <f t="shared" si="1373"/>
        <v>2.3073952929063973E-3</v>
      </c>
      <c r="G1638" s="65">
        <f>IFERROR(VLOOKUP(B1638,EFA!$C$2:$D$7,2,0),EFA!$D$7)</f>
        <v>1.0058360487805551</v>
      </c>
      <c r="H1638" s="69">
        <f>LGD!$D$6</f>
        <v>0.3</v>
      </c>
      <c r="I1638" s="68">
        <f t="shared" si="1374"/>
        <v>0</v>
      </c>
      <c r="J1638" s="70">
        <f t="shared" si="1375"/>
        <v>0.28223777860869115</v>
      </c>
      <c r="K1638" s="68">
        <f t="shared" si="1376"/>
        <v>0</v>
      </c>
      <c r="M1638" s="64">
        <v>204</v>
      </c>
      <c r="N1638" s="64">
        <v>1</v>
      </c>
      <c r="O1638" s="63">
        <f t="shared" si="1377"/>
        <v>0.13390000000000002</v>
      </c>
      <c r="P1638" s="87">
        <f t="shared" si="1372"/>
        <v>1.245302089877247E-2</v>
      </c>
      <c r="Q1638" s="64">
        <f t="shared" si="1378"/>
        <v>90</v>
      </c>
      <c r="R1638" s="87">
        <f t="shared" si="1379"/>
        <v>0.70492589625902335</v>
      </c>
      <c r="S1638" s="64">
        <v>114</v>
      </c>
    </row>
    <row r="1639" spans="1:19" x14ac:dyDescent="0.25">
      <c r="B1639" s="62">
        <v>10</v>
      </c>
      <c r="C1639" s="64" t="s">
        <v>16</v>
      </c>
      <c r="D1639" s="68"/>
      <c r="E1639" s="68">
        <f t="shared" si="1371"/>
        <v>0</v>
      </c>
      <c r="F1639" s="63">
        <f t="shared" si="1373"/>
        <v>2.3073952929063973E-3</v>
      </c>
      <c r="G1639" s="65">
        <f>IFERROR(VLOOKUP(B1639,EFA!$C$2:$D$7,2,0),EFA!$D$7)</f>
        <v>1.0058360487805551</v>
      </c>
      <c r="H1639" s="69">
        <f>LGD!$D$7</f>
        <v>0.3</v>
      </c>
      <c r="I1639" s="68">
        <f t="shared" si="1374"/>
        <v>0</v>
      </c>
      <c r="J1639" s="70">
        <f t="shared" si="1375"/>
        <v>0.28223777860869115</v>
      </c>
      <c r="K1639" s="68">
        <f t="shared" si="1376"/>
        <v>0</v>
      </c>
      <c r="M1639" s="64">
        <v>204</v>
      </c>
      <c r="N1639" s="64">
        <v>1</v>
      </c>
      <c r="O1639" s="63">
        <f t="shared" si="1377"/>
        <v>0.13390000000000002</v>
      </c>
      <c r="P1639" s="87">
        <f t="shared" si="1372"/>
        <v>1.245302089877247E-2</v>
      </c>
      <c r="Q1639" s="64">
        <f t="shared" si="1378"/>
        <v>90</v>
      </c>
      <c r="R1639" s="87">
        <f t="shared" si="1379"/>
        <v>0.70492589625902335</v>
      </c>
      <c r="S1639" s="64">
        <v>114</v>
      </c>
    </row>
    <row r="1640" spans="1:19" x14ac:dyDescent="0.25">
      <c r="B1640" s="62">
        <v>10</v>
      </c>
      <c r="C1640" s="64" t="s">
        <v>17</v>
      </c>
      <c r="D1640" s="68"/>
      <c r="E1640" s="68">
        <f t="shared" si="1371"/>
        <v>0</v>
      </c>
      <c r="F1640" s="63">
        <f t="shared" si="1373"/>
        <v>2.3073952929063973E-3</v>
      </c>
      <c r="G1640" s="65">
        <f>IFERROR(VLOOKUP(B1640,EFA!$C$2:$D$7,2,0),EFA!$D$7)</f>
        <v>1.0058360487805551</v>
      </c>
      <c r="H1640" s="69">
        <f>LGD!$D$8</f>
        <v>4.6364209605119888E-2</v>
      </c>
      <c r="I1640" s="68">
        <f t="shared" si="1374"/>
        <v>0</v>
      </c>
      <c r="J1640" s="70">
        <f t="shared" si="1375"/>
        <v>0.28223777860869115</v>
      </c>
      <c r="K1640" s="68">
        <f t="shared" si="1376"/>
        <v>0</v>
      </c>
      <c r="M1640" s="64">
        <v>204</v>
      </c>
      <c r="N1640" s="64">
        <v>1</v>
      </c>
      <c r="O1640" s="63">
        <f t="shared" si="1377"/>
        <v>0.13390000000000002</v>
      </c>
      <c r="P1640" s="87">
        <f t="shared" si="1372"/>
        <v>1.245302089877247E-2</v>
      </c>
      <c r="Q1640" s="64">
        <f t="shared" si="1378"/>
        <v>90</v>
      </c>
      <c r="R1640" s="87">
        <f t="shared" si="1379"/>
        <v>0.70492589625902335</v>
      </c>
      <c r="S1640" s="64">
        <v>114</v>
      </c>
    </row>
    <row r="1641" spans="1:19" x14ac:dyDescent="0.25">
      <c r="B1641" s="62">
        <v>10</v>
      </c>
      <c r="C1641" s="64" t="s">
        <v>18</v>
      </c>
      <c r="D1641" s="68"/>
      <c r="E1641" s="68">
        <f t="shared" si="1371"/>
        <v>0</v>
      </c>
      <c r="F1641" s="63">
        <f t="shared" si="1373"/>
        <v>2.3073952929063973E-3</v>
      </c>
      <c r="G1641" s="65">
        <f>IFERROR(VLOOKUP(B1641,EFA!$C$2:$D$7,2,0),EFA!$D$7)</f>
        <v>1.0058360487805551</v>
      </c>
      <c r="H1641" s="69">
        <f>LGD!$D$9</f>
        <v>0.25</v>
      </c>
      <c r="I1641" s="68">
        <f t="shared" si="1374"/>
        <v>0</v>
      </c>
      <c r="J1641" s="70">
        <f t="shared" si="1375"/>
        <v>0.28223777860869115</v>
      </c>
      <c r="K1641" s="68">
        <f t="shared" si="1376"/>
        <v>0</v>
      </c>
      <c r="M1641" s="64">
        <v>204</v>
      </c>
      <c r="N1641" s="64">
        <v>1</v>
      </c>
      <c r="O1641" s="63">
        <f t="shared" si="1377"/>
        <v>0.13390000000000002</v>
      </c>
      <c r="P1641" s="87">
        <f t="shared" si="1372"/>
        <v>1.245302089877247E-2</v>
      </c>
      <c r="Q1641" s="64">
        <f t="shared" si="1378"/>
        <v>90</v>
      </c>
      <c r="R1641" s="87">
        <f t="shared" si="1379"/>
        <v>0.70492589625902335</v>
      </c>
      <c r="S1641" s="64">
        <v>114</v>
      </c>
    </row>
    <row r="1642" spans="1:19" x14ac:dyDescent="0.25">
      <c r="B1642" s="62">
        <v>10</v>
      </c>
      <c r="C1642" s="64" t="s">
        <v>19</v>
      </c>
      <c r="D1642" s="68"/>
      <c r="E1642" s="68">
        <f t="shared" si="1371"/>
        <v>0</v>
      </c>
      <c r="F1642" s="63">
        <f t="shared" si="1373"/>
        <v>2.3073952929063973E-3</v>
      </c>
      <c r="G1642" s="65">
        <f>IFERROR(VLOOKUP(B1642,EFA!$C$2:$D$7,2,0),EFA!$D$7)</f>
        <v>1.0058360487805551</v>
      </c>
      <c r="H1642" s="69">
        <f>LGD!$D$10</f>
        <v>0.35</v>
      </c>
      <c r="I1642" s="68">
        <f t="shared" si="1374"/>
        <v>0</v>
      </c>
      <c r="J1642" s="70">
        <f t="shared" si="1375"/>
        <v>0.28223777860869115</v>
      </c>
      <c r="K1642" s="68">
        <f t="shared" si="1376"/>
        <v>0</v>
      </c>
      <c r="M1642" s="64">
        <v>204</v>
      </c>
      <c r="N1642" s="64">
        <v>1</v>
      </c>
      <c r="O1642" s="63">
        <f t="shared" si="1377"/>
        <v>0.13390000000000002</v>
      </c>
      <c r="P1642" s="87">
        <f t="shared" si="1372"/>
        <v>1.245302089877247E-2</v>
      </c>
      <c r="Q1642" s="64">
        <f t="shared" si="1378"/>
        <v>90</v>
      </c>
      <c r="R1642" s="87">
        <f t="shared" si="1379"/>
        <v>0.70492589625902335</v>
      </c>
      <c r="S1642" s="64">
        <v>114</v>
      </c>
    </row>
    <row r="1643" spans="1:19" x14ac:dyDescent="0.25">
      <c r="B1643" s="62">
        <v>10</v>
      </c>
      <c r="C1643" s="64" t="s">
        <v>20</v>
      </c>
      <c r="D1643" s="68"/>
      <c r="E1643" s="68">
        <f t="shared" si="1371"/>
        <v>0</v>
      </c>
      <c r="F1643" s="63">
        <f t="shared" si="1373"/>
        <v>2.3073952929063973E-3</v>
      </c>
      <c r="G1643" s="65">
        <f>IFERROR(VLOOKUP(B1643,EFA!$C$2:$D$7,2,0),EFA!$D$7)</f>
        <v>1.0058360487805551</v>
      </c>
      <c r="H1643" s="69">
        <f>LGD!$D$11</f>
        <v>0.55000000000000004</v>
      </c>
      <c r="I1643" s="68">
        <f t="shared" si="1374"/>
        <v>0</v>
      </c>
      <c r="J1643" s="70">
        <f t="shared" si="1375"/>
        <v>0.28223777860869115</v>
      </c>
      <c r="K1643" s="68">
        <f t="shared" si="1376"/>
        <v>0</v>
      </c>
      <c r="M1643" s="64">
        <v>204</v>
      </c>
      <c r="N1643" s="64">
        <v>1</v>
      </c>
      <c r="O1643" s="63">
        <f t="shared" si="1377"/>
        <v>0.13390000000000002</v>
      </c>
      <c r="P1643" s="87">
        <f t="shared" si="1372"/>
        <v>1.245302089877247E-2</v>
      </c>
      <c r="Q1643" s="64">
        <f t="shared" si="1378"/>
        <v>90</v>
      </c>
      <c r="R1643" s="87">
        <f t="shared" si="1379"/>
        <v>0.70492589625902335</v>
      </c>
      <c r="S1643" s="64">
        <v>114</v>
      </c>
    </row>
    <row r="1644" spans="1:19" x14ac:dyDescent="0.25">
      <c r="C1644" s="94"/>
      <c r="D1644" s="97"/>
      <c r="E1644" s="97"/>
      <c r="F1644" s="95"/>
      <c r="G1644" s="98"/>
      <c r="H1644" s="99"/>
      <c r="I1644" s="97"/>
      <c r="J1644" s="100"/>
      <c r="K1644" s="97"/>
    </row>
    <row r="1645" spans="1:19" x14ac:dyDescent="0.25">
      <c r="A1645" s="62">
        <v>17</v>
      </c>
      <c r="B1645" s="62" t="s">
        <v>52</v>
      </c>
      <c r="C1645" s="64" t="s">
        <v>9</v>
      </c>
      <c r="D1645" s="64"/>
      <c r="E1645" s="84" t="s">
        <v>26</v>
      </c>
      <c r="F1645" s="84" t="s">
        <v>39</v>
      </c>
      <c r="G1645" s="84" t="s">
        <v>27</v>
      </c>
      <c r="H1645" s="84" t="s">
        <v>28</v>
      </c>
      <c r="I1645" s="84" t="s">
        <v>29</v>
      </c>
      <c r="J1645" s="84" t="s">
        <v>30</v>
      </c>
      <c r="K1645" s="85" t="s">
        <v>31</v>
      </c>
      <c r="M1645" s="85" t="s">
        <v>32</v>
      </c>
      <c r="N1645" s="85" t="s">
        <v>33</v>
      </c>
      <c r="O1645" s="85" t="s">
        <v>34</v>
      </c>
      <c r="P1645" s="85" t="s">
        <v>35</v>
      </c>
      <c r="Q1645" s="85" t="s">
        <v>36</v>
      </c>
      <c r="R1645" s="85" t="s">
        <v>37</v>
      </c>
      <c r="S1645" s="85" t="s">
        <v>38</v>
      </c>
    </row>
    <row r="1646" spans="1:19" x14ac:dyDescent="0.25">
      <c r="B1646" s="62">
        <v>11</v>
      </c>
      <c r="C1646" s="64" t="s">
        <v>12</v>
      </c>
      <c r="D1646" s="68"/>
      <c r="E1646" s="68">
        <f>D1536*R1646</f>
        <v>0</v>
      </c>
      <c r="F1646" s="63">
        <f t="shared" ref="F1646:F1653" si="1380">$N$4-$M$4</f>
        <v>2.0872929377147159E-3</v>
      </c>
      <c r="G1646" s="65">
        <f>IFERROR(VLOOKUP(B1646,EFA!$C$2:$D$7,2,0),EFA!$D$7)</f>
        <v>1.0058360487805551</v>
      </c>
      <c r="H1646" s="69">
        <f>LGD!$D$3</f>
        <v>0</v>
      </c>
      <c r="I1646" s="68">
        <f>E1646*F1646*G1646*H1646</f>
        <v>0</v>
      </c>
      <c r="J1646" s="70">
        <f>1/((1+($O$16/12))^(M1646-Q1646))</f>
        <v>0.24705017199805634</v>
      </c>
      <c r="K1646" s="68">
        <f>I1646*J1646</f>
        <v>0</v>
      </c>
      <c r="M1646" s="64">
        <v>204</v>
      </c>
      <c r="N1646" s="64">
        <v>1</v>
      </c>
      <c r="O1646" s="63">
        <f>$O$16</f>
        <v>0.13390000000000002</v>
      </c>
      <c r="P1646" s="87">
        <f t="shared" ref="P1646:P1654" si="1381">PMT(O1646/12,M1646,-N1646,0,0)</f>
        <v>1.245302089877247E-2</v>
      </c>
      <c r="Q1646" s="64">
        <f>M1646-S1646</f>
        <v>78</v>
      </c>
      <c r="R1646" s="87">
        <f>PV(O1646/12,Q1646,-P1646,0,0)</f>
        <v>0.64637209853502064</v>
      </c>
      <c r="S1646" s="64">
        <v>126</v>
      </c>
    </row>
    <row r="1647" spans="1:19" x14ac:dyDescent="0.25">
      <c r="B1647" s="62">
        <v>11</v>
      </c>
      <c r="C1647" s="64" t="s">
        <v>13</v>
      </c>
      <c r="D1647" s="68"/>
      <c r="E1647" s="68">
        <f t="shared" ref="E1647:E1654" si="1382">D1537*R1647</f>
        <v>0</v>
      </c>
      <c r="F1647" s="63">
        <f t="shared" si="1380"/>
        <v>2.0872929377147159E-3</v>
      </c>
      <c r="G1647" s="65">
        <f>IFERROR(VLOOKUP(B1647,EFA!$C$2:$D$7,2,0),EFA!$D$7)</f>
        <v>1.0058360487805551</v>
      </c>
      <c r="H1647" s="69">
        <f>LGD!$D$4</f>
        <v>0.55000000000000004</v>
      </c>
      <c r="I1647" s="68">
        <f t="shared" ref="I1647:I1654" si="1383">E1647*F1647*G1647*H1647</f>
        <v>0</v>
      </c>
      <c r="J1647" s="70">
        <f t="shared" ref="J1647:J1654" si="1384">1/((1+($O$16/12))^(M1647-Q1647))</f>
        <v>0.24705017199805634</v>
      </c>
      <c r="K1647" s="68">
        <f t="shared" ref="K1647:K1654" si="1385">I1647*J1647</f>
        <v>0</v>
      </c>
      <c r="M1647" s="64">
        <v>204</v>
      </c>
      <c r="N1647" s="64">
        <v>1</v>
      </c>
      <c r="O1647" s="63">
        <f t="shared" ref="O1647:O1654" si="1386">$O$16</f>
        <v>0.13390000000000002</v>
      </c>
      <c r="P1647" s="87">
        <f t="shared" si="1381"/>
        <v>1.245302089877247E-2</v>
      </c>
      <c r="Q1647" s="64">
        <f t="shared" ref="Q1647:Q1654" si="1387">M1647-S1647</f>
        <v>78</v>
      </c>
      <c r="R1647" s="87">
        <f t="shared" ref="R1647:R1654" si="1388">PV(O1647/12,Q1647,-P1647,0,0)</f>
        <v>0.64637209853502064</v>
      </c>
      <c r="S1647" s="64">
        <v>126</v>
      </c>
    </row>
    <row r="1648" spans="1:19" x14ac:dyDescent="0.25">
      <c r="B1648" s="62">
        <v>11</v>
      </c>
      <c r="C1648" s="64" t="s">
        <v>14</v>
      </c>
      <c r="D1648" s="68"/>
      <c r="E1648" s="68">
        <f t="shared" si="1382"/>
        <v>0</v>
      </c>
      <c r="F1648" s="63">
        <f t="shared" si="1380"/>
        <v>2.0872929377147159E-3</v>
      </c>
      <c r="G1648" s="65">
        <f>IFERROR(VLOOKUP(B1648,EFA!$C$2:$D$7,2,0),EFA!$D$7)</f>
        <v>1.0058360487805551</v>
      </c>
      <c r="H1648" s="69">
        <f>LGD!$D$5</f>
        <v>0.14000000000000001</v>
      </c>
      <c r="I1648" s="68">
        <f t="shared" si="1383"/>
        <v>0</v>
      </c>
      <c r="J1648" s="70">
        <f t="shared" si="1384"/>
        <v>0.24705017199805634</v>
      </c>
      <c r="K1648" s="68">
        <f t="shared" si="1385"/>
        <v>0</v>
      </c>
      <c r="M1648" s="64">
        <v>204</v>
      </c>
      <c r="N1648" s="64">
        <v>1</v>
      </c>
      <c r="O1648" s="63">
        <f t="shared" si="1386"/>
        <v>0.13390000000000002</v>
      </c>
      <c r="P1648" s="87">
        <f t="shared" si="1381"/>
        <v>1.245302089877247E-2</v>
      </c>
      <c r="Q1648" s="64">
        <f t="shared" si="1387"/>
        <v>78</v>
      </c>
      <c r="R1648" s="87">
        <f t="shared" si="1388"/>
        <v>0.64637209853502064</v>
      </c>
      <c r="S1648" s="64">
        <v>126</v>
      </c>
    </row>
    <row r="1649" spans="1:19" x14ac:dyDescent="0.25">
      <c r="B1649" s="62">
        <v>11</v>
      </c>
      <c r="C1649" s="64" t="s">
        <v>15</v>
      </c>
      <c r="D1649" s="68"/>
      <c r="E1649" s="68">
        <f t="shared" si="1382"/>
        <v>0</v>
      </c>
      <c r="F1649" s="63">
        <f t="shared" si="1380"/>
        <v>2.0872929377147159E-3</v>
      </c>
      <c r="G1649" s="65">
        <f>IFERROR(VLOOKUP(B1649,EFA!$C$2:$D$7,2,0),EFA!$D$7)</f>
        <v>1.0058360487805551</v>
      </c>
      <c r="H1649" s="69">
        <f>LGD!$D$6</f>
        <v>0.3</v>
      </c>
      <c r="I1649" s="68">
        <f t="shared" si="1383"/>
        <v>0</v>
      </c>
      <c r="J1649" s="70">
        <f t="shared" si="1384"/>
        <v>0.24705017199805634</v>
      </c>
      <c r="K1649" s="68">
        <f t="shared" si="1385"/>
        <v>0</v>
      </c>
      <c r="M1649" s="64">
        <v>204</v>
      </c>
      <c r="N1649" s="64">
        <v>1</v>
      </c>
      <c r="O1649" s="63">
        <f t="shared" si="1386"/>
        <v>0.13390000000000002</v>
      </c>
      <c r="P1649" s="87">
        <f t="shared" si="1381"/>
        <v>1.245302089877247E-2</v>
      </c>
      <c r="Q1649" s="64">
        <f t="shared" si="1387"/>
        <v>78</v>
      </c>
      <c r="R1649" s="87">
        <f t="shared" si="1388"/>
        <v>0.64637209853502064</v>
      </c>
      <c r="S1649" s="64">
        <v>126</v>
      </c>
    </row>
    <row r="1650" spans="1:19" x14ac:dyDescent="0.25">
      <c r="B1650" s="62">
        <v>11</v>
      </c>
      <c r="C1650" s="64" t="s">
        <v>16</v>
      </c>
      <c r="D1650" s="68"/>
      <c r="E1650" s="68">
        <f t="shared" si="1382"/>
        <v>0</v>
      </c>
      <c r="F1650" s="63">
        <f t="shared" si="1380"/>
        <v>2.0872929377147159E-3</v>
      </c>
      <c r="G1650" s="65">
        <f>IFERROR(VLOOKUP(B1650,EFA!$C$2:$D$7,2,0),EFA!$D$7)</f>
        <v>1.0058360487805551</v>
      </c>
      <c r="H1650" s="69">
        <f>LGD!$D$7</f>
        <v>0.3</v>
      </c>
      <c r="I1650" s="68">
        <f t="shared" si="1383"/>
        <v>0</v>
      </c>
      <c r="J1650" s="70">
        <f t="shared" si="1384"/>
        <v>0.24705017199805634</v>
      </c>
      <c r="K1650" s="68">
        <f t="shared" si="1385"/>
        <v>0</v>
      </c>
      <c r="M1650" s="64">
        <v>204</v>
      </c>
      <c r="N1650" s="64">
        <v>1</v>
      </c>
      <c r="O1650" s="63">
        <f t="shared" si="1386"/>
        <v>0.13390000000000002</v>
      </c>
      <c r="P1650" s="87">
        <f t="shared" si="1381"/>
        <v>1.245302089877247E-2</v>
      </c>
      <c r="Q1650" s="64">
        <f t="shared" si="1387"/>
        <v>78</v>
      </c>
      <c r="R1650" s="87">
        <f t="shared" si="1388"/>
        <v>0.64637209853502064</v>
      </c>
      <c r="S1650" s="64">
        <v>126</v>
      </c>
    </row>
    <row r="1651" spans="1:19" x14ac:dyDescent="0.25">
      <c r="B1651" s="62">
        <v>11</v>
      </c>
      <c r="C1651" s="64" t="s">
        <v>17</v>
      </c>
      <c r="D1651" s="68"/>
      <c r="E1651" s="68">
        <f t="shared" si="1382"/>
        <v>0</v>
      </c>
      <c r="F1651" s="63">
        <f t="shared" si="1380"/>
        <v>2.0872929377147159E-3</v>
      </c>
      <c r="G1651" s="65">
        <f>IFERROR(VLOOKUP(B1651,EFA!$C$2:$D$7,2,0),EFA!$D$7)</f>
        <v>1.0058360487805551</v>
      </c>
      <c r="H1651" s="69">
        <f>LGD!$D$8</f>
        <v>4.6364209605119888E-2</v>
      </c>
      <c r="I1651" s="68">
        <f t="shared" si="1383"/>
        <v>0</v>
      </c>
      <c r="J1651" s="70">
        <f t="shared" si="1384"/>
        <v>0.24705017199805634</v>
      </c>
      <c r="K1651" s="68">
        <f t="shared" si="1385"/>
        <v>0</v>
      </c>
      <c r="M1651" s="64">
        <v>204</v>
      </c>
      <c r="N1651" s="64">
        <v>1</v>
      </c>
      <c r="O1651" s="63">
        <f t="shared" si="1386"/>
        <v>0.13390000000000002</v>
      </c>
      <c r="P1651" s="87">
        <f t="shared" si="1381"/>
        <v>1.245302089877247E-2</v>
      </c>
      <c r="Q1651" s="64">
        <f t="shared" si="1387"/>
        <v>78</v>
      </c>
      <c r="R1651" s="87">
        <f t="shared" si="1388"/>
        <v>0.64637209853502064</v>
      </c>
      <c r="S1651" s="64">
        <v>126</v>
      </c>
    </row>
    <row r="1652" spans="1:19" x14ac:dyDescent="0.25">
      <c r="B1652" s="62">
        <v>11</v>
      </c>
      <c r="C1652" s="64" t="s">
        <v>18</v>
      </c>
      <c r="D1652" s="68"/>
      <c r="E1652" s="68">
        <f t="shared" si="1382"/>
        <v>0</v>
      </c>
      <c r="F1652" s="63">
        <f t="shared" si="1380"/>
        <v>2.0872929377147159E-3</v>
      </c>
      <c r="G1652" s="65">
        <f>IFERROR(VLOOKUP(B1652,EFA!$C$2:$D$7,2,0),EFA!$D$7)</f>
        <v>1.0058360487805551</v>
      </c>
      <c r="H1652" s="69">
        <f>LGD!$D$9</f>
        <v>0.25</v>
      </c>
      <c r="I1652" s="68">
        <f t="shared" si="1383"/>
        <v>0</v>
      </c>
      <c r="J1652" s="70">
        <f t="shared" si="1384"/>
        <v>0.24705017199805634</v>
      </c>
      <c r="K1652" s="68">
        <f t="shared" si="1385"/>
        <v>0</v>
      </c>
      <c r="M1652" s="64">
        <v>204</v>
      </c>
      <c r="N1652" s="64">
        <v>1</v>
      </c>
      <c r="O1652" s="63">
        <f t="shared" si="1386"/>
        <v>0.13390000000000002</v>
      </c>
      <c r="P1652" s="87">
        <f t="shared" si="1381"/>
        <v>1.245302089877247E-2</v>
      </c>
      <c r="Q1652" s="64">
        <f t="shared" si="1387"/>
        <v>78</v>
      </c>
      <c r="R1652" s="87">
        <f t="shared" si="1388"/>
        <v>0.64637209853502064</v>
      </c>
      <c r="S1652" s="64">
        <v>126</v>
      </c>
    </row>
    <row r="1653" spans="1:19" x14ac:dyDescent="0.25">
      <c r="B1653" s="62">
        <v>11</v>
      </c>
      <c r="C1653" s="64" t="s">
        <v>19</v>
      </c>
      <c r="D1653" s="68"/>
      <c r="E1653" s="68">
        <f t="shared" si="1382"/>
        <v>0</v>
      </c>
      <c r="F1653" s="63">
        <f t="shared" si="1380"/>
        <v>2.0872929377147159E-3</v>
      </c>
      <c r="G1653" s="65">
        <f>IFERROR(VLOOKUP(B1653,EFA!$C$2:$D$7,2,0),EFA!$D$7)</f>
        <v>1.0058360487805551</v>
      </c>
      <c r="H1653" s="69">
        <f>LGD!$D$10</f>
        <v>0.35</v>
      </c>
      <c r="I1653" s="68">
        <f t="shared" si="1383"/>
        <v>0</v>
      </c>
      <c r="J1653" s="70">
        <f t="shared" si="1384"/>
        <v>0.24705017199805634</v>
      </c>
      <c r="K1653" s="68">
        <f t="shared" si="1385"/>
        <v>0</v>
      </c>
      <c r="M1653" s="64">
        <v>204</v>
      </c>
      <c r="N1653" s="64">
        <v>1</v>
      </c>
      <c r="O1653" s="63">
        <f t="shared" si="1386"/>
        <v>0.13390000000000002</v>
      </c>
      <c r="P1653" s="87">
        <f t="shared" si="1381"/>
        <v>1.245302089877247E-2</v>
      </c>
      <c r="Q1653" s="64">
        <f t="shared" si="1387"/>
        <v>78</v>
      </c>
      <c r="R1653" s="87">
        <f t="shared" si="1388"/>
        <v>0.64637209853502064</v>
      </c>
      <c r="S1653" s="64">
        <v>126</v>
      </c>
    </row>
    <row r="1654" spans="1:19" x14ac:dyDescent="0.25">
      <c r="B1654" s="62">
        <v>11</v>
      </c>
      <c r="C1654" s="64" t="s">
        <v>20</v>
      </c>
      <c r="D1654" s="68"/>
      <c r="E1654" s="68">
        <f t="shared" si="1382"/>
        <v>0</v>
      </c>
      <c r="F1654" s="63">
        <f>$N$4-$M$4</f>
        <v>2.0872929377147159E-3</v>
      </c>
      <c r="G1654" s="65">
        <f>IFERROR(VLOOKUP(B1654,EFA!$C$2:$D$7,2,0),EFA!$D$7)</f>
        <v>1.0058360487805551</v>
      </c>
      <c r="H1654" s="69">
        <f>LGD!$D$11</f>
        <v>0.55000000000000004</v>
      </c>
      <c r="I1654" s="68">
        <f t="shared" si="1383"/>
        <v>0</v>
      </c>
      <c r="J1654" s="70">
        <f t="shared" si="1384"/>
        <v>0.24705017199805634</v>
      </c>
      <c r="K1654" s="68">
        <f t="shared" si="1385"/>
        <v>0</v>
      </c>
      <c r="M1654" s="64">
        <v>204</v>
      </c>
      <c r="N1654" s="64">
        <v>1</v>
      </c>
      <c r="O1654" s="63">
        <f t="shared" si="1386"/>
        <v>0.13390000000000002</v>
      </c>
      <c r="P1654" s="87">
        <f t="shared" si="1381"/>
        <v>1.245302089877247E-2</v>
      </c>
      <c r="Q1654" s="64">
        <f t="shared" si="1387"/>
        <v>78</v>
      </c>
      <c r="R1654" s="87">
        <f t="shared" si="1388"/>
        <v>0.64637209853502064</v>
      </c>
      <c r="S1654" s="64">
        <v>126</v>
      </c>
    </row>
    <row r="1655" spans="1:19" x14ac:dyDescent="0.25">
      <c r="C1655" s="94"/>
      <c r="D1655" s="97"/>
      <c r="E1655" s="97"/>
      <c r="F1655" s="95"/>
      <c r="G1655" s="98"/>
      <c r="H1655" s="99"/>
      <c r="I1655" s="97"/>
      <c r="J1655" s="100"/>
      <c r="K1655" s="97"/>
    </row>
    <row r="1656" spans="1:19" x14ac:dyDescent="0.25">
      <c r="A1656" s="62">
        <v>17</v>
      </c>
      <c r="B1656" s="62" t="s">
        <v>52</v>
      </c>
      <c r="C1656" s="64" t="s">
        <v>9</v>
      </c>
      <c r="D1656" s="64"/>
      <c r="E1656" s="84" t="s">
        <v>26</v>
      </c>
      <c r="F1656" s="84" t="s">
        <v>39</v>
      </c>
      <c r="G1656" s="84" t="s">
        <v>27</v>
      </c>
      <c r="H1656" s="84" t="s">
        <v>28</v>
      </c>
      <c r="I1656" s="84" t="s">
        <v>29</v>
      </c>
      <c r="J1656" s="84" t="s">
        <v>30</v>
      </c>
      <c r="K1656" s="85" t="s">
        <v>31</v>
      </c>
      <c r="M1656" s="85" t="s">
        <v>32</v>
      </c>
      <c r="N1656" s="85" t="s">
        <v>33</v>
      </c>
      <c r="O1656" s="85" t="s">
        <v>34</v>
      </c>
      <c r="P1656" s="85" t="s">
        <v>35</v>
      </c>
      <c r="Q1656" s="85" t="s">
        <v>36</v>
      </c>
      <c r="R1656" s="85" t="s">
        <v>37</v>
      </c>
      <c r="S1656" s="85" t="s">
        <v>38</v>
      </c>
    </row>
    <row r="1657" spans="1:19" x14ac:dyDescent="0.25">
      <c r="B1657" s="62">
        <v>12</v>
      </c>
      <c r="C1657" s="64" t="s">
        <v>12</v>
      </c>
      <c r="D1657" s="68"/>
      <c r="E1657" s="68">
        <f>D1536*R1657</f>
        <v>0</v>
      </c>
      <c r="F1657" s="63">
        <f t="shared" ref="F1657:F1664" si="1389">$O$4-$N$4</f>
        <v>1.9055491560728832E-3</v>
      </c>
      <c r="G1657" s="65">
        <f>IFERROR(VLOOKUP(B1657,EFA!$C$2:$D$7,2,0),EFA!$D$7)</f>
        <v>1.0058360487805551</v>
      </c>
      <c r="H1657" s="69">
        <f>LGD!$D$3</f>
        <v>0</v>
      </c>
      <c r="I1657" s="68">
        <f>E1657*F1657*G1657*H1657</f>
        <v>0</v>
      </c>
      <c r="J1657" s="70">
        <f>1/((1+($O$16/12))^(M1657-Q1657))</f>
        <v>0.21624953181370371</v>
      </c>
      <c r="K1657" s="68">
        <f>I1657*J1657</f>
        <v>0</v>
      </c>
      <c r="M1657" s="64">
        <v>204</v>
      </c>
      <c r="N1657" s="64">
        <v>1</v>
      </c>
      <c r="O1657" s="63">
        <f>$O$16</f>
        <v>0.13390000000000002</v>
      </c>
      <c r="P1657" s="87">
        <f t="shared" ref="P1657:P1665" si="1390">PMT(O1657/12,M1657,-N1657,0,0)</f>
        <v>1.245302089877247E-2</v>
      </c>
      <c r="Q1657" s="64">
        <f>M1657-S1657</f>
        <v>66</v>
      </c>
      <c r="R1657" s="87">
        <f>PV(O1657/12,Q1657,-P1657,0,0)</f>
        <v>0.57947842400296956</v>
      </c>
      <c r="S1657" s="64">
        <v>138</v>
      </c>
    </row>
    <row r="1658" spans="1:19" x14ac:dyDescent="0.25">
      <c r="B1658" s="62">
        <v>12</v>
      </c>
      <c r="C1658" s="64" t="s">
        <v>13</v>
      </c>
      <c r="D1658" s="68"/>
      <c r="E1658" s="68">
        <f t="shared" ref="E1658:E1665" si="1391">D1537*R1658</f>
        <v>0</v>
      </c>
      <c r="F1658" s="63">
        <f t="shared" si="1389"/>
        <v>1.9055491560728832E-3</v>
      </c>
      <c r="G1658" s="65">
        <f>IFERROR(VLOOKUP(B1658,EFA!$C$2:$D$7,2,0),EFA!$D$7)</f>
        <v>1.0058360487805551</v>
      </c>
      <c r="H1658" s="69">
        <f>LGD!$D$4</f>
        <v>0.55000000000000004</v>
      </c>
      <c r="I1658" s="68">
        <f t="shared" ref="I1658:I1665" si="1392">E1658*F1658*G1658*H1658</f>
        <v>0</v>
      </c>
      <c r="J1658" s="70">
        <f t="shared" ref="J1658:J1665" si="1393">1/((1+($O$16/12))^(M1658-Q1658))</f>
        <v>0.21624953181370371</v>
      </c>
      <c r="K1658" s="68">
        <f t="shared" ref="K1658:K1665" si="1394">I1658*J1658</f>
        <v>0</v>
      </c>
      <c r="M1658" s="64">
        <v>204</v>
      </c>
      <c r="N1658" s="64">
        <v>1</v>
      </c>
      <c r="O1658" s="63">
        <f t="shared" ref="O1658:O1665" si="1395">$O$16</f>
        <v>0.13390000000000002</v>
      </c>
      <c r="P1658" s="87">
        <f t="shared" si="1390"/>
        <v>1.245302089877247E-2</v>
      </c>
      <c r="Q1658" s="64">
        <f t="shared" ref="Q1658:Q1665" si="1396">M1658-S1658</f>
        <v>66</v>
      </c>
      <c r="R1658" s="87">
        <f t="shared" ref="R1658:R1665" si="1397">PV(O1658/12,Q1658,-P1658,0,0)</f>
        <v>0.57947842400296956</v>
      </c>
      <c r="S1658" s="64">
        <v>138</v>
      </c>
    </row>
    <row r="1659" spans="1:19" x14ac:dyDescent="0.25">
      <c r="B1659" s="62">
        <v>12</v>
      </c>
      <c r="C1659" s="64" t="s">
        <v>14</v>
      </c>
      <c r="D1659" s="68"/>
      <c r="E1659" s="68">
        <f t="shared" si="1391"/>
        <v>0</v>
      </c>
      <c r="F1659" s="63">
        <f t="shared" si="1389"/>
        <v>1.9055491560728832E-3</v>
      </c>
      <c r="G1659" s="65">
        <f>IFERROR(VLOOKUP(B1659,EFA!$C$2:$D$7,2,0),EFA!$D$7)</f>
        <v>1.0058360487805551</v>
      </c>
      <c r="H1659" s="69">
        <f>LGD!$D$5</f>
        <v>0.14000000000000001</v>
      </c>
      <c r="I1659" s="68">
        <f t="shared" si="1392"/>
        <v>0</v>
      </c>
      <c r="J1659" s="70">
        <f t="shared" si="1393"/>
        <v>0.21624953181370371</v>
      </c>
      <c r="K1659" s="68">
        <f t="shared" si="1394"/>
        <v>0</v>
      </c>
      <c r="M1659" s="64">
        <v>204</v>
      </c>
      <c r="N1659" s="64">
        <v>1</v>
      </c>
      <c r="O1659" s="63">
        <f t="shared" si="1395"/>
        <v>0.13390000000000002</v>
      </c>
      <c r="P1659" s="87">
        <f t="shared" si="1390"/>
        <v>1.245302089877247E-2</v>
      </c>
      <c r="Q1659" s="64">
        <f t="shared" si="1396"/>
        <v>66</v>
      </c>
      <c r="R1659" s="87">
        <f t="shared" si="1397"/>
        <v>0.57947842400296956</v>
      </c>
      <c r="S1659" s="64">
        <v>138</v>
      </c>
    </row>
    <row r="1660" spans="1:19" x14ac:dyDescent="0.25">
      <c r="B1660" s="62">
        <v>12</v>
      </c>
      <c r="C1660" s="64" t="s">
        <v>15</v>
      </c>
      <c r="D1660" s="68"/>
      <c r="E1660" s="68">
        <f t="shared" si="1391"/>
        <v>0</v>
      </c>
      <c r="F1660" s="63">
        <f t="shared" si="1389"/>
        <v>1.9055491560728832E-3</v>
      </c>
      <c r="G1660" s="65">
        <f>IFERROR(VLOOKUP(B1660,EFA!$C$2:$D$7,2,0),EFA!$D$7)</f>
        <v>1.0058360487805551</v>
      </c>
      <c r="H1660" s="69">
        <f>LGD!$D$6</f>
        <v>0.3</v>
      </c>
      <c r="I1660" s="68">
        <f t="shared" si="1392"/>
        <v>0</v>
      </c>
      <c r="J1660" s="70">
        <f t="shared" si="1393"/>
        <v>0.21624953181370371</v>
      </c>
      <c r="K1660" s="68">
        <f t="shared" si="1394"/>
        <v>0</v>
      </c>
      <c r="M1660" s="64">
        <v>204</v>
      </c>
      <c r="N1660" s="64">
        <v>1</v>
      </c>
      <c r="O1660" s="63">
        <f t="shared" si="1395"/>
        <v>0.13390000000000002</v>
      </c>
      <c r="P1660" s="87">
        <f t="shared" si="1390"/>
        <v>1.245302089877247E-2</v>
      </c>
      <c r="Q1660" s="64">
        <f t="shared" si="1396"/>
        <v>66</v>
      </c>
      <c r="R1660" s="87">
        <f t="shared" si="1397"/>
        <v>0.57947842400296956</v>
      </c>
      <c r="S1660" s="64">
        <v>138</v>
      </c>
    </row>
    <row r="1661" spans="1:19" x14ac:dyDescent="0.25">
      <c r="B1661" s="62">
        <v>12</v>
      </c>
      <c r="C1661" s="64" t="s">
        <v>16</v>
      </c>
      <c r="D1661" s="68"/>
      <c r="E1661" s="68">
        <f t="shared" si="1391"/>
        <v>0</v>
      </c>
      <c r="F1661" s="63">
        <f t="shared" si="1389"/>
        <v>1.9055491560728832E-3</v>
      </c>
      <c r="G1661" s="65">
        <f>IFERROR(VLOOKUP(B1661,EFA!$C$2:$D$7,2,0),EFA!$D$7)</f>
        <v>1.0058360487805551</v>
      </c>
      <c r="H1661" s="69">
        <f>LGD!$D$7</f>
        <v>0.3</v>
      </c>
      <c r="I1661" s="68">
        <f t="shared" si="1392"/>
        <v>0</v>
      </c>
      <c r="J1661" s="70">
        <f t="shared" si="1393"/>
        <v>0.21624953181370371</v>
      </c>
      <c r="K1661" s="68">
        <f t="shared" si="1394"/>
        <v>0</v>
      </c>
      <c r="M1661" s="64">
        <v>204</v>
      </c>
      <c r="N1661" s="64">
        <v>1</v>
      </c>
      <c r="O1661" s="63">
        <f t="shared" si="1395"/>
        <v>0.13390000000000002</v>
      </c>
      <c r="P1661" s="87">
        <f t="shared" si="1390"/>
        <v>1.245302089877247E-2</v>
      </c>
      <c r="Q1661" s="64">
        <f t="shared" si="1396"/>
        <v>66</v>
      </c>
      <c r="R1661" s="87">
        <f t="shared" si="1397"/>
        <v>0.57947842400296956</v>
      </c>
      <c r="S1661" s="64">
        <v>138</v>
      </c>
    </row>
    <row r="1662" spans="1:19" x14ac:dyDescent="0.25">
      <c r="B1662" s="62">
        <v>12</v>
      </c>
      <c r="C1662" s="64" t="s">
        <v>17</v>
      </c>
      <c r="D1662" s="68"/>
      <c r="E1662" s="68">
        <f t="shared" si="1391"/>
        <v>0</v>
      </c>
      <c r="F1662" s="63">
        <f t="shared" si="1389"/>
        <v>1.9055491560728832E-3</v>
      </c>
      <c r="G1662" s="65">
        <f>IFERROR(VLOOKUP(B1662,EFA!$C$2:$D$7,2,0),EFA!$D$7)</f>
        <v>1.0058360487805551</v>
      </c>
      <c r="H1662" s="69">
        <f>LGD!$D$8</f>
        <v>4.6364209605119888E-2</v>
      </c>
      <c r="I1662" s="68">
        <f t="shared" si="1392"/>
        <v>0</v>
      </c>
      <c r="J1662" s="70">
        <f t="shared" si="1393"/>
        <v>0.21624953181370371</v>
      </c>
      <c r="K1662" s="68">
        <f t="shared" si="1394"/>
        <v>0</v>
      </c>
      <c r="M1662" s="64">
        <v>204</v>
      </c>
      <c r="N1662" s="64">
        <v>1</v>
      </c>
      <c r="O1662" s="63">
        <f t="shared" si="1395"/>
        <v>0.13390000000000002</v>
      </c>
      <c r="P1662" s="87">
        <f t="shared" si="1390"/>
        <v>1.245302089877247E-2</v>
      </c>
      <c r="Q1662" s="64">
        <f t="shared" si="1396"/>
        <v>66</v>
      </c>
      <c r="R1662" s="87">
        <f t="shared" si="1397"/>
        <v>0.57947842400296956</v>
      </c>
      <c r="S1662" s="64">
        <v>138</v>
      </c>
    </row>
    <row r="1663" spans="1:19" x14ac:dyDescent="0.25">
      <c r="B1663" s="62">
        <v>12</v>
      </c>
      <c r="C1663" s="64" t="s">
        <v>18</v>
      </c>
      <c r="D1663" s="68"/>
      <c r="E1663" s="68">
        <f t="shared" si="1391"/>
        <v>0</v>
      </c>
      <c r="F1663" s="63">
        <f t="shared" si="1389"/>
        <v>1.9055491560728832E-3</v>
      </c>
      <c r="G1663" s="65">
        <f>IFERROR(VLOOKUP(B1663,EFA!$C$2:$D$7,2,0),EFA!$D$7)</f>
        <v>1.0058360487805551</v>
      </c>
      <c r="H1663" s="69">
        <f>LGD!$D$9</f>
        <v>0.25</v>
      </c>
      <c r="I1663" s="68">
        <f t="shared" si="1392"/>
        <v>0</v>
      </c>
      <c r="J1663" s="70">
        <f t="shared" si="1393"/>
        <v>0.21624953181370371</v>
      </c>
      <c r="K1663" s="68">
        <f t="shared" si="1394"/>
        <v>0</v>
      </c>
      <c r="M1663" s="64">
        <v>204</v>
      </c>
      <c r="N1663" s="64">
        <v>1</v>
      </c>
      <c r="O1663" s="63">
        <f t="shared" si="1395"/>
        <v>0.13390000000000002</v>
      </c>
      <c r="P1663" s="87">
        <f t="shared" si="1390"/>
        <v>1.245302089877247E-2</v>
      </c>
      <c r="Q1663" s="64">
        <f t="shared" si="1396"/>
        <v>66</v>
      </c>
      <c r="R1663" s="87">
        <f t="shared" si="1397"/>
        <v>0.57947842400296956</v>
      </c>
      <c r="S1663" s="64">
        <v>138</v>
      </c>
    </row>
    <row r="1664" spans="1:19" x14ac:dyDescent="0.25">
      <c r="B1664" s="62">
        <v>12</v>
      </c>
      <c r="C1664" s="64" t="s">
        <v>19</v>
      </c>
      <c r="D1664" s="68"/>
      <c r="E1664" s="68">
        <f t="shared" si="1391"/>
        <v>0</v>
      </c>
      <c r="F1664" s="63">
        <f t="shared" si="1389"/>
        <v>1.9055491560728832E-3</v>
      </c>
      <c r="G1664" s="65">
        <f>IFERROR(VLOOKUP(B1664,EFA!$C$2:$D$7,2,0),EFA!$D$7)</f>
        <v>1.0058360487805551</v>
      </c>
      <c r="H1664" s="69">
        <f>LGD!$D$10</f>
        <v>0.35</v>
      </c>
      <c r="I1664" s="68">
        <f t="shared" si="1392"/>
        <v>0</v>
      </c>
      <c r="J1664" s="70">
        <f t="shared" si="1393"/>
        <v>0.21624953181370371</v>
      </c>
      <c r="K1664" s="68">
        <f t="shared" si="1394"/>
        <v>0</v>
      </c>
      <c r="M1664" s="64">
        <v>204</v>
      </c>
      <c r="N1664" s="64">
        <v>1</v>
      </c>
      <c r="O1664" s="63">
        <f t="shared" si="1395"/>
        <v>0.13390000000000002</v>
      </c>
      <c r="P1664" s="87">
        <f t="shared" si="1390"/>
        <v>1.245302089877247E-2</v>
      </c>
      <c r="Q1664" s="64">
        <f t="shared" si="1396"/>
        <v>66</v>
      </c>
      <c r="R1664" s="87">
        <f t="shared" si="1397"/>
        <v>0.57947842400296956</v>
      </c>
      <c r="S1664" s="64">
        <v>138</v>
      </c>
    </row>
    <row r="1665" spans="1:19" x14ac:dyDescent="0.25">
      <c r="B1665" s="62">
        <v>12</v>
      </c>
      <c r="C1665" s="64" t="s">
        <v>20</v>
      </c>
      <c r="D1665" s="68"/>
      <c r="E1665" s="68">
        <f t="shared" si="1391"/>
        <v>0</v>
      </c>
      <c r="F1665" s="63">
        <f>$O$4-$N$4</f>
        <v>1.9055491560728832E-3</v>
      </c>
      <c r="G1665" s="65">
        <f>IFERROR(VLOOKUP(B1665,EFA!$C$2:$D$7,2,0),EFA!$D$7)</f>
        <v>1.0058360487805551</v>
      </c>
      <c r="H1665" s="69">
        <f>LGD!$D$11</f>
        <v>0.55000000000000004</v>
      </c>
      <c r="I1665" s="68">
        <f t="shared" si="1392"/>
        <v>0</v>
      </c>
      <c r="J1665" s="70">
        <f t="shared" si="1393"/>
        <v>0.21624953181370371</v>
      </c>
      <c r="K1665" s="68">
        <f t="shared" si="1394"/>
        <v>0</v>
      </c>
      <c r="M1665" s="64">
        <v>204</v>
      </c>
      <c r="N1665" s="64">
        <v>1</v>
      </c>
      <c r="O1665" s="63">
        <f t="shared" si="1395"/>
        <v>0.13390000000000002</v>
      </c>
      <c r="P1665" s="87">
        <f t="shared" si="1390"/>
        <v>1.245302089877247E-2</v>
      </c>
      <c r="Q1665" s="64">
        <f t="shared" si="1396"/>
        <v>66</v>
      </c>
      <c r="R1665" s="87">
        <f t="shared" si="1397"/>
        <v>0.57947842400296956</v>
      </c>
      <c r="S1665" s="64">
        <v>138</v>
      </c>
    </row>
    <row r="1666" spans="1:19" x14ac:dyDescent="0.25">
      <c r="C1666" s="94"/>
      <c r="D1666" s="97"/>
      <c r="E1666" s="97"/>
      <c r="F1666" s="95"/>
      <c r="G1666" s="98"/>
      <c r="H1666" s="99"/>
      <c r="I1666" s="97"/>
      <c r="J1666" s="100"/>
      <c r="K1666" s="97"/>
    </row>
    <row r="1667" spans="1:19" x14ac:dyDescent="0.25">
      <c r="A1667" s="62">
        <v>17</v>
      </c>
      <c r="B1667" s="62" t="s">
        <v>52</v>
      </c>
      <c r="C1667" s="64" t="s">
        <v>9</v>
      </c>
      <c r="D1667" s="64"/>
      <c r="E1667" s="84" t="s">
        <v>26</v>
      </c>
      <c r="F1667" s="84" t="s">
        <v>39</v>
      </c>
      <c r="G1667" s="84" t="s">
        <v>27</v>
      </c>
      <c r="H1667" s="84" t="s">
        <v>28</v>
      </c>
      <c r="I1667" s="84" t="s">
        <v>29</v>
      </c>
      <c r="J1667" s="84" t="s">
        <v>30</v>
      </c>
      <c r="K1667" s="85" t="s">
        <v>31</v>
      </c>
      <c r="M1667" s="85" t="s">
        <v>32</v>
      </c>
      <c r="N1667" s="85" t="s">
        <v>33</v>
      </c>
      <c r="O1667" s="85" t="s">
        <v>34</v>
      </c>
      <c r="P1667" s="85" t="s">
        <v>35</v>
      </c>
      <c r="Q1667" s="85" t="s">
        <v>36</v>
      </c>
      <c r="R1667" s="85" t="s">
        <v>37</v>
      </c>
      <c r="S1667" s="85" t="s">
        <v>38</v>
      </c>
    </row>
    <row r="1668" spans="1:19" x14ac:dyDescent="0.25">
      <c r="B1668" s="62">
        <v>13</v>
      </c>
      <c r="C1668" s="64" t="s">
        <v>12</v>
      </c>
      <c r="D1668" s="68"/>
      <c r="E1668" s="68">
        <f>D1536*R1668</f>
        <v>0</v>
      </c>
      <c r="F1668" s="63">
        <f t="shared" ref="F1668:F1675" si="1398">$P$4-$O$4</f>
        <v>1.7529352980504564E-3</v>
      </c>
      <c r="G1668" s="65">
        <f>IFERROR(VLOOKUP(B1668,EFA!$C$2:$D$7,2,0),EFA!$D$7)</f>
        <v>1.0058360487805551</v>
      </c>
      <c r="H1668" s="69">
        <f>LGD!$D$3</f>
        <v>0</v>
      </c>
      <c r="I1668" s="68">
        <f>E1668*F1668*G1668*H1668</f>
        <v>0</v>
      </c>
      <c r="J1668" s="70">
        <f>1/((1+($O$16/12))^(M1668-Q1668))</f>
        <v>0.18928891905411815</v>
      </c>
      <c r="K1668" s="68">
        <f>I1668*J1668</f>
        <v>0</v>
      </c>
      <c r="M1668" s="64">
        <v>204</v>
      </c>
      <c r="N1668" s="64">
        <v>1</v>
      </c>
      <c r="O1668" s="63">
        <f>$O$16</f>
        <v>0.13390000000000002</v>
      </c>
      <c r="P1668" s="87">
        <f t="shared" ref="P1668:P1676" si="1399">PMT(O1668/12,M1668,-N1668,0,0)</f>
        <v>1.245302089877247E-2</v>
      </c>
      <c r="Q1668" s="64">
        <f>M1668-S1668</f>
        <v>54</v>
      </c>
      <c r="R1668" s="87">
        <f>PV(O1668/12,Q1668,-P1668,0,0)</f>
        <v>0.50305701554895166</v>
      </c>
      <c r="S1668" s="64">
        <v>150</v>
      </c>
    </row>
    <row r="1669" spans="1:19" x14ac:dyDescent="0.25">
      <c r="B1669" s="62">
        <v>13</v>
      </c>
      <c r="C1669" s="64" t="s">
        <v>13</v>
      </c>
      <c r="D1669" s="68"/>
      <c r="E1669" s="68">
        <f t="shared" ref="E1669:E1676" si="1400">D1537*R1669</f>
        <v>0</v>
      </c>
      <c r="F1669" s="63">
        <f t="shared" si="1398"/>
        <v>1.7529352980504564E-3</v>
      </c>
      <c r="G1669" s="65">
        <f>IFERROR(VLOOKUP(B1669,EFA!$C$2:$D$7,2,0),EFA!$D$7)</f>
        <v>1.0058360487805551</v>
      </c>
      <c r="H1669" s="69">
        <f>LGD!$D$4</f>
        <v>0.55000000000000004</v>
      </c>
      <c r="I1669" s="68">
        <f t="shared" ref="I1669:I1676" si="1401">E1669*F1669*G1669*H1669</f>
        <v>0</v>
      </c>
      <c r="J1669" s="70">
        <f t="shared" ref="J1669:J1676" si="1402">1/((1+($O$16/12))^(M1669-Q1669))</f>
        <v>0.18928891905411815</v>
      </c>
      <c r="K1669" s="68">
        <f t="shared" ref="K1669:K1676" si="1403">I1669*J1669</f>
        <v>0</v>
      </c>
      <c r="M1669" s="64">
        <v>204</v>
      </c>
      <c r="N1669" s="64">
        <v>1</v>
      </c>
      <c r="O1669" s="63">
        <f t="shared" ref="O1669:O1676" si="1404">$O$16</f>
        <v>0.13390000000000002</v>
      </c>
      <c r="P1669" s="87">
        <f t="shared" si="1399"/>
        <v>1.245302089877247E-2</v>
      </c>
      <c r="Q1669" s="64">
        <f t="shared" ref="Q1669:Q1676" si="1405">M1669-S1669</f>
        <v>54</v>
      </c>
      <c r="R1669" s="87">
        <f t="shared" ref="R1669:R1676" si="1406">PV(O1669/12,Q1669,-P1669,0,0)</f>
        <v>0.50305701554895166</v>
      </c>
      <c r="S1669" s="64">
        <v>150</v>
      </c>
    </row>
    <row r="1670" spans="1:19" x14ac:dyDescent="0.25">
      <c r="B1670" s="62">
        <v>13</v>
      </c>
      <c r="C1670" s="64" t="s">
        <v>14</v>
      </c>
      <c r="D1670" s="68"/>
      <c r="E1670" s="68">
        <f t="shared" si="1400"/>
        <v>0</v>
      </c>
      <c r="F1670" s="63">
        <f t="shared" si="1398"/>
        <v>1.7529352980504564E-3</v>
      </c>
      <c r="G1670" s="65">
        <f>IFERROR(VLOOKUP(B1670,EFA!$C$2:$D$7,2,0),EFA!$D$7)</f>
        <v>1.0058360487805551</v>
      </c>
      <c r="H1670" s="69">
        <f>LGD!$D$5</f>
        <v>0.14000000000000001</v>
      </c>
      <c r="I1670" s="68">
        <f t="shared" si="1401"/>
        <v>0</v>
      </c>
      <c r="J1670" s="70">
        <f t="shared" si="1402"/>
        <v>0.18928891905411815</v>
      </c>
      <c r="K1670" s="68">
        <f t="shared" si="1403"/>
        <v>0</v>
      </c>
      <c r="M1670" s="64">
        <v>204</v>
      </c>
      <c r="N1670" s="64">
        <v>1</v>
      </c>
      <c r="O1670" s="63">
        <f t="shared" si="1404"/>
        <v>0.13390000000000002</v>
      </c>
      <c r="P1670" s="87">
        <f t="shared" si="1399"/>
        <v>1.245302089877247E-2</v>
      </c>
      <c r="Q1670" s="64">
        <f t="shared" si="1405"/>
        <v>54</v>
      </c>
      <c r="R1670" s="87">
        <f t="shared" si="1406"/>
        <v>0.50305701554895166</v>
      </c>
      <c r="S1670" s="64">
        <v>150</v>
      </c>
    </row>
    <row r="1671" spans="1:19" x14ac:dyDescent="0.25">
      <c r="B1671" s="62">
        <v>13</v>
      </c>
      <c r="C1671" s="64" t="s">
        <v>15</v>
      </c>
      <c r="D1671" s="68"/>
      <c r="E1671" s="68">
        <f t="shared" si="1400"/>
        <v>0</v>
      </c>
      <c r="F1671" s="63">
        <f t="shared" si="1398"/>
        <v>1.7529352980504564E-3</v>
      </c>
      <c r="G1671" s="65">
        <f>IFERROR(VLOOKUP(B1671,EFA!$C$2:$D$7,2,0),EFA!$D$7)</f>
        <v>1.0058360487805551</v>
      </c>
      <c r="H1671" s="69">
        <f>LGD!$D$6</f>
        <v>0.3</v>
      </c>
      <c r="I1671" s="68">
        <f t="shared" si="1401"/>
        <v>0</v>
      </c>
      <c r="J1671" s="70">
        <f t="shared" si="1402"/>
        <v>0.18928891905411815</v>
      </c>
      <c r="K1671" s="68">
        <f t="shared" si="1403"/>
        <v>0</v>
      </c>
      <c r="M1671" s="64">
        <v>204</v>
      </c>
      <c r="N1671" s="64">
        <v>1</v>
      </c>
      <c r="O1671" s="63">
        <f t="shared" si="1404"/>
        <v>0.13390000000000002</v>
      </c>
      <c r="P1671" s="87">
        <f t="shared" si="1399"/>
        <v>1.245302089877247E-2</v>
      </c>
      <c r="Q1671" s="64">
        <f t="shared" si="1405"/>
        <v>54</v>
      </c>
      <c r="R1671" s="87">
        <f t="shared" si="1406"/>
        <v>0.50305701554895166</v>
      </c>
      <c r="S1671" s="64">
        <v>150</v>
      </c>
    </row>
    <row r="1672" spans="1:19" x14ac:dyDescent="0.25">
      <c r="B1672" s="62">
        <v>13</v>
      </c>
      <c r="C1672" s="64" t="s">
        <v>16</v>
      </c>
      <c r="D1672" s="68"/>
      <c r="E1672" s="68">
        <f t="shared" si="1400"/>
        <v>0</v>
      </c>
      <c r="F1672" s="63">
        <f t="shared" si="1398"/>
        <v>1.7529352980504564E-3</v>
      </c>
      <c r="G1672" s="65">
        <f>IFERROR(VLOOKUP(B1672,EFA!$C$2:$D$7,2,0),EFA!$D$7)</f>
        <v>1.0058360487805551</v>
      </c>
      <c r="H1672" s="69">
        <f>LGD!$D$7</f>
        <v>0.3</v>
      </c>
      <c r="I1672" s="68">
        <f t="shared" si="1401"/>
        <v>0</v>
      </c>
      <c r="J1672" s="70">
        <f t="shared" si="1402"/>
        <v>0.18928891905411815</v>
      </c>
      <c r="K1672" s="68">
        <f t="shared" si="1403"/>
        <v>0</v>
      </c>
      <c r="M1672" s="64">
        <v>204</v>
      </c>
      <c r="N1672" s="64">
        <v>1</v>
      </c>
      <c r="O1672" s="63">
        <f t="shared" si="1404"/>
        <v>0.13390000000000002</v>
      </c>
      <c r="P1672" s="87">
        <f t="shared" si="1399"/>
        <v>1.245302089877247E-2</v>
      </c>
      <c r="Q1672" s="64">
        <f t="shared" si="1405"/>
        <v>54</v>
      </c>
      <c r="R1672" s="87">
        <f t="shared" si="1406"/>
        <v>0.50305701554895166</v>
      </c>
      <c r="S1672" s="64">
        <v>150</v>
      </c>
    </row>
    <row r="1673" spans="1:19" x14ac:dyDescent="0.25">
      <c r="B1673" s="62">
        <v>13</v>
      </c>
      <c r="C1673" s="64" t="s">
        <v>17</v>
      </c>
      <c r="D1673" s="68"/>
      <c r="E1673" s="68">
        <f t="shared" si="1400"/>
        <v>0</v>
      </c>
      <c r="F1673" s="63">
        <f t="shared" si="1398"/>
        <v>1.7529352980504564E-3</v>
      </c>
      <c r="G1673" s="65">
        <f>IFERROR(VLOOKUP(B1673,EFA!$C$2:$D$7,2,0),EFA!$D$7)</f>
        <v>1.0058360487805551</v>
      </c>
      <c r="H1673" s="69">
        <f>LGD!$D$8</f>
        <v>4.6364209605119888E-2</v>
      </c>
      <c r="I1673" s="68">
        <f t="shared" si="1401"/>
        <v>0</v>
      </c>
      <c r="J1673" s="70">
        <f t="shared" si="1402"/>
        <v>0.18928891905411815</v>
      </c>
      <c r="K1673" s="68">
        <f t="shared" si="1403"/>
        <v>0</v>
      </c>
      <c r="M1673" s="64">
        <v>204</v>
      </c>
      <c r="N1673" s="64">
        <v>1</v>
      </c>
      <c r="O1673" s="63">
        <f t="shared" si="1404"/>
        <v>0.13390000000000002</v>
      </c>
      <c r="P1673" s="87">
        <f t="shared" si="1399"/>
        <v>1.245302089877247E-2</v>
      </c>
      <c r="Q1673" s="64">
        <f t="shared" si="1405"/>
        <v>54</v>
      </c>
      <c r="R1673" s="87">
        <f t="shared" si="1406"/>
        <v>0.50305701554895166</v>
      </c>
      <c r="S1673" s="64">
        <v>150</v>
      </c>
    </row>
    <row r="1674" spans="1:19" x14ac:dyDescent="0.25">
      <c r="B1674" s="62">
        <v>13</v>
      </c>
      <c r="C1674" s="64" t="s">
        <v>18</v>
      </c>
      <c r="D1674" s="68"/>
      <c r="E1674" s="68">
        <f t="shared" si="1400"/>
        <v>0</v>
      </c>
      <c r="F1674" s="63">
        <f t="shared" si="1398"/>
        <v>1.7529352980504564E-3</v>
      </c>
      <c r="G1674" s="65">
        <f>IFERROR(VLOOKUP(B1674,EFA!$C$2:$D$7,2,0),EFA!$D$7)</f>
        <v>1.0058360487805551</v>
      </c>
      <c r="H1674" s="69">
        <f>LGD!$D$9</f>
        <v>0.25</v>
      </c>
      <c r="I1674" s="68">
        <f t="shared" si="1401"/>
        <v>0</v>
      </c>
      <c r="J1674" s="70">
        <f t="shared" si="1402"/>
        <v>0.18928891905411815</v>
      </c>
      <c r="K1674" s="68">
        <f t="shared" si="1403"/>
        <v>0</v>
      </c>
      <c r="M1674" s="64">
        <v>204</v>
      </c>
      <c r="N1674" s="64">
        <v>1</v>
      </c>
      <c r="O1674" s="63">
        <f t="shared" si="1404"/>
        <v>0.13390000000000002</v>
      </c>
      <c r="P1674" s="87">
        <f t="shared" si="1399"/>
        <v>1.245302089877247E-2</v>
      </c>
      <c r="Q1674" s="64">
        <f t="shared" si="1405"/>
        <v>54</v>
      </c>
      <c r="R1674" s="87">
        <f t="shared" si="1406"/>
        <v>0.50305701554895166</v>
      </c>
      <c r="S1674" s="64">
        <v>150</v>
      </c>
    </row>
    <row r="1675" spans="1:19" x14ac:dyDescent="0.25">
      <c r="B1675" s="62">
        <v>13</v>
      </c>
      <c r="C1675" s="64" t="s">
        <v>19</v>
      </c>
      <c r="D1675" s="68"/>
      <c r="E1675" s="68">
        <f t="shared" si="1400"/>
        <v>0</v>
      </c>
      <c r="F1675" s="63">
        <f t="shared" si="1398"/>
        <v>1.7529352980504564E-3</v>
      </c>
      <c r="G1675" s="65">
        <f>IFERROR(VLOOKUP(B1675,EFA!$C$2:$D$7,2,0),EFA!$D$7)</f>
        <v>1.0058360487805551</v>
      </c>
      <c r="H1675" s="69">
        <f>LGD!$D$10</f>
        <v>0.35</v>
      </c>
      <c r="I1675" s="68">
        <f t="shared" si="1401"/>
        <v>0</v>
      </c>
      <c r="J1675" s="70">
        <f t="shared" si="1402"/>
        <v>0.18928891905411815</v>
      </c>
      <c r="K1675" s="68">
        <f t="shared" si="1403"/>
        <v>0</v>
      </c>
      <c r="M1675" s="64">
        <v>204</v>
      </c>
      <c r="N1675" s="64">
        <v>1</v>
      </c>
      <c r="O1675" s="63">
        <f t="shared" si="1404"/>
        <v>0.13390000000000002</v>
      </c>
      <c r="P1675" s="87">
        <f t="shared" si="1399"/>
        <v>1.245302089877247E-2</v>
      </c>
      <c r="Q1675" s="64">
        <f t="shared" si="1405"/>
        <v>54</v>
      </c>
      <c r="R1675" s="87">
        <f t="shared" si="1406"/>
        <v>0.50305701554895166</v>
      </c>
      <c r="S1675" s="64">
        <v>150</v>
      </c>
    </row>
    <row r="1676" spans="1:19" x14ac:dyDescent="0.25">
      <c r="B1676" s="62">
        <v>13</v>
      </c>
      <c r="C1676" s="64" t="s">
        <v>20</v>
      </c>
      <c r="D1676" s="68"/>
      <c r="E1676" s="68">
        <f t="shared" si="1400"/>
        <v>0</v>
      </c>
      <c r="F1676" s="63">
        <f>$P$4-$O$4</f>
        <v>1.7529352980504564E-3</v>
      </c>
      <c r="G1676" s="65">
        <f>IFERROR(VLOOKUP(B1676,EFA!$C$2:$D$7,2,0),EFA!$D$7)</f>
        <v>1.0058360487805551</v>
      </c>
      <c r="H1676" s="69">
        <f>LGD!$D$11</f>
        <v>0.55000000000000004</v>
      </c>
      <c r="I1676" s="68">
        <f t="shared" si="1401"/>
        <v>0</v>
      </c>
      <c r="J1676" s="70">
        <f t="shared" si="1402"/>
        <v>0.18928891905411815</v>
      </c>
      <c r="K1676" s="68">
        <f t="shared" si="1403"/>
        <v>0</v>
      </c>
      <c r="M1676" s="64">
        <v>204</v>
      </c>
      <c r="N1676" s="64">
        <v>1</v>
      </c>
      <c r="O1676" s="63">
        <f t="shared" si="1404"/>
        <v>0.13390000000000002</v>
      </c>
      <c r="P1676" s="87">
        <f t="shared" si="1399"/>
        <v>1.245302089877247E-2</v>
      </c>
      <c r="Q1676" s="64">
        <f t="shared" si="1405"/>
        <v>54</v>
      </c>
      <c r="R1676" s="87">
        <f t="shared" si="1406"/>
        <v>0.50305701554895166</v>
      </c>
      <c r="S1676" s="64">
        <v>150</v>
      </c>
    </row>
    <row r="1677" spans="1:19" x14ac:dyDescent="0.25">
      <c r="C1677" s="94"/>
      <c r="D1677" s="97"/>
      <c r="E1677" s="97"/>
      <c r="F1677" s="95"/>
      <c r="G1677" s="98"/>
      <c r="H1677" s="99"/>
      <c r="I1677" s="97"/>
      <c r="J1677" s="100"/>
      <c r="K1677" s="97"/>
    </row>
    <row r="1678" spans="1:19" x14ac:dyDescent="0.25">
      <c r="A1678" s="62">
        <v>17</v>
      </c>
      <c r="B1678" s="62" t="s">
        <v>52</v>
      </c>
      <c r="C1678" s="64" t="s">
        <v>9</v>
      </c>
      <c r="D1678" s="64"/>
      <c r="E1678" s="84" t="s">
        <v>26</v>
      </c>
      <c r="F1678" s="84" t="s">
        <v>39</v>
      </c>
      <c r="G1678" s="84" t="s">
        <v>27</v>
      </c>
      <c r="H1678" s="84" t="s">
        <v>28</v>
      </c>
      <c r="I1678" s="84" t="s">
        <v>29</v>
      </c>
      <c r="J1678" s="84" t="s">
        <v>30</v>
      </c>
      <c r="K1678" s="85" t="s">
        <v>31</v>
      </c>
      <c r="M1678" s="85" t="s">
        <v>32</v>
      </c>
      <c r="N1678" s="85" t="s">
        <v>33</v>
      </c>
      <c r="O1678" s="85" t="s">
        <v>34</v>
      </c>
      <c r="P1678" s="85" t="s">
        <v>35</v>
      </c>
      <c r="Q1678" s="85" t="s">
        <v>36</v>
      </c>
      <c r="R1678" s="85" t="s">
        <v>37</v>
      </c>
      <c r="S1678" s="85" t="s">
        <v>38</v>
      </c>
    </row>
    <row r="1679" spans="1:19" x14ac:dyDescent="0.25">
      <c r="B1679" s="62">
        <v>14</v>
      </c>
      <c r="C1679" s="64" t="s">
        <v>12</v>
      </c>
      <c r="D1679" s="68"/>
      <c r="E1679" s="68">
        <f>D1536*R1679</f>
        <v>0</v>
      </c>
      <c r="F1679" s="63">
        <f t="shared" ref="F1679:F1686" si="1407">$Q$4-$P$4</f>
        <v>1.6229645901665035E-3</v>
      </c>
      <c r="G1679" s="65">
        <f>IFERROR(VLOOKUP(B1679,EFA!$C$2:$D$7,2,0),EFA!$D$7)</f>
        <v>1.0058360487805551</v>
      </c>
      <c r="H1679" s="69">
        <f>LGD!$D$3</f>
        <v>0</v>
      </c>
      <c r="I1679" s="68">
        <f>E1679*F1679*G1679*H1679</f>
        <v>0</v>
      </c>
      <c r="J1679" s="70">
        <f>1/((1+($O$16/12))^(M1679-Q1679))</f>
        <v>0.16568958358505875</v>
      </c>
      <c r="K1679" s="68">
        <f>I1679*J1679</f>
        <v>0</v>
      </c>
      <c r="M1679" s="64">
        <v>204</v>
      </c>
      <c r="N1679" s="64">
        <v>1</v>
      </c>
      <c r="O1679" s="63">
        <f>$O$16</f>
        <v>0.13390000000000002</v>
      </c>
      <c r="P1679" s="87">
        <f t="shared" ref="P1679:P1687" si="1408">PMT(O1679/12,M1679,-N1679,0,0)</f>
        <v>1.245302089877247E-2</v>
      </c>
      <c r="Q1679" s="64">
        <f>M1679-S1679</f>
        <v>42</v>
      </c>
      <c r="R1679" s="87">
        <f>PV(O1679/12,Q1679,-P1679,0,0)</f>
        <v>0.41575082836532495</v>
      </c>
      <c r="S1679" s="64">
        <v>162</v>
      </c>
    </row>
    <row r="1680" spans="1:19" x14ac:dyDescent="0.25">
      <c r="B1680" s="62">
        <v>14</v>
      </c>
      <c r="C1680" s="64" t="s">
        <v>13</v>
      </c>
      <c r="D1680" s="68"/>
      <c r="E1680" s="68">
        <f t="shared" ref="E1680:E1687" si="1409">D1537*R1680</f>
        <v>0</v>
      </c>
      <c r="F1680" s="63">
        <f t="shared" si="1407"/>
        <v>1.6229645901665035E-3</v>
      </c>
      <c r="G1680" s="65">
        <f>IFERROR(VLOOKUP(B1680,EFA!$C$2:$D$7,2,0),EFA!$D$7)</f>
        <v>1.0058360487805551</v>
      </c>
      <c r="H1680" s="69">
        <f>LGD!$D$4</f>
        <v>0.55000000000000004</v>
      </c>
      <c r="I1680" s="68">
        <f t="shared" ref="I1680:I1687" si="1410">E1680*F1680*G1680*H1680</f>
        <v>0</v>
      </c>
      <c r="J1680" s="70">
        <f t="shared" ref="J1680:J1687" si="1411">1/((1+($O$16/12))^(M1680-Q1680))</f>
        <v>0.16568958358505875</v>
      </c>
      <c r="K1680" s="68">
        <f t="shared" ref="K1680:K1687" si="1412">I1680*J1680</f>
        <v>0</v>
      </c>
      <c r="M1680" s="64">
        <v>204</v>
      </c>
      <c r="N1680" s="64">
        <v>1</v>
      </c>
      <c r="O1680" s="63">
        <f t="shared" ref="O1680:O1687" si="1413">$O$16</f>
        <v>0.13390000000000002</v>
      </c>
      <c r="P1680" s="87">
        <f t="shared" si="1408"/>
        <v>1.245302089877247E-2</v>
      </c>
      <c r="Q1680" s="64">
        <f t="shared" ref="Q1680:Q1687" si="1414">M1680-S1680</f>
        <v>42</v>
      </c>
      <c r="R1680" s="87">
        <f t="shared" ref="R1680:R1687" si="1415">PV(O1680/12,Q1680,-P1680,0,0)</f>
        <v>0.41575082836532495</v>
      </c>
      <c r="S1680" s="64">
        <v>162</v>
      </c>
    </row>
    <row r="1681" spans="1:19" x14ac:dyDescent="0.25">
      <c r="B1681" s="62">
        <v>14</v>
      </c>
      <c r="C1681" s="64" t="s">
        <v>14</v>
      </c>
      <c r="D1681" s="68"/>
      <c r="E1681" s="68">
        <f t="shared" si="1409"/>
        <v>0</v>
      </c>
      <c r="F1681" s="63">
        <f t="shared" si="1407"/>
        <v>1.6229645901665035E-3</v>
      </c>
      <c r="G1681" s="65">
        <f>IFERROR(VLOOKUP(B1681,EFA!$C$2:$D$7,2,0),EFA!$D$7)</f>
        <v>1.0058360487805551</v>
      </c>
      <c r="H1681" s="69">
        <f>LGD!$D$5</f>
        <v>0.14000000000000001</v>
      </c>
      <c r="I1681" s="68">
        <f t="shared" si="1410"/>
        <v>0</v>
      </c>
      <c r="J1681" s="70">
        <f t="shared" si="1411"/>
        <v>0.16568958358505875</v>
      </c>
      <c r="K1681" s="68">
        <f t="shared" si="1412"/>
        <v>0</v>
      </c>
      <c r="M1681" s="64">
        <v>204</v>
      </c>
      <c r="N1681" s="64">
        <v>1</v>
      </c>
      <c r="O1681" s="63">
        <f t="shared" si="1413"/>
        <v>0.13390000000000002</v>
      </c>
      <c r="P1681" s="87">
        <f t="shared" si="1408"/>
        <v>1.245302089877247E-2</v>
      </c>
      <c r="Q1681" s="64">
        <f t="shared" si="1414"/>
        <v>42</v>
      </c>
      <c r="R1681" s="87">
        <f t="shared" si="1415"/>
        <v>0.41575082836532495</v>
      </c>
      <c r="S1681" s="64">
        <v>162</v>
      </c>
    </row>
    <row r="1682" spans="1:19" x14ac:dyDescent="0.25">
      <c r="B1682" s="62">
        <v>14</v>
      </c>
      <c r="C1682" s="64" t="s">
        <v>15</v>
      </c>
      <c r="D1682" s="68"/>
      <c r="E1682" s="68">
        <f t="shared" si="1409"/>
        <v>0</v>
      </c>
      <c r="F1682" s="63">
        <f t="shared" si="1407"/>
        <v>1.6229645901665035E-3</v>
      </c>
      <c r="G1682" s="65">
        <f>IFERROR(VLOOKUP(B1682,EFA!$C$2:$D$7,2,0),EFA!$D$7)</f>
        <v>1.0058360487805551</v>
      </c>
      <c r="H1682" s="69">
        <f>LGD!$D$6</f>
        <v>0.3</v>
      </c>
      <c r="I1682" s="68">
        <f t="shared" si="1410"/>
        <v>0</v>
      </c>
      <c r="J1682" s="70">
        <f t="shared" si="1411"/>
        <v>0.16568958358505875</v>
      </c>
      <c r="K1682" s="68">
        <f t="shared" si="1412"/>
        <v>0</v>
      </c>
      <c r="M1682" s="64">
        <v>204</v>
      </c>
      <c r="N1682" s="64">
        <v>1</v>
      </c>
      <c r="O1682" s="63">
        <f t="shared" si="1413"/>
        <v>0.13390000000000002</v>
      </c>
      <c r="P1682" s="87">
        <f t="shared" si="1408"/>
        <v>1.245302089877247E-2</v>
      </c>
      <c r="Q1682" s="64">
        <f t="shared" si="1414"/>
        <v>42</v>
      </c>
      <c r="R1682" s="87">
        <f t="shared" si="1415"/>
        <v>0.41575082836532495</v>
      </c>
      <c r="S1682" s="64">
        <v>162</v>
      </c>
    </row>
    <row r="1683" spans="1:19" x14ac:dyDescent="0.25">
      <c r="B1683" s="62">
        <v>14</v>
      </c>
      <c r="C1683" s="64" t="s">
        <v>16</v>
      </c>
      <c r="D1683" s="68"/>
      <c r="E1683" s="68">
        <f t="shared" si="1409"/>
        <v>0</v>
      </c>
      <c r="F1683" s="63">
        <f t="shared" si="1407"/>
        <v>1.6229645901665035E-3</v>
      </c>
      <c r="G1683" s="65">
        <f>IFERROR(VLOOKUP(B1683,EFA!$C$2:$D$7,2,0),EFA!$D$7)</f>
        <v>1.0058360487805551</v>
      </c>
      <c r="H1683" s="69">
        <f>LGD!$D$7</f>
        <v>0.3</v>
      </c>
      <c r="I1683" s="68">
        <f t="shared" si="1410"/>
        <v>0</v>
      </c>
      <c r="J1683" s="70">
        <f t="shared" si="1411"/>
        <v>0.16568958358505875</v>
      </c>
      <c r="K1683" s="68">
        <f t="shared" si="1412"/>
        <v>0</v>
      </c>
      <c r="M1683" s="64">
        <v>204</v>
      </c>
      <c r="N1683" s="64">
        <v>1</v>
      </c>
      <c r="O1683" s="63">
        <f t="shared" si="1413"/>
        <v>0.13390000000000002</v>
      </c>
      <c r="P1683" s="87">
        <f t="shared" si="1408"/>
        <v>1.245302089877247E-2</v>
      </c>
      <c r="Q1683" s="64">
        <f t="shared" si="1414"/>
        <v>42</v>
      </c>
      <c r="R1683" s="87">
        <f t="shared" si="1415"/>
        <v>0.41575082836532495</v>
      </c>
      <c r="S1683" s="64">
        <v>162</v>
      </c>
    </row>
    <row r="1684" spans="1:19" x14ac:dyDescent="0.25">
      <c r="B1684" s="62">
        <v>14</v>
      </c>
      <c r="C1684" s="64" t="s">
        <v>17</v>
      </c>
      <c r="D1684" s="68"/>
      <c r="E1684" s="68">
        <f t="shared" si="1409"/>
        <v>0</v>
      </c>
      <c r="F1684" s="63">
        <f t="shared" si="1407"/>
        <v>1.6229645901665035E-3</v>
      </c>
      <c r="G1684" s="65">
        <f>IFERROR(VLOOKUP(B1684,EFA!$C$2:$D$7,2,0),EFA!$D$7)</f>
        <v>1.0058360487805551</v>
      </c>
      <c r="H1684" s="69">
        <f>LGD!$D$8</f>
        <v>4.6364209605119888E-2</v>
      </c>
      <c r="I1684" s="68">
        <f t="shared" si="1410"/>
        <v>0</v>
      </c>
      <c r="J1684" s="70">
        <f t="shared" si="1411"/>
        <v>0.16568958358505875</v>
      </c>
      <c r="K1684" s="68">
        <f t="shared" si="1412"/>
        <v>0</v>
      </c>
      <c r="M1684" s="64">
        <v>204</v>
      </c>
      <c r="N1684" s="64">
        <v>1</v>
      </c>
      <c r="O1684" s="63">
        <f t="shared" si="1413"/>
        <v>0.13390000000000002</v>
      </c>
      <c r="P1684" s="87">
        <f t="shared" si="1408"/>
        <v>1.245302089877247E-2</v>
      </c>
      <c r="Q1684" s="64">
        <f t="shared" si="1414"/>
        <v>42</v>
      </c>
      <c r="R1684" s="87">
        <f t="shared" si="1415"/>
        <v>0.41575082836532495</v>
      </c>
      <c r="S1684" s="64">
        <v>162</v>
      </c>
    </row>
    <row r="1685" spans="1:19" x14ac:dyDescent="0.25">
      <c r="B1685" s="62">
        <v>14</v>
      </c>
      <c r="C1685" s="64" t="s">
        <v>18</v>
      </c>
      <c r="D1685" s="68"/>
      <c r="E1685" s="68">
        <f t="shared" si="1409"/>
        <v>0</v>
      </c>
      <c r="F1685" s="63">
        <f t="shared" si="1407"/>
        <v>1.6229645901665035E-3</v>
      </c>
      <c r="G1685" s="65">
        <f>IFERROR(VLOOKUP(B1685,EFA!$C$2:$D$7,2,0),EFA!$D$7)</f>
        <v>1.0058360487805551</v>
      </c>
      <c r="H1685" s="69">
        <f>LGD!$D$9</f>
        <v>0.25</v>
      </c>
      <c r="I1685" s="68">
        <f t="shared" si="1410"/>
        <v>0</v>
      </c>
      <c r="J1685" s="70">
        <f t="shared" si="1411"/>
        <v>0.16568958358505875</v>
      </c>
      <c r="K1685" s="68">
        <f t="shared" si="1412"/>
        <v>0</v>
      </c>
      <c r="M1685" s="64">
        <v>204</v>
      </c>
      <c r="N1685" s="64">
        <v>1</v>
      </c>
      <c r="O1685" s="63">
        <f t="shared" si="1413"/>
        <v>0.13390000000000002</v>
      </c>
      <c r="P1685" s="87">
        <f t="shared" si="1408"/>
        <v>1.245302089877247E-2</v>
      </c>
      <c r="Q1685" s="64">
        <f t="shared" si="1414"/>
        <v>42</v>
      </c>
      <c r="R1685" s="87">
        <f t="shared" si="1415"/>
        <v>0.41575082836532495</v>
      </c>
      <c r="S1685" s="64">
        <v>162</v>
      </c>
    </row>
    <row r="1686" spans="1:19" x14ac:dyDescent="0.25">
      <c r="B1686" s="62">
        <v>14</v>
      </c>
      <c r="C1686" s="64" t="s">
        <v>19</v>
      </c>
      <c r="D1686" s="68"/>
      <c r="E1686" s="68">
        <f t="shared" si="1409"/>
        <v>0</v>
      </c>
      <c r="F1686" s="63">
        <f t="shared" si="1407"/>
        <v>1.6229645901665035E-3</v>
      </c>
      <c r="G1686" s="65">
        <f>IFERROR(VLOOKUP(B1686,EFA!$C$2:$D$7,2,0),EFA!$D$7)</f>
        <v>1.0058360487805551</v>
      </c>
      <c r="H1686" s="69">
        <f>LGD!$D$10</f>
        <v>0.35</v>
      </c>
      <c r="I1686" s="68">
        <f t="shared" si="1410"/>
        <v>0</v>
      </c>
      <c r="J1686" s="70">
        <f t="shared" si="1411"/>
        <v>0.16568958358505875</v>
      </c>
      <c r="K1686" s="68">
        <f t="shared" si="1412"/>
        <v>0</v>
      </c>
      <c r="M1686" s="64">
        <v>204</v>
      </c>
      <c r="N1686" s="64">
        <v>1</v>
      </c>
      <c r="O1686" s="63">
        <f t="shared" si="1413"/>
        <v>0.13390000000000002</v>
      </c>
      <c r="P1686" s="87">
        <f t="shared" si="1408"/>
        <v>1.245302089877247E-2</v>
      </c>
      <c r="Q1686" s="64">
        <f t="shared" si="1414"/>
        <v>42</v>
      </c>
      <c r="R1686" s="87">
        <f t="shared" si="1415"/>
        <v>0.41575082836532495</v>
      </c>
      <c r="S1686" s="64">
        <v>162</v>
      </c>
    </row>
    <row r="1687" spans="1:19" x14ac:dyDescent="0.25">
      <c r="B1687" s="62">
        <v>14</v>
      </c>
      <c r="C1687" s="64" t="s">
        <v>20</v>
      </c>
      <c r="D1687" s="68"/>
      <c r="E1687" s="68">
        <f t="shared" si="1409"/>
        <v>0</v>
      </c>
      <c r="F1687" s="63">
        <f>$Q$4-$P$4</f>
        <v>1.6229645901665035E-3</v>
      </c>
      <c r="G1687" s="65">
        <f>IFERROR(VLOOKUP(B1687,EFA!$C$2:$D$7,2,0),EFA!$D$7)</f>
        <v>1.0058360487805551</v>
      </c>
      <c r="H1687" s="69">
        <f>LGD!$D$11</f>
        <v>0.55000000000000004</v>
      </c>
      <c r="I1687" s="68">
        <f t="shared" si="1410"/>
        <v>0</v>
      </c>
      <c r="J1687" s="70">
        <f t="shared" si="1411"/>
        <v>0.16568958358505875</v>
      </c>
      <c r="K1687" s="68">
        <f t="shared" si="1412"/>
        <v>0</v>
      </c>
      <c r="M1687" s="64">
        <v>204</v>
      </c>
      <c r="N1687" s="64">
        <v>1</v>
      </c>
      <c r="O1687" s="63">
        <f t="shared" si="1413"/>
        <v>0.13390000000000002</v>
      </c>
      <c r="P1687" s="87">
        <f t="shared" si="1408"/>
        <v>1.245302089877247E-2</v>
      </c>
      <c r="Q1687" s="64">
        <f t="shared" si="1414"/>
        <v>42</v>
      </c>
      <c r="R1687" s="87">
        <f t="shared" si="1415"/>
        <v>0.41575082836532495</v>
      </c>
      <c r="S1687" s="64">
        <v>162</v>
      </c>
    </row>
    <row r="1688" spans="1:19" x14ac:dyDescent="0.25">
      <c r="C1688" s="94"/>
      <c r="D1688" s="97"/>
      <c r="E1688" s="97"/>
      <c r="F1688" s="95"/>
      <c r="G1688" s="98"/>
      <c r="H1688" s="99"/>
      <c r="I1688" s="97"/>
      <c r="J1688" s="100"/>
      <c r="K1688" s="97"/>
    </row>
    <row r="1689" spans="1:19" x14ac:dyDescent="0.25">
      <c r="A1689" s="62">
        <v>17</v>
      </c>
      <c r="B1689" s="62" t="s">
        <v>52</v>
      </c>
      <c r="C1689" s="64" t="s">
        <v>9</v>
      </c>
      <c r="D1689" s="64"/>
      <c r="E1689" s="84" t="s">
        <v>26</v>
      </c>
      <c r="F1689" s="84" t="s">
        <v>39</v>
      </c>
      <c r="G1689" s="84" t="s">
        <v>27</v>
      </c>
      <c r="H1689" s="84" t="s">
        <v>28</v>
      </c>
      <c r="I1689" s="84" t="s">
        <v>29</v>
      </c>
      <c r="J1689" s="84" t="s">
        <v>30</v>
      </c>
      <c r="K1689" s="85" t="s">
        <v>31</v>
      </c>
      <c r="M1689" s="85" t="s">
        <v>32</v>
      </c>
      <c r="N1689" s="85" t="s">
        <v>33</v>
      </c>
      <c r="O1689" s="85" t="s">
        <v>34</v>
      </c>
      <c r="P1689" s="85" t="s">
        <v>35</v>
      </c>
      <c r="Q1689" s="85" t="s">
        <v>36</v>
      </c>
      <c r="R1689" s="85" t="s">
        <v>37</v>
      </c>
      <c r="S1689" s="85" t="s">
        <v>38</v>
      </c>
    </row>
    <row r="1690" spans="1:19" x14ac:dyDescent="0.25">
      <c r="B1690" s="62">
        <v>15</v>
      </c>
      <c r="C1690" s="64" t="s">
        <v>12</v>
      </c>
      <c r="D1690" s="68"/>
      <c r="E1690" s="68">
        <f>D1536*R1690</f>
        <v>0</v>
      </c>
      <c r="F1690" s="63">
        <f t="shared" ref="F1690:F1697" si="1416">$R$4-$Q$4</f>
        <v>1.5109438855642476E-3</v>
      </c>
      <c r="G1690" s="65">
        <f>IFERROR(VLOOKUP(B1690,EFA!$C$2:$D$7,2,0),EFA!$D$7)</f>
        <v>1.0058360487805551</v>
      </c>
      <c r="H1690" s="69">
        <f>LGD!$D$3</f>
        <v>0</v>
      </c>
      <c r="I1690" s="68">
        <f>E1690*F1690*G1690*H1690</f>
        <v>0</v>
      </c>
      <c r="J1690" s="70">
        <f>1/((1+($O$16/12))^(M1690-Q1690))</f>
        <v>0.14503246278637838</v>
      </c>
      <c r="K1690" s="68">
        <f>I1690*J1690</f>
        <v>0</v>
      </c>
      <c r="M1690" s="64">
        <v>204</v>
      </c>
      <c r="N1690" s="64">
        <v>1</v>
      </c>
      <c r="O1690" s="63">
        <f>$O$16</f>
        <v>0.13390000000000002</v>
      </c>
      <c r="P1690" s="87">
        <f t="shared" ref="P1690:P1698" si="1417">PMT(O1690/12,M1690,-N1690,0,0)</f>
        <v>1.245302089877247E-2</v>
      </c>
      <c r="Q1690" s="64">
        <f>M1690-S1690</f>
        <v>30</v>
      </c>
      <c r="R1690" s="87">
        <f>PV(O1690/12,Q1690,-P1690,0,0)</f>
        <v>0.31600953237588025</v>
      </c>
      <c r="S1690" s="64">
        <v>174</v>
      </c>
    </row>
    <row r="1691" spans="1:19" x14ac:dyDescent="0.25">
      <c r="B1691" s="62">
        <v>15</v>
      </c>
      <c r="C1691" s="64" t="s">
        <v>13</v>
      </c>
      <c r="D1691" s="68"/>
      <c r="E1691" s="68">
        <f t="shared" ref="E1691:E1698" si="1418">D1537*R1691</f>
        <v>0</v>
      </c>
      <c r="F1691" s="63">
        <f t="shared" si="1416"/>
        <v>1.5109438855642476E-3</v>
      </c>
      <c r="G1691" s="65">
        <f>IFERROR(VLOOKUP(B1691,EFA!$C$2:$D$7,2,0),EFA!$D$7)</f>
        <v>1.0058360487805551</v>
      </c>
      <c r="H1691" s="69">
        <f>LGD!$D$4</f>
        <v>0.55000000000000004</v>
      </c>
      <c r="I1691" s="68">
        <f t="shared" ref="I1691:I1698" si="1419">E1691*F1691*G1691*H1691</f>
        <v>0</v>
      </c>
      <c r="J1691" s="70">
        <f t="shared" ref="J1691:J1698" si="1420">1/((1+($O$16/12))^(M1691-Q1691))</f>
        <v>0.14503246278637838</v>
      </c>
      <c r="K1691" s="68">
        <f t="shared" ref="K1691:K1698" si="1421">I1691*J1691</f>
        <v>0</v>
      </c>
      <c r="M1691" s="64">
        <v>204</v>
      </c>
      <c r="N1691" s="64">
        <v>1</v>
      </c>
      <c r="O1691" s="63">
        <f t="shared" ref="O1691:O1698" si="1422">$O$16</f>
        <v>0.13390000000000002</v>
      </c>
      <c r="P1691" s="87">
        <f t="shared" si="1417"/>
        <v>1.245302089877247E-2</v>
      </c>
      <c r="Q1691" s="64">
        <f t="shared" ref="Q1691:Q1698" si="1423">M1691-S1691</f>
        <v>30</v>
      </c>
      <c r="R1691" s="87">
        <f t="shared" ref="R1691:R1698" si="1424">PV(O1691/12,Q1691,-P1691,0,0)</f>
        <v>0.31600953237588025</v>
      </c>
      <c r="S1691" s="64">
        <v>174</v>
      </c>
    </row>
    <row r="1692" spans="1:19" x14ac:dyDescent="0.25">
      <c r="B1692" s="62">
        <v>15</v>
      </c>
      <c r="C1692" s="64" t="s">
        <v>14</v>
      </c>
      <c r="D1692" s="68"/>
      <c r="E1692" s="68">
        <f t="shared" si="1418"/>
        <v>0</v>
      </c>
      <c r="F1692" s="63">
        <f t="shared" si="1416"/>
        <v>1.5109438855642476E-3</v>
      </c>
      <c r="G1692" s="65">
        <f>IFERROR(VLOOKUP(B1692,EFA!$C$2:$D$7,2,0),EFA!$D$7)</f>
        <v>1.0058360487805551</v>
      </c>
      <c r="H1692" s="69">
        <f>LGD!$D$5</f>
        <v>0.14000000000000001</v>
      </c>
      <c r="I1692" s="68">
        <f t="shared" si="1419"/>
        <v>0</v>
      </c>
      <c r="J1692" s="70">
        <f t="shared" si="1420"/>
        <v>0.14503246278637838</v>
      </c>
      <c r="K1692" s="68">
        <f t="shared" si="1421"/>
        <v>0</v>
      </c>
      <c r="M1692" s="64">
        <v>204</v>
      </c>
      <c r="N1692" s="64">
        <v>1</v>
      </c>
      <c r="O1692" s="63">
        <f t="shared" si="1422"/>
        <v>0.13390000000000002</v>
      </c>
      <c r="P1692" s="87">
        <f t="shared" si="1417"/>
        <v>1.245302089877247E-2</v>
      </c>
      <c r="Q1692" s="64">
        <f t="shared" si="1423"/>
        <v>30</v>
      </c>
      <c r="R1692" s="87">
        <f t="shared" si="1424"/>
        <v>0.31600953237588025</v>
      </c>
      <c r="S1692" s="64">
        <v>174</v>
      </c>
    </row>
    <row r="1693" spans="1:19" x14ac:dyDescent="0.25">
      <c r="B1693" s="62">
        <v>15</v>
      </c>
      <c r="C1693" s="64" t="s">
        <v>15</v>
      </c>
      <c r="D1693" s="68"/>
      <c r="E1693" s="68">
        <f t="shared" si="1418"/>
        <v>0</v>
      </c>
      <c r="F1693" s="63">
        <f t="shared" si="1416"/>
        <v>1.5109438855642476E-3</v>
      </c>
      <c r="G1693" s="65">
        <f>IFERROR(VLOOKUP(B1693,EFA!$C$2:$D$7,2,0),EFA!$D$7)</f>
        <v>1.0058360487805551</v>
      </c>
      <c r="H1693" s="69">
        <f>LGD!$D$6</f>
        <v>0.3</v>
      </c>
      <c r="I1693" s="68">
        <f t="shared" si="1419"/>
        <v>0</v>
      </c>
      <c r="J1693" s="70">
        <f t="shared" si="1420"/>
        <v>0.14503246278637838</v>
      </c>
      <c r="K1693" s="68">
        <f t="shared" si="1421"/>
        <v>0</v>
      </c>
      <c r="M1693" s="64">
        <v>204</v>
      </c>
      <c r="N1693" s="64">
        <v>1</v>
      </c>
      <c r="O1693" s="63">
        <f t="shared" si="1422"/>
        <v>0.13390000000000002</v>
      </c>
      <c r="P1693" s="87">
        <f t="shared" si="1417"/>
        <v>1.245302089877247E-2</v>
      </c>
      <c r="Q1693" s="64">
        <f t="shared" si="1423"/>
        <v>30</v>
      </c>
      <c r="R1693" s="87">
        <f t="shared" si="1424"/>
        <v>0.31600953237588025</v>
      </c>
      <c r="S1693" s="64">
        <v>174</v>
      </c>
    </row>
    <row r="1694" spans="1:19" x14ac:dyDescent="0.25">
      <c r="B1694" s="62">
        <v>15</v>
      </c>
      <c r="C1694" s="64" t="s">
        <v>16</v>
      </c>
      <c r="D1694" s="68"/>
      <c r="E1694" s="68">
        <f t="shared" si="1418"/>
        <v>0</v>
      </c>
      <c r="F1694" s="63">
        <f t="shared" si="1416"/>
        <v>1.5109438855642476E-3</v>
      </c>
      <c r="G1694" s="65">
        <f>IFERROR(VLOOKUP(B1694,EFA!$C$2:$D$7,2,0),EFA!$D$7)</f>
        <v>1.0058360487805551</v>
      </c>
      <c r="H1694" s="69">
        <f>LGD!$D$7</f>
        <v>0.3</v>
      </c>
      <c r="I1694" s="68">
        <f t="shared" si="1419"/>
        <v>0</v>
      </c>
      <c r="J1694" s="70">
        <f t="shared" si="1420"/>
        <v>0.14503246278637838</v>
      </c>
      <c r="K1694" s="68">
        <f t="shared" si="1421"/>
        <v>0</v>
      </c>
      <c r="M1694" s="64">
        <v>204</v>
      </c>
      <c r="N1694" s="64">
        <v>1</v>
      </c>
      <c r="O1694" s="63">
        <f t="shared" si="1422"/>
        <v>0.13390000000000002</v>
      </c>
      <c r="P1694" s="87">
        <f t="shared" si="1417"/>
        <v>1.245302089877247E-2</v>
      </c>
      <c r="Q1694" s="64">
        <f t="shared" si="1423"/>
        <v>30</v>
      </c>
      <c r="R1694" s="87">
        <f t="shared" si="1424"/>
        <v>0.31600953237588025</v>
      </c>
      <c r="S1694" s="64">
        <v>174</v>
      </c>
    </row>
    <row r="1695" spans="1:19" x14ac:dyDescent="0.25">
      <c r="B1695" s="62">
        <v>15</v>
      </c>
      <c r="C1695" s="64" t="s">
        <v>17</v>
      </c>
      <c r="D1695" s="68"/>
      <c r="E1695" s="68">
        <f t="shared" si="1418"/>
        <v>0</v>
      </c>
      <c r="F1695" s="63">
        <f t="shared" si="1416"/>
        <v>1.5109438855642476E-3</v>
      </c>
      <c r="G1695" s="65">
        <f>IFERROR(VLOOKUP(B1695,EFA!$C$2:$D$7,2,0),EFA!$D$7)</f>
        <v>1.0058360487805551</v>
      </c>
      <c r="H1695" s="69">
        <f>LGD!$D$8</f>
        <v>4.6364209605119888E-2</v>
      </c>
      <c r="I1695" s="68">
        <f t="shared" si="1419"/>
        <v>0</v>
      </c>
      <c r="J1695" s="70">
        <f t="shared" si="1420"/>
        <v>0.14503246278637838</v>
      </c>
      <c r="K1695" s="68">
        <f t="shared" si="1421"/>
        <v>0</v>
      </c>
      <c r="M1695" s="64">
        <v>204</v>
      </c>
      <c r="N1695" s="64">
        <v>1</v>
      </c>
      <c r="O1695" s="63">
        <f t="shared" si="1422"/>
        <v>0.13390000000000002</v>
      </c>
      <c r="P1695" s="87">
        <f t="shared" si="1417"/>
        <v>1.245302089877247E-2</v>
      </c>
      <c r="Q1695" s="64">
        <f t="shared" si="1423"/>
        <v>30</v>
      </c>
      <c r="R1695" s="87">
        <f t="shared" si="1424"/>
        <v>0.31600953237588025</v>
      </c>
      <c r="S1695" s="64">
        <v>174</v>
      </c>
    </row>
    <row r="1696" spans="1:19" x14ac:dyDescent="0.25">
      <c r="B1696" s="62">
        <v>15</v>
      </c>
      <c r="C1696" s="64" t="s">
        <v>18</v>
      </c>
      <c r="D1696" s="68"/>
      <c r="E1696" s="68">
        <f t="shared" si="1418"/>
        <v>0</v>
      </c>
      <c r="F1696" s="63">
        <f t="shared" si="1416"/>
        <v>1.5109438855642476E-3</v>
      </c>
      <c r="G1696" s="65">
        <f>IFERROR(VLOOKUP(B1696,EFA!$C$2:$D$7,2,0),EFA!$D$7)</f>
        <v>1.0058360487805551</v>
      </c>
      <c r="H1696" s="69">
        <f>LGD!$D$9</f>
        <v>0.25</v>
      </c>
      <c r="I1696" s="68">
        <f t="shared" si="1419"/>
        <v>0</v>
      </c>
      <c r="J1696" s="70">
        <f t="shared" si="1420"/>
        <v>0.14503246278637838</v>
      </c>
      <c r="K1696" s="68">
        <f t="shared" si="1421"/>
        <v>0</v>
      </c>
      <c r="M1696" s="64">
        <v>204</v>
      </c>
      <c r="N1696" s="64">
        <v>1</v>
      </c>
      <c r="O1696" s="63">
        <f t="shared" si="1422"/>
        <v>0.13390000000000002</v>
      </c>
      <c r="P1696" s="87">
        <f t="shared" si="1417"/>
        <v>1.245302089877247E-2</v>
      </c>
      <c r="Q1696" s="64">
        <f t="shared" si="1423"/>
        <v>30</v>
      </c>
      <c r="R1696" s="87">
        <f t="shared" si="1424"/>
        <v>0.31600953237588025</v>
      </c>
      <c r="S1696" s="64">
        <v>174</v>
      </c>
    </row>
    <row r="1697" spans="1:19" x14ac:dyDescent="0.25">
      <c r="B1697" s="62">
        <v>15</v>
      </c>
      <c r="C1697" s="64" t="s">
        <v>19</v>
      </c>
      <c r="D1697" s="68"/>
      <c r="E1697" s="68">
        <f t="shared" si="1418"/>
        <v>0</v>
      </c>
      <c r="F1697" s="63">
        <f t="shared" si="1416"/>
        <v>1.5109438855642476E-3</v>
      </c>
      <c r="G1697" s="65">
        <f>IFERROR(VLOOKUP(B1697,EFA!$C$2:$D$7,2,0),EFA!$D$7)</f>
        <v>1.0058360487805551</v>
      </c>
      <c r="H1697" s="69">
        <f>LGD!$D$10</f>
        <v>0.35</v>
      </c>
      <c r="I1697" s="68">
        <f t="shared" si="1419"/>
        <v>0</v>
      </c>
      <c r="J1697" s="70">
        <f t="shared" si="1420"/>
        <v>0.14503246278637838</v>
      </c>
      <c r="K1697" s="68">
        <f t="shared" si="1421"/>
        <v>0</v>
      </c>
      <c r="M1697" s="64">
        <v>204</v>
      </c>
      <c r="N1697" s="64">
        <v>1</v>
      </c>
      <c r="O1697" s="63">
        <f t="shared" si="1422"/>
        <v>0.13390000000000002</v>
      </c>
      <c r="P1697" s="87">
        <f t="shared" si="1417"/>
        <v>1.245302089877247E-2</v>
      </c>
      <c r="Q1697" s="64">
        <f t="shared" si="1423"/>
        <v>30</v>
      </c>
      <c r="R1697" s="87">
        <f t="shared" si="1424"/>
        <v>0.31600953237588025</v>
      </c>
      <c r="S1697" s="64">
        <v>174</v>
      </c>
    </row>
    <row r="1698" spans="1:19" x14ac:dyDescent="0.25">
      <c r="B1698" s="62">
        <v>15</v>
      </c>
      <c r="C1698" s="64" t="s">
        <v>20</v>
      </c>
      <c r="D1698" s="68"/>
      <c r="E1698" s="68">
        <f t="shared" si="1418"/>
        <v>0</v>
      </c>
      <c r="F1698" s="63">
        <f>$R$4-$Q$4</f>
        <v>1.5109438855642476E-3</v>
      </c>
      <c r="G1698" s="65">
        <f>IFERROR(VLOOKUP(B1698,EFA!$C$2:$D$7,2,0),EFA!$D$7)</f>
        <v>1.0058360487805551</v>
      </c>
      <c r="H1698" s="69">
        <f>LGD!$D$11</f>
        <v>0.55000000000000004</v>
      </c>
      <c r="I1698" s="68">
        <f t="shared" si="1419"/>
        <v>0</v>
      </c>
      <c r="J1698" s="70">
        <f t="shared" si="1420"/>
        <v>0.14503246278637838</v>
      </c>
      <c r="K1698" s="68">
        <f t="shared" si="1421"/>
        <v>0</v>
      </c>
      <c r="M1698" s="64">
        <v>204</v>
      </c>
      <c r="N1698" s="64">
        <v>1</v>
      </c>
      <c r="O1698" s="63">
        <f t="shared" si="1422"/>
        <v>0.13390000000000002</v>
      </c>
      <c r="P1698" s="87">
        <f t="shared" si="1417"/>
        <v>1.245302089877247E-2</v>
      </c>
      <c r="Q1698" s="64">
        <f t="shared" si="1423"/>
        <v>30</v>
      </c>
      <c r="R1698" s="87">
        <f t="shared" si="1424"/>
        <v>0.31600953237588025</v>
      </c>
      <c r="S1698" s="64">
        <v>174</v>
      </c>
    </row>
    <row r="1699" spans="1:19" x14ac:dyDescent="0.25">
      <c r="C1699" s="94"/>
      <c r="D1699" s="97"/>
      <c r="E1699" s="97"/>
      <c r="F1699" s="95"/>
      <c r="G1699" s="98"/>
      <c r="H1699" s="99"/>
      <c r="I1699" s="97"/>
      <c r="J1699" s="100"/>
      <c r="K1699" s="97"/>
    </row>
    <row r="1700" spans="1:19" x14ac:dyDescent="0.25">
      <c r="A1700" s="62">
        <v>17</v>
      </c>
      <c r="B1700" s="62" t="s">
        <v>52</v>
      </c>
      <c r="C1700" s="64" t="s">
        <v>9</v>
      </c>
      <c r="D1700" s="64"/>
      <c r="E1700" s="84" t="s">
        <v>26</v>
      </c>
      <c r="F1700" s="84" t="s">
        <v>39</v>
      </c>
      <c r="G1700" s="84" t="s">
        <v>27</v>
      </c>
      <c r="H1700" s="84" t="s">
        <v>28</v>
      </c>
      <c r="I1700" s="84" t="s">
        <v>29</v>
      </c>
      <c r="J1700" s="84" t="s">
        <v>30</v>
      </c>
      <c r="K1700" s="85" t="s">
        <v>31</v>
      </c>
      <c r="M1700" s="85" t="s">
        <v>32</v>
      </c>
      <c r="N1700" s="85" t="s">
        <v>33</v>
      </c>
      <c r="O1700" s="85" t="s">
        <v>34</v>
      </c>
      <c r="P1700" s="85" t="s">
        <v>35</v>
      </c>
      <c r="Q1700" s="85" t="s">
        <v>36</v>
      </c>
      <c r="R1700" s="85" t="s">
        <v>37</v>
      </c>
      <c r="S1700" s="85" t="s">
        <v>38</v>
      </c>
    </row>
    <row r="1701" spans="1:19" x14ac:dyDescent="0.25">
      <c r="B1701" s="62">
        <v>16</v>
      </c>
      <c r="C1701" s="64" t="s">
        <v>12</v>
      </c>
      <c r="D1701" s="68"/>
      <c r="E1701" s="68">
        <f>D1536*R1701</f>
        <v>0</v>
      </c>
      <c r="F1701" s="63">
        <f t="shared" ref="F1701:F1708" si="1425">$S$4-$R$4</f>
        <v>1.4133936129127889E-3</v>
      </c>
      <c r="G1701" s="65">
        <f>IFERROR(VLOOKUP(B1701,EFA!$C$2:$D$7,2,0),EFA!$D$7)</f>
        <v>1.0058360487805551</v>
      </c>
      <c r="H1701" s="69">
        <f>LGD!$D$3</f>
        <v>0</v>
      </c>
      <c r="I1701" s="68">
        <f>E1701*F1701*G1701*H1701</f>
        <v>0</v>
      </c>
      <c r="J1701" s="70">
        <f>1/((1+($O$16/12))^(M1701-Q1701))</f>
        <v>0.12695074009335028</v>
      </c>
      <c r="K1701" s="68">
        <f>I1701*J1701</f>
        <v>0</v>
      </c>
      <c r="M1701" s="64">
        <v>204</v>
      </c>
      <c r="N1701" s="64">
        <v>1</v>
      </c>
      <c r="O1701" s="63">
        <f>$O$16</f>
        <v>0.13390000000000002</v>
      </c>
      <c r="P1701" s="87">
        <f t="shared" ref="P1701:P1709" si="1426">PMT(O1701/12,M1701,-N1701,0,0)</f>
        <v>1.245302089877247E-2</v>
      </c>
      <c r="Q1701" s="64">
        <f>M1701-S1701</f>
        <v>18</v>
      </c>
      <c r="R1701" s="87">
        <f>PV(O1701/12,Q1701,-P1701,0,0)</f>
        <v>0.20206198241896567</v>
      </c>
      <c r="S1701" s="64">
        <v>186</v>
      </c>
    </row>
    <row r="1702" spans="1:19" x14ac:dyDescent="0.25">
      <c r="B1702" s="62">
        <v>16</v>
      </c>
      <c r="C1702" s="64" t="s">
        <v>13</v>
      </c>
      <c r="D1702" s="68"/>
      <c r="E1702" s="68">
        <f t="shared" ref="E1702:E1709" si="1427">D1537*R1702</f>
        <v>0</v>
      </c>
      <c r="F1702" s="63">
        <f t="shared" si="1425"/>
        <v>1.4133936129127889E-3</v>
      </c>
      <c r="G1702" s="65">
        <f>IFERROR(VLOOKUP(B1702,EFA!$C$2:$D$7,2,0),EFA!$D$7)</f>
        <v>1.0058360487805551</v>
      </c>
      <c r="H1702" s="69">
        <f>LGD!$D$4</f>
        <v>0.55000000000000004</v>
      </c>
      <c r="I1702" s="68">
        <f t="shared" ref="I1702:I1709" si="1428">E1702*F1702*G1702*H1702</f>
        <v>0</v>
      </c>
      <c r="J1702" s="70">
        <f t="shared" ref="J1702:J1709" si="1429">1/((1+($O$16/12))^(M1702-Q1702))</f>
        <v>0.12695074009335028</v>
      </c>
      <c r="K1702" s="68">
        <f t="shared" ref="K1702:K1709" si="1430">I1702*J1702</f>
        <v>0</v>
      </c>
      <c r="M1702" s="64">
        <v>204</v>
      </c>
      <c r="N1702" s="64">
        <v>1</v>
      </c>
      <c r="O1702" s="63">
        <f t="shared" ref="O1702:O1709" si="1431">$O$16</f>
        <v>0.13390000000000002</v>
      </c>
      <c r="P1702" s="87">
        <f t="shared" si="1426"/>
        <v>1.245302089877247E-2</v>
      </c>
      <c r="Q1702" s="64">
        <f t="shared" ref="Q1702:Q1709" si="1432">M1702-S1702</f>
        <v>18</v>
      </c>
      <c r="R1702" s="87">
        <f t="shared" ref="R1702:R1709" si="1433">PV(O1702/12,Q1702,-P1702,0,0)</f>
        <v>0.20206198241896567</v>
      </c>
      <c r="S1702" s="64">
        <v>186</v>
      </c>
    </row>
    <row r="1703" spans="1:19" x14ac:dyDescent="0.25">
      <c r="B1703" s="62">
        <v>16</v>
      </c>
      <c r="C1703" s="64" t="s">
        <v>14</v>
      </c>
      <c r="D1703" s="68"/>
      <c r="E1703" s="68">
        <f t="shared" si="1427"/>
        <v>0</v>
      </c>
      <c r="F1703" s="63">
        <f t="shared" si="1425"/>
        <v>1.4133936129127889E-3</v>
      </c>
      <c r="G1703" s="65">
        <f>IFERROR(VLOOKUP(B1703,EFA!$C$2:$D$7,2,0),EFA!$D$7)</f>
        <v>1.0058360487805551</v>
      </c>
      <c r="H1703" s="69">
        <f>LGD!$D$5</f>
        <v>0.14000000000000001</v>
      </c>
      <c r="I1703" s="68">
        <f t="shared" si="1428"/>
        <v>0</v>
      </c>
      <c r="J1703" s="70">
        <f t="shared" si="1429"/>
        <v>0.12695074009335028</v>
      </c>
      <c r="K1703" s="68">
        <f t="shared" si="1430"/>
        <v>0</v>
      </c>
      <c r="M1703" s="64">
        <v>204</v>
      </c>
      <c r="N1703" s="64">
        <v>1</v>
      </c>
      <c r="O1703" s="63">
        <f t="shared" si="1431"/>
        <v>0.13390000000000002</v>
      </c>
      <c r="P1703" s="87">
        <f t="shared" si="1426"/>
        <v>1.245302089877247E-2</v>
      </c>
      <c r="Q1703" s="64">
        <f t="shared" si="1432"/>
        <v>18</v>
      </c>
      <c r="R1703" s="87">
        <f t="shared" si="1433"/>
        <v>0.20206198241896567</v>
      </c>
      <c r="S1703" s="64">
        <v>186</v>
      </c>
    </row>
    <row r="1704" spans="1:19" x14ac:dyDescent="0.25">
      <c r="B1704" s="62">
        <v>16</v>
      </c>
      <c r="C1704" s="64" t="s">
        <v>15</v>
      </c>
      <c r="D1704" s="68"/>
      <c r="E1704" s="68">
        <f t="shared" si="1427"/>
        <v>0</v>
      </c>
      <c r="F1704" s="63">
        <f t="shared" si="1425"/>
        <v>1.4133936129127889E-3</v>
      </c>
      <c r="G1704" s="65">
        <f>IFERROR(VLOOKUP(B1704,EFA!$C$2:$D$7,2,0),EFA!$D$7)</f>
        <v>1.0058360487805551</v>
      </c>
      <c r="H1704" s="69">
        <f>LGD!$D$6</f>
        <v>0.3</v>
      </c>
      <c r="I1704" s="68">
        <f t="shared" si="1428"/>
        <v>0</v>
      </c>
      <c r="J1704" s="70">
        <f t="shared" si="1429"/>
        <v>0.12695074009335028</v>
      </c>
      <c r="K1704" s="68">
        <f t="shared" si="1430"/>
        <v>0</v>
      </c>
      <c r="M1704" s="64">
        <v>204</v>
      </c>
      <c r="N1704" s="64">
        <v>1</v>
      </c>
      <c r="O1704" s="63">
        <f t="shared" si="1431"/>
        <v>0.13390000000000002</v>
      </c>
      <c r="P1704" s="87">
        <f t="shared" si="1426"/>
        <v>1.245302089877247E-2</v>
      </c>
      <c r="Q1704" s="64">
        <f t="shared" si="1432"/>
        <v>18</v>
      </c>
      <c r="R1704" s="87">
        <f t="shared" si="1433"/>
        <v>0.20206198241896567</v>
      </c>
      <c r="S1704" s="64">
        <v>186</v>
      </c>
    </row>
    <row r="1705" spans="1:19" x14ac:dyDescent="0.25">
      <c r="B1705" s="62">
        <v>16</v>
      </c>
      <c r="C1705" s="64" t="s">
        <v>16</v>
      </c>
      <c r="D1705" s="68"/>
      <c r="E1705" s="68">
        <f t="shared" si="1427"/>
        <v>0</v>
      </c>
      <c r="F1705" s="63">
        <f t="shared" si="1425"/>
        <v>1.4133936129127889E-3</v>
      </c>
      <c r="G1705" s="65">
        <f>IFERROR(VLOOKUP(B1705,EFA!$C$2:$D$7,2,0),EFA!$D$7)</f>
        <v>1.0058360487805551</v>
      </c>
      <c r="H1705" s="69">
        <f>LGD!$D$7</f>
        <v>0.3</v>
      </c>
      <c r="I1705" s="68">
        <f t="shared" si="1428"/>
        <v>0</v>
      </c>
      <c r="J1705" s="70">
        <f t="shared" si="1429"/>
        <v>0.12695074009335028</v>
      </c>
      <c r="K1705" s="68">
        <f t="shared" si="1430"/>
        <v>0</v>
      </c>
      <c r="M1705" s="64">
        <v>204</v>
      </c>
      <c r="N1705" s="64">
        <v>1</v>
      </c>
      <c r="O1705" s="63">
        <f t="shared" si="1431"/>
        <v>0.13390000000000002</v>
      </c>
      <c r="P1705" s="87">
        <f t="shared" si="1426"/>
        <v>1.245302089877247E-2</v>
      </c>
      <c r="Q1705" s="64">
        <f t="shared" si="1432"/>
        <v>18</v>
      </c>
      <c r="R1705" s="87">
        <f t="shared" si="1433"/>
        <v>0.20206198241896567</v>
      </c>
      <c r="S1705" s="64">
        <v>186</v>
      </c>
    </row>
    <row r="1706" spans="1:19" x14ac:dyDescent="0.25">
      <c r="B1706" s="62">
        <v>16</v>
      </c>
      <c r="C1706" s="64" t="s">
        <v>17</v>
      </c>
      <c r="D1706" s="68"/>
      <c r="E1706" s="68">
        <f t="shared" si="1427"/>
        <v>0</v>
      </c>
      <c r="F1706" s="63">
        <f t="shared" si="1425"/>
        <v>1.4133936129127889E-3</v>
      </c>
      <c r="G1706" s="65">
        <f>IFERROR(VLOOKUP(B1706,EFA!$C$2:$D$7,2,0),EFA!$D$7)</f>
        <v>1.0058360487805551</v>
      </c>
      <c r="H1706" s="69">
        <f>LGD!$D$8</f>
        <v>4.6364209605119888E-2</v>
      </c>
      <c r="I1706" s="68">
        <f t="shared" si="1428"/>
        <v>0</v>
      </c>
      <c r="J1706" s="70">
        <f t="shared" si="1429"/>
        <v>0.12695074009335028</v>
      </c>
      <c r="K1706" s="68">
        <f t="shared" si="1430"/>
        <v>0</v>
      </c>
      <c r="M1706" s="64">
        <v>204</v>
      </c>
      <c r="N1706" s="64">
        <v>1</v>
      </c>
      <c r="O1706" s="63">
        <f t="shared" si="1431"/>
        <v>0.13390000000000002</v>
      </c>
      <c r="P1706" s="87">
        <f t="shared" si="1426"/>
        <v>1.245302089877247E-2</v>
      </c>
      <c r="Q1706" s="64">
        <f t="shared" si="1432"/>
        <v>18</v>
      </c>
      <c r="R1706" s="87">
        <f t="shared" si="1433"/>
        <v>0.20206198241896567</v>
      </c>
      <c r="S1706" s="64">
        <v>186</v>
      </c>
    </row>
    <row r="1707" spans="1:19" x14ac:dyDescent="0.25">
      <c r="B1707" s="62">
        <v>16</v>
      </c>
      <c r="C1707" s="64" t="s">
        <v>18</v>
      </c>
      <c r="D1707" s="68"/>
      <c r="E1707" s="68">
        <f t="shared" si="1427"/>
        <v>0</v>
      </c>
      <c r="F1707" s="63">
        <f t="shared" si="1425"/>
        <v>1.4133936129127889E-3</v>
      </c>
      <c r="G1707" s="65">
        <f>IFERROR(VLOOKUP(B1707,EFA!$C$2:$D$7,2,0),EFA!$D$7)</f>
        <v>1.0058360487805551</v>
      </c>
      <c r="H1707" s="69">
        <f>LGD!$D$9</f>
        <v>0.25</v>
      </c>
      <c r="I1707" s="68">
        <f t="shared" si="1428"/>
        <v>0</v>
      </c>
      <c r="J1707" s="70">
        <f t="shared" si="1429"/>
        <v>0.12695074009335028</v>
      </c>
      <c r="K1707" s="68">
        <f t="shared" si="1430"/>
        <v>0</v>
      </c>
      <c r="M1707" s="64">
        <v>204</v>
      </c>
      <c r="N1707" s="64">
        <v>1</v>
      </c>
      <c r="O1707" s="63">
        <f t="shared" si="1431"/>
        <v>0.13390000000000002</v>
      </c>
      <c r="P1707" s="87">
        <f t="shared" si="1426"/>
        <v>1.245302089877247E-2</v>
      </c>
      <c r="Q1707" s="64">
        <f t="shared" si="1432"/>
        <v>18</v>
      </c>
      <c r="R1707" s="87">
        <f t="shared" si="1433"/>
        <v>0.20206198241896567</v>
      </c>
      <c r="S1707" s="64">
        <v>186</v>
      </c>
    </row>
    <row r="1708" spans="1:19" x14ac:dyDescent="0.25">
      <c r="B1708" s="62">
        <v>16</v>
      </c>
      <c r="C1708" s="64" t="s">
        <v>19</v>
      </c>
      <c r="D1708" s="68"/>
      <c r="E1708" s="68">
        <f t="shared" si="1427"/>
        <v>0</v>
      </c>
      <c r="F1708" s="63">
        <f t="shared" si="1425"/>
        <v>1.4133936129127889E-3</v>
      </c>
      <c r="G1708" s="65">
        <f>IFERROR(VLOOKUP(B1708,EFA!$C$2:$D$7,2,0),EFA!$D$7)</f>
        <v>1.0058360487805551</v>
      </c>
      <c r="H1708" s="69">
        <f>LGD!$D$10</f>
        <v>0.35</v>
      </c>
      <c r="I1708" s="68">
        <f t="shared" si="1428"/>
        <v>0</v>
      </c>
      <c r="J1708" s="70">
        <f t="shared" si="1429"/>
        <v>0.12695074009335028</v>
      </c>
      <c r="K1708" s="68">
        <f t="shared" si="1430"/>
        <v>0</v>
      </c>
      <c r="M1708" s="64">
        <v>204</v>
      </c>
      <c r="N1708" s="64">
        <v>1</v>
      </c>
      <c r="O1708" s="63">
        <f t="shared" si="1431"/>
        <v>0.13390000000000002</v>
      </c>
      <c r="P1708" s="87">
        <f t="shared" si="1426"/>
        <v>1.245302089877247E-2</v>
      </c>
      <c r="Q1708" s="64">
        <f t="shared" si="1432"/>
        <v>18</v>
      </c>
      <c r="R1708" s="87">
        <f t="shared" si="1433"/>
        <v>0.20206198241896567</v>
      </c>
      <c r="S1708" s="64">
        <v>186</v>
      </c>
    </row>
    <row r="1709" spans="1:19" x14ac:dyDescent="0.25">
      <c r="B1709" s="62">
        <v>16</v>
      </c>
      <c r="C1709" s="64" t="s">
        <v>20</v>
      </c>
      <c r="D1709" s="68"/>
      <c r="E1709" s="68">
        <f t="shared" si="1427"/>
        <v>0</v>
      </c>
      <c r="F1709" s="63">
        <f>$S$4-$R$4</f>
        <v>1.4133936129127889E-3</v>
      </c>
      <c r="G1709" s="65">
        <f>IFERROR(VLOOKUP(B1709,EFA!$C$2:$D$7,2,0),EFA!$D$7)</f>
        <v>1.0058360487805551</v>
      </c>
      <c r="H1709" s="69">
        <f>LGD!$D$11</f>
        <v>0.55000000000000004</v>
      </c>
      <c r="I1709" s="68">
        <f t="shared" si="1428"/>
        <v>0</v>
      </c>
      <c r="J1709" s="70">
        <f t="shared" si="1429"/>
        <v>0.12695074009335028</v>
      </c>
      <c r="K1709" s="68">
        <f t="shared" si="1430"/>
        <v>0</v>
      </c>
      <c r="M1709" s="64">
        <v>204</v>
      </c>
      <c r="N1709" s="64">
        <v>1</v>
      </c>
      <c r="O1709" s="63">
        <f t="shared" si="1431"/>
        <v>0.13390000000000002</v>
      </c>
      <c r="P1709" s="87">
        <f t="shared" si="1426"/>
        <v>1.245302089877247E-2</v>
      </c>
      <c r="Q1709" s="64">
        <f t="shared" si="1432"/>
        <v>18</v>
      </c>
      <c r="R1709" s="87">
        <f t="shared" si="1433"/>
        <v>0.20206198241896567</v>
      </c>
      <c r="S1709" s="64">
        <v>186</v>
      </c>
    </row>
    <row r="1710" spans="1:19" x14ac:dyDescent="0.25">
      <c r="C1710" s="94"/>
      <c r="D1710" s="97"/>
      <c r="E1710" s="97"/>
      <c r="F1710" s="95"/>
      <c r="G1710" s="98"/>
      <c r="H1710" s="99"/>
      <c r="I1710" s="97"/>
      <c r="J1710" s="100"/>
      <c r="K1710" s="97"/>
    </row>
    <row r="1711" spans="1:19" x14ac:dyDescent="0.25">
      <c r="A1711" s="62">
        <v>17</v>
      </c>
      <c r="B1711" s="62" t="s">
        <v>52</v>
      </c>
      <c r="C1711" s="64" t="s">
        <v>9</v>
      </c>
      <c r="D1711" s="64"/>
      <c r="E1711" s="84" t="s">
        <v>26</v>
      </c>
      <c r="F1711" s="84" t="s">
        <v>39</v>
      </c>
      <c r="G1711" s="84" t="s">
        <v>27</v>
      </c>
      <c r="H1711" s="84" t="s">
        <v>28</v>
      </c>
      <c r="I1711" s="84" t="s">
        <v>29</v>
      </c>
      <c r="J1711" s="84" t="s">
        <v>30</v>
      </c>
      <c r="K1711" s="85" t="s">
        <v>31</v>
      </c>
      <c r="M1711" s="85" t="s">
        <v>32</v>
      </c>
      <c r="N1711" s="85" t="s">
        <v>33</v>
      </c>
      <c r="O1711" s="85" t="s">
        <v>34</v>
      </c>
      <c r="P1711" s="85" t="s">
        <v>35</v>
      </c>
      <c r="Q1711" s="85" t="s">
        <v>36</v>
      </c>
      <c r="R1711" s="85" t="s">
        <v>37</v>
      </c>
      <c r="S1711" s="85" t="s">
        <v>38</v>
      </c>
    </row>
    <row r="1712" spans="1:19" x14ac:dyDescent="0.25">
      <c r="B1712" s="62">
        <v>17</v>
      </c>
      <c r="C1712" s="64" t="s">
        <v>12</v>
      </c>
      <c r="D1712" s="68"/>
      <c r="E1712" s="68">
        <f>D1536*R1712</f>
        <v>0</v>
      </c>
      <c r="F1712" s="63">
        <f t="shared" ref="F1712:F1719" si="1434">$T$4-$S$4</f>
        <v>1.3276792177799313E-3</v>
      </c>
      <c r="G1712" s="65">
        <f>IFERROR(VLOOKUP(B1712,EFA!$C$2:$D$7,2,0),EFA!$D$7)</f>
        <v>1.0058360487805551</v>
      </c>
      <c r="H1712" s="69">
        <f>LGD!$D$3</f>
        <v>0</v>
      </c>
      <c r="I1712" s="68">
        <f>E1712*F1712*G1712*H1712</f>
        <v>0</v>
      </c>
      <c r="J1712" s="70">
        <f>1/((1+($O$16/12))^(M1712-Q1712))</f>
        <v>0.11112333129161378</v>
      </c>
      <c r="K1712" s="68">
        <f>I1712*J1712</f>
        <v>0</v>
      </c>
      <c r="M1712" s="64">
        <v>204</v>
      </c>
      <c r="N1712" s="64">
        <v>1</v>
      </c>
      <c r="O1712" s="63">
        <f>$O$16</f>
        <v>0.13390000000000002</v>
      </c>
      <c r="P1712" s="87">
        <f t="shared" ref="P1712:P1720" si="1435">PMT(O1712/12,M1712,-N1712,0,0)</f>
        <v>1.245302089877247E-2</v>
      </c>
      <c r="Q1712" s="64">
        <f>M1712-S1712</f>
        <v>6</v>
      </c>
      <c r="R1712" s="87">
        <f>PV(O1712/12,Q1712,-P1712,0,0)</f>
        <v>7.188476733086839E-2</v>
      </c>
      <c r="S1712" s="64">
        <v>198</v>
      </c>
    </row>
    <row r="1713" spans="1:19" x14ac:dyDescent="0.25">
      <c r="B1713" s="62">
        <v>17</v>
      </c>
      <c r="C1713" s="64" t="s">
        <v>13</v>
      </c>
      <c r="D1713" s="68"/>
      <c r="E1713" s="68">
        <f t="shared" ref="E1713:E1720" si="1436">D1537*R1713</f>
        <v>0</v>
      </c>
      <c r="F1713" s="63">
        <f t="shared" si="1434"/>
        <v>1.3276792177799313E-3</v>
      </c>
      <c r="G1713" s="65">
        <f>IFERROR(VLOOKUP(B1713,EFA!$C$2:$D$7,2,0),EFA!$D$7)</f>
        <v>1.0058360487805551</v>
      </c>
      <c r="H1713" s="69">
        <f>LGD!$D$4</f>
        <v>0.55000000000000004</v>
      </c>
      <c r="I1713" s="68">
        <f t="shared" ref="I1713:I1720" si="1437">E1713*F1713*G1713*H1713</f>
        <v>0</v>
      </c>
      <c r="J1713" s="70">
        <f t="shared" ref="J1713:J1720" si="1438">1/((1+($O$16/12))^(M1713-Q1713))</f>
        <v>0.11112333129161378</v>
      </c>
      <c r="K1713" s="68">
        <f t="shared" ref="K1713:K1720" si="1439">I1713*J1713</f>
        <v>0</v>
      </c>
      <c r="M1713" s="64">
        <v>204</v>
      </c>
      <c r="N1713" s="64">
        <v>1</v>
      </c>
      <c r="O1713" s="63">
        <f t="shared" ref="O1713:O1720" si="1440">$O$16</f>
        <v>0.13390000000000002</v>
      </c>
      <c r="P1713" s="87">
        <f t="shared" si="1435"/>
        <v>1.245302089877247E-2</v>
      </c>
      <c r="Q1713" s="64">
        <f t="shared" ref="Q1713:Q1720" si="1441">M1713-S1713</f>
        <v>6</v>
      </c>
      <c r="R1713" s="87">
        <f t="shared" ref="R1713:R1720" si="1442">PV(O1713/12,Q1713,-P1713,0,0)</f>
        <v>7.188476733086839E-2</v>
      </c>
      <c r="S1713" s="64">
        <v>198</v>
      </c>
    </row>
    <row r="1714" spans="1:19" x14ac:dyDescent="0.25">
      <c r="B1714" s="62">
        <v>17</v>
      </c>
      <c r="C1714" s="64" t="s">
        <v>14</v>
      </c>
      <c r="D1714" s="68"/>
      <c r="E1714" s="68">
        <f t="shared" si="1436"/>
        <v>0</v>
      </c>
      <c r="F1714" s="63">
        <f t="shared" si="1434"/>
        <v>1.3276792177799313E-3</v>
      </c>
      <c r="G1714" s="65">
        <f>IFERROR(VLOOKUP(B1714,EFA!$C$2:$D$7,2,0),EFA!$D$7)</f>
        <v>1.0058360487805551</v>
      </c>
      <c r="H1714" s="69">
        <f>LGD!$D$5</f>
        <v>0.14000000000000001</v>
      </c>
      <c r="I1714" s="68">
        <f t="shared" si="1437"/>
        <v>0</v>
      </c>
      <c r="J1714" s="70">
        <f t="shared" si="1438"/>
        <v>0.11112333129161378</v>
      </c>
      <c r="K1714" s="68">
        <f t="shared" si="1439"/>
        <v>0</v>
      </c>
      <c r="M1714" s="64">
        <v>204</v>
      </c>
      <c r="N1714" s="64">
        <v>1</v>
      </c>
      <c r="O1714" s="63">
        <f t="shared" si="1440"/>
        <v>0.13390000000000002</v>
      </c>
      <c r="P1714" s="87">
        <f t="shared" si="1435"/>
        <v>1.245302089877247E-2</v>
      </c>
      <c r="Q1714" s="64">
        <f t="shared" si="1441"/>
        <v>6</v>
      </c>
      <c r="R1714" s="87">
        <f t="shared" si="1442"/>
        <v>7.188476733086839E-2</v>
      </c>
      <c r="S1714" s="64">
        <v>198</v>
      </c>
    </row>
    <row r="1715" spans="1:19" x14ac:dyDescent="0.25">
      <c r="B1715" s="62">
        <v>17</v>
      </c>
      <c r="C1715" s="64" t="s">
        <v>15</v>
      </c>
      <c r="D1715" s="68"/>
      <c r="E1715" s="68">
        <f t="shared" si="1436"/>
        <v>0</v>
      </c>
      <c r="F1715" s="63">
        <f t="shared" si="1434"/>
        <v>1.3276792177799313E-3</v>
      </c>
      <c r="G1715" s="65">
        <f>IFERROR(VLOOKUP(B1715,EFA!$C$2:$D$7,2,0),EFA!$D$7)</f>
        <v>1.0058360487805551</v>
      </c>
      <c r="H1715" s="69">
        <f>LGD!$D$6</f>
        <v>0.3</v>
      </c>
      <c r="I1715" s="68">
        <f t="shared" si="1437"/>
        <v>0</v>
      </c>
      <c r="J1715" s="70">
        <f t="shared" si="1438"/>
        <v>0.11112333129161378</v>
      </c>
      <c r="K1715" s="68">
        <f t="shared" si="1439"/>
        <v>0</v>
      </c>
      <c r="M1715" s="64">
        <v>204</v>
      </c>
      <c r="N1715" s="64">
        <v>1</v>
      </c>
      <c r="O1715" s="63">
        <f t="shared" si="1440"/>
        <v>0.13390000000000002</v>
      </c>
      <c r="P1715" s="87">
        <f t="shared" si="1435"/>
        <v>1.245302089877247E-2</v>
      </c>
      <c r="Q1715" s="64">
        <f t="shared" si="1441"/>
        <v>6</v>
      </c>
      <c r="R1715" s="87">
        <f t="shared" si="1442"/>
        <v>7.188476733086839E-2</v>
      </c>
      <c r="S1715" s="64">
        <v>198</v>
      </c>
    </row>
    <row r="1716" spans="1:19" x14ac:dyDescent="0.25">
      <c r="B1716" s="62">
        <v>17</v>
      </c>
      <c r="C1716" s="64" t="s">
        <v>16</v>
      </c>
      <c r="D1716" s="68"/>
      <c r="E1716" s="68">
        <f t="shared" si="1436"/>
        <v>0</v>
      </c>
      <c r="F1716" s="63">
        <f t="shared" si="1434"/>
        <v>1.3276792177799313E-3</v>
      </c>
      <c r="G1716" s="65">
        <f>IFERROR(VLOOKUP(B1716,EFA!$C$2:$D$7,2,0),EFA!$D$7)</f>
        <v>1.0058360487805551</v>
      </c>
      <c r="H1716" s="69">
        <f>LGD!$D$7</f>
        <v>0.3</v>
      </c>
      <c r="I1716" s="68">
        <f t="shared" si="1437"/>
        <v>0</v>
      </c>
      <c r="J1716" s="70">
        <f t="shared" si="1438"/>
        <v>0.11112333129161378</v>
      </c>
      <c r="K1716" s="68">
        <f t="shared" si="1439"/>
        <v>0</v>
      </c>
      <c r="M1716" s="64">
        <v>204</v>
      </c>
      <c r="N1716" s="64">
        <v>1</v>
      </c>
      <c r="O1716" s="63">
        <f t="shared" si="1440"/>
        <v>0.13390000000000002</v>
      </c>
      <c r="P1716" s="87">
        <f t="shared" si="1435"/>
        <v>1.245302089877247E-2</v>
      </c>
      <c r="Q1716" s="64">
        <f t="shared" si="1441"/>
        <v>6</v>
      </c>
      <c r="R1716" s="87">
        <f t="shared" si="1442"/>
        <v>7.188476733086839E-2</v>
      </c>
      <c r="S1716" s="64">
        <v>198</v>
      </c>
    </row>
    <row r="1717" spans="1:19" x14ac:dyDescent="0.25">
      <c r="B1717" s="62">
        <v>17</v>
      </c>
      <c r="C1717" s="64" t="s">
        <v>17</v>
      </c>
      <c r="D1717" s="68"/>
      <c r="E1717" s="68">
        <f t="shared" si="1436"/>
        <v>0</v>
      </c>
      <c r="F1717" s="63">
        <f t="shared" si="1434"/>
        <v>1.3276792177799313E-3</v>
      </c>
      <c r="G1717" s="65">
        <f>IFERROR(VLOOKUP(B1717,EFA!$C$2:$D$7,2,0),EFA!$D$7)</f>
        <v>1.0058360487805551</v>
      </c>
      <c r="H1717" s="69">
        <f>LGD!$D$8</f>
        <v>4.6364209605119888E-2</v>
      </c>
      <c r="I1717" s="68">
        <f t="shared" si="1437"/>
        <v>0</v>
      </c>
      <c r="J1717" s="70">
        <f t="shared" si="1438"/>
        <v>0.11112333129161378</v>
      </c>
      <c r="K1717" s="68">
        <f t="shared" si="1439"/>
        <v>0</v>
      </c>
      <c r="M1717" s="64">
        <v>204</v>
      </c>
      <c r="N1717" s="64">
        <v>1</v>
      </c>
      <c r="O1717" s="63">
        <f t="shared" si="1440"/>
        <v>0.13390000000000002</v>
      </c>
      <c r="P1717" s="87">
        <f t="shared" si="1435"/>
        <v>1.245302089877247E-2</v>
      </c>
      <c r="Q1717" s="64">
        <f t="shared" si="1441"/>
        <v>6</v>
      </c>
      <c r="R1717" s="87">
        <f t="shared" si="1442"/>
        <v>7.188476733086839E-2</v>
      </c>
      <c r="S1717" s="64">
        <v>198</v>
      </c>
    </row>
    <row r="1718" spans="1:19" x14ac:dyDescent="0.25">
      <c r="B1718" s="62">
        <v>17</v>
      </c>
      <c r="C1718" s="64" t="s">
        <v>18</v>
      </c>
      <c r="D1718" s="68"/>
      <c r="E1718" s="68">
        <f t="shared" si="1436"/>
        <v>0</v>
      </c>
      <c r="F1718" s="63">
        <f t="shared" si="1434"/>
        <v>1.3276792177799313E-3</v>
      </c>
      <c r="G1718" s="65">
        <f>IFERROR(VLOOKUP(B1718,EFA!$C$2:$D$7,2,0),EFA!$D$7)</f>
        <v>1.0058360487805551</v>
      </c>
      <c r="H1718" s="69">
        <f>LGD!$D$9</f>
        <v>0.25</v>
      </c>
      <c r="I1718" s="68">
        <f t="shared" si="1437"/>
        <v>0</v>
      </c>
      <c r="J1718" s="70">
        <f t="shared" si="1438"/>
        <v>0.11112333129161378</v>
      </c>
      <c r="K1718" s="68">
        <f t="shared" si="1439"/>
        <v>0</v>
      </c>
      <c r="M1718" s="64">
        <v>204</v>
      </c>
      <c r="N1718" s="64">
        <v>1</v>
      </c>
      <c r="O1718" s="63">
        <f t="shared" si="1440"/>
        <v>0.13390000000000002</v>
      </c>
      <c r="P1718" s="87">
        <f t="shared" si="1435"/>
        <v>1.245302089877247E-2</v>
      </c>
      <c r="Q1718" s="64">
        <f t="shared" si="1441"/>
        <v>6</v>
      </c>
      <c r="R1718" s="87">
        <f t="shared" si="1442"/>
        <v>7.188476733086839E-2</v>
      </c>
      <c r="S1718" s="64">
        <v>198</v>
      </c>
    </row>
    <row r="1719" spans="1:19" x14ac:dyDescent="0.25">
      <c r="B1719" s="62">
        <v>17</v>
      </c>
      <c r="C1719" s="64" t="s">
        <v>19</v>
      </c>
      <c r="D1719" s="68"/>
      <c r="E1719" s="68">
        <f t="shared" si="1436"/>
        <v>0</v>
      </c>
      <c r="F1719" s="63">
        <f t="shared" si="1434"/>
        <v>1.3276792177799313E-3</v>
      </c>
      <c r="G1719" s="65">
        <f>IFERROR(VLOOKUP(B1719,EFA!$C$2:$D$7,2,0),EFA!$D$7)</f>
        <v>1.0058360487805551</v>
      </c>
      <c r="H1719" s="69">
        <f>LGD!$D$10</f>
        <v>0.35</v>
      </c>
      <c r="I1719" s="68">
        <f t="shared" si="1437"/>
        <v>0</v>
      </c>
      <c r="J1719" s="70">
        <f t="shared" si="1438"/>
        <v>0.11112333129161378</v>
      </c>
      <c r="K1719" s="68">
        <f t="shared" si="1439"/>
        <v>0</v>
      </c>
      <c r="M1719" s="64">
        <v>204</v>
      </c>
      <c r="N1719" s="64">
        <v>1</v>
      </c>
      <c r="O1719" s="63">
        <f t="shared" si="1440"/>
        <v>0.13390000000000002</v>
      </c>
      <c r="P1719" s="87">
        <f t="shared" si="1435"/>
        <v>1.245302089877247E-2</v>
      </c>
      <c r="Q1719" s="64">
        <f t="shared" si="1441"/>
        <v>6</v>
      </c>
      <c r="R1719" s="87">
        <f t="shared" si="1442"/>
        <v>7.188476733086839E-2</v>
      </c>
      <c r="S1719" s="64">
        <v>198</v>
      </c>
    </row>
    <row r="1720" spans="1:19" x14ac:dyDescent="0.25">
      <c r="B1720" s="62">
        <v>17</v>
      </c>
      <c r="C1720" s="64" t="s">
        <v>20</v>
      </c>
      <c r="D1720" s="68"/>
      <c r="E1720" s="68">
        <f t="shared" si="1436"/>
        <v>0</v>
      </c>
      <c r="F1720" s="63">
        <f>$T$4-$S$4</f>
        <v>1.3276792177799313E-3</v>
      </c>
      <c r="G1720" s="65">
        <f>IFERROR(VLOOKUP(B1720,EFA!$C$2:$D$7,2,0),EFA!$D$7)</f>
        <v>1.0058360487805551</v>
      </c>
      <c r="H1720" s="69">
        <f>LGD!$D$11</f>
        <v>0.55000000000000004</v>
      </c>
      <c r="I1720" s="68">
        <f t="shared" si="1437"/>
        <v>0</v>
      </c>
      <c r="J1720" s="70">
        <f t="shared" si="1438"/>
        <v>0.11112333129161378</v>
      </c>
      <c r="K1720" s="68">
        <f t="shared" si="1439"/>
        <v>0</v>
      </c>
      <c r="M1720" s="64">
        <v>204</v>
      </c>
      <c r="N1720" s="64">
        <v>1</v>
      </c>
      <c r="O1720" s="63">
        <f t="shared" si="1440"/>
        <v>0.13390000000000002</v>
      </c>
      <c r="P1720" s="87">
        <f t="shared" si="1435"/>
        <v>1.245302089877247E-2</v>
      </c>
      <c r="Q1720" s="64">
        <f t="shared" si="1441"/>
        <v>6</v>
      </c>
      <c r="R1720" s="87">
        <f t="shared" si="1442"/>
        <v>7.188476733086839E-2</v>
      </c>
      <c r="S1720" s="64">
        <v>198</v>
      </c>
    </row>
    <row r="1721" spans="1:19" x14ac:dyDescent="0.25">
      <c r="C1721" s="64"/>
      <c r="D1721" s="68"/>
      <c r="E1721" s="68"/>
      <c r="F1721" s="63"/>
      <c r="G1721" s="65"/>
      <c r="H1721" s="69"/>
      <c r="I1721" s="68"/>
      <c r="J1721" s="70"/>
      <c r="K1721" s="68"/>
      <c r="M1721" s="64"/>
      <c r="N1721" s="64"/>
      <c r="O1721" s="63"/>
      <c r="P1721" s="87"/>
      <c r="Q1721" s="64"/>
      <c r="R1721" s="87"/>
      <c r="S1721" s="64"/>
    </row>
    <row r="1722" spans="1:19" x14ac:dyDescent="0.25">
      <c r="A1722" s="62">
        <v>18</v>
      </c>
      <c r="B1722" s="62" t="s">
        <v>52</v>
      </c>
      <c r="C1722" s="64" t="s">
        <v>9</v>
      </c>
      <c r="D1722" s="64"/>
      <c r="E1722" s="84" t="s">
        <v>26</v>
      </c>
      <c r="F1722" s="84" t="s">
        <v>39</v>
      </c>
      <c r="G1722" s="84" t="s">
        <v>27</v>
      </c>
      <c r="H1722" s="84" t="s">
        <v>28</v>
      </c>
      <c r="I1722" s="84" t="s">
        <v>29</v>
      </c>
      <c r="J1722" s="84" t="s">
        <v>30</v>
      </c>
      <c r="K1722" s="85" t="s">
        <v>31</v>
      </c>
      <c r="M1722" s="85" t="s">
        <v>32</v>
      </c>
      <c r="N1722" s="85" t="s">
        <v>33</v>
      </c>
      <c r="O1722" s="85" t="s">
        <v>34</v>
      </c>
      <c r="P1722" s="85" t="s">
        <v>35</v>
      </c>
      <c r="Q1722" s="85" t="s">
        <v>36</v>
      </c>
      <c r="R1722" s="85" t="s">
        <v>37</v>
      </c>
      <c r="S1722" s="85" t="s">
        <v>38</v>
      </c>
    </row>
    <row r="1723" spans="1:19" x14ac:dyDescent="0.25">
      <c r="B1723" s="62">
        <v>1</v>
      </c>
      <c r="C1723" s="64" t="s">
        <v>12</v>
      </c>
      <c r="D1723" s="68">
        <f>'31-60 days'!C22</f>
        <v>0</v>
      </c>
      <c r="E1723" s="68">
        <f>D1723*R1723</f>
        <v>0</v>
      </c>
      <c r="F1723" s="63">
        <f>$D$4</f>
        <v>6.9392486816699517E-2</v>
      </c>
      <c r="G1723" s="65">
        <f>IFERROR(VLOOKUP(B1723,EFA!$C$2:$D$7,2,0),EFA!$D$7)</f>
        <v>1.0407772896135385</v>
      </c>
      <c r="H1723" s="69">
        <f>LGD!$D$3</f>
        <v>0</v>
      </c>
      <c r="I1723" s="68">
        <f>E1723*F1723*G1723*H1723</f>
        <v>0</v>
      </c>
      <c r="J1723" s="70">
        <f>1/((1+($O$16/12))^(M1723-Q1723))</f>
        <v>0.93558878588680383</v>
      </c>
      <c r="K1723" s="68">
        <f>I1723*J1723</f>
        <v>0</v>
      </c>
      <c r="M1723" s="64">
        <f>18*12</f>
        <v>216</v>
      </c>
      <c r="N1723" s="64">
        <v>1</v>
      </c>
      <c r="O1723" s="63">
        <f>$O$16</f>
        <v>0.13390000000000002</v>
      </c>
      <c r="P1723" s="87">
        <f t="shared" ref="P1723:P1731" si="1443">PMT(O1723/12,M1723,-N1723,0,0)</f>
        <v>1.2275447639166097E-2</v>
      </c>
      <c r="Q1723" s="64">
        <f>216-6</f>
        <v>210</v>
      </c>
      <c r="R1723" s="87">
        <f>PV(O1723/12,Q1723,-P1723,0,0)</f>
        <v>0.99310753197139945</v>
      </c>
      <c r="S1723" s="64">
        <v>6</v>
      </c>
    </row>
    <row r="1724" spans="1:19" x14ac:dyDescent="0.25">
      <c r="B1724" s="62">
        <v>1</v>
      </c>
      <c r="C1724" s="64" t="s">
        <v>13</v>
      </c>
      <c r="D1724" s="68">
        <f>'31-60 days'!D22</f>
        <v>0</v>
      </c>
      <c r="E1724" s="68">
        <f t="shared" ref="E1724:E1731" si="1444">D1724*R1724</f>
        <v>0</v>
      </c>
      <c r="F1724" s="63">
        <f t="shared" ref="F1724:F1731" si="1445">$D$4</f>
        <v>6.9392486816699517E-2</v>
      </c>
      <c r="G1724" s="65">
        <f>IFERROR(VLOOKUP(B1724,EFA!$C$2:$D$7,2,0),EFA!$D$7)</f>
        <v>1.0407772896135385</v>
      </c>
      <c r="H1724" s="69">
        <f>LGD!$D$4</f>
        <v>0.55000000000000004</v>
      </c>
      <c r="I1724" s="68">
        <f t="shared" ref="I1724:I1731" si="1446">E1724*F1724*G1724*H1724</f>
        <v>0</v>
      </c>
      <c r="J1724" s="70">
        <f t="shared" ref="J1724:J1731" si="1447">1/((1+($O$16/12))^(M1724-Q1724))</f>
        <v>0.93558878588680383</v>
      </c>
      <c r="K1724" s="68">
        <f t="shared" ref="K1724:K1731" si="1448">I1724*J1724</f>
        <v>0</v>
      </c>
      <c r="M1724" s="64">
        <v>216</v>
      </c>
      <c r="N1724" s="64">
        <v>1</v>
      </c>
      <c r="O1724" s="63">
        <f t="shared" ref="O1724:O1731" si="1449">$O$16</f>
        <v>0.13390000000000002</v>
      </c>
      <c r="P1724" s="87">
        <f t="shared" si="1443"/>
        <v>1.2275447639166097E-2</v>
      </c>
      <c r="Q1724" s="64">
        <f t="shared" ref="Q1724:Q1731" si="1450">216-6</f>
        <v>210</v>
      </c>
      <c r="R1724" s="87">
        <f t="shared" ref="R1724:R1731" si="1451">PV(O1724/12,Q1724,-P1724,0,0)</f>
        <v>0.99310753197139945</v>
      </c>
      <c r="S1724" s="64">
        <v>6</v>
      </c>
    </row>
    <row r="1725" spans="1:19" x14ac:dyDescent="0.25">
      <c r="B1725" s="62">
        <v>1</v>
      </c>
      <c r="C1725" s="64" t="s">
        <v>14</v>
      </c>
      <c r="D1725" s="68">
        <f>'31-60 days'!E22</f>
        <v>0</v>
      </c>
      <c r="E1725" s="68">
        <f t="shared" si="1444"/>
        <v>0</v>
      </c>
      <c r="F1725" s="63">
        <f t="shared" si="1445"/>
        <v>6.9392486816699517E-2</v>
      </c>
      <c r="G1725" s="65">
        <f>IFERROR(VLOOKUP(B1725,EFA!$C$2:$D$7,2,0),EFA!$D$7)</f>
        <v>1.0407772896135385</v>
      </c>
      <c r="H1725" s="69">
        <f>LGD!$D$5</f>
        <v>0.14000000000000001</v>
      </c>
      <c r="I1725" s="68">
        <f t="shared" si="1446"/>
        <v>0</v>
      </c>
      <c r="J1725" s="70">
        <f t="shared" si="1447"/>
        <v>0.93558878588680383</v>
      </c>
      <c r="K1725" s="68">
        <f t="shared" si="1448"/>
        <v>0</v>
      </c>
      <c r="M1725" s="64">
        <v>216</v>
      </c>
      <c r="N1725" s="64">
        <v>1</v>
      </c>
      <c r="O1725" s="63">
        <f t="shared" si="1449"/>
        <v>0.13390000000000002</v>
      </c>
      <c r="P1725" s="87">
        <f t="shared" si="1443"/>
        <v>1.2275447639166097E-2</v>
      </c>
      <c r="Q1725" s="64">
        <f t="shared" si="1450"/>
        <v>210</v>
      </c>
      <c r="R1725" s="87">
        <f t="shared" si="1451"/>
        <v>0.99310753197139945</v>
      </c>
      <c r="S1725" s="64">
        <v>6</v>
      </c>
    </row>
    <row r="1726" spans="1:19" x14ac:dyDescent="0.25">
      <c r="B1726" s="62">
        <v>1</v>
      </c>
      <c r="C1726" s="64" t="s">
        <v>15</v>
      </c>
      <c r="D1726" s="68">
        <f>'31-60 days'!F22</f>
        <v>0</v>
      </c>
      <c r="E1726" s="68">
        <f t="shared" si="1444"/>
        <v>0</v>
      </c>
      <c r="F1726" s="63">
        <f t="shared" si="1445"/>
        <v>6.9392486816699517E-2</v>
      </c>
      <c r="G1726" s="65">
        <f>IFERROR(VLOOKUP(B1726,EFA!$C$2:$D$7,2,0),EFA!$D$7)</f>
        <v>1.0407772896135385</v>
      </c>
      <c r="H1726" s="69">
        <f>LGD!$D$6</f>
        <v>0.3</v>
      </c>
      <c r="I1726" s="68">
        <f t="shared" si="1446"/>
        <v>0</v>
      </c>
      <c r="J1726" s="70">
        <f t="shared" si="1447"/>
        <v>0.93558878588680383</v>
      </c>
      <c r="K1726" s="68">
        <f t="shared" si="1448"/>
        <v>0</v>
      </c>
      <c r="M1726" s="64">
        <v>216</v>
      </c>
      <c r="N1726" s="64">
        <v>1</v>
      </c>
      <c r="O1726" s="63">
        <f t="shared" si="1449"/>
        <v>0.13390000000000002</v>
      </c>
      <c r="P1726" s="87">
        <f t="shared" si="1443"/>
        <v>1.2275447639166097E-2</v>
      </c>
      <c r="Q1726" s="64">
        <f t="shared" si="1450"/>
        <v>210</v>
      </c>
      <c r="R1726" s="87">
        <f t="shared" si="1451"/>
        <v>0.99310753197139945</v>
      </c>
      <c r="S1726" s="64">
        <v>6</v>
      </c>
    </row>
    <row r="1727" spans="1:19" x14ac:dyDescent="0.25">
      <c r="B1727" s="62">
        <v>1</v>
      </c>
      <c r="C1727" s="64" t="s">
        <v>16</v>
      </c>
      <c r="D1727" s="68">
        <f>'31-60 days'!G22</f>
        <v>0</v>
      </c>
      <c r="E1727" s="68">
        <f t="shared" si="1444"/>
        <v>0</v>
      </c>
      <c r="F1727" s="63">
        <f t="shared" si="1445"/>
        <v>6.9392486816699517E-2</v>
      </c>
      <c r="G1727" s="65">
        <f>IFERROR(VLOOKUP(B1727,EFA!$C$2:$D$7,2,0),EFA!$D$7)</f>
        <v>1.0407772896135385</v>
      </c>
      <c r="H1727" s="69">
        <f>LGD!$D$7</f>
        <v>0.3</v>
      </c>
      <c r="I1727" s="68">
        <f t="shared" si="1446"/>
        <v>0</v>
      </c>
      <c r="J1727" s="70">
        <f t="shared" si="1447"/>
        <v>0.93558878588680383</v>
      </c>
      <c r="K1727" s="68">
        <f t="shared" si="1448"/>
        <v>0</v>
      </c>
      <c r="M1727" s="64">
        <v>216</v>
      </c>
      <c r="N1727" s="64">
        <v>1</v>
      </c>
      <c r="O1727" s="63">
        <f t="shared" si="1449"/>
        <v>0.13390000000000002</v>
      </c>
      <c r="P1727" s="87">
        <f t="shared" si="1443"/>
        <v>1.2275447639166097E-2</v>
      </c>
      <c r="Q1727" s="64">
        <f t="shared" si="1450"/>
        <v>210</v>
      </c>
      <c r="R1727" s="87">
        <f t="shared" si="1451"/>
        <v>0.99310753197139945</v>
      </c>
      <c r="S1727" s="64">
        <v>6</v>
      </c>
    </row>
    <row r="1728" spans="1:19" x14ac:dyDescent="0.25">
      <c r="B1728" s="62">
        <v>1</v>
      </c>
      <c r="C1728" s="64" t="s">
        <v>17</v>
      </c>
      <c r="D1728" s="68">
        <f>'31-60 days'!H22</f>
        <v>0</v>
      </c>
      <c r="E1728" s="68">
        <f t="shared" si="1444"/>
        <v>0</v>
      </c>
      <c r="F1728" s="63">
        <f t="shared" si="1445"/>
        <v>6.9392486816699517E-2</v>
      </c>
      <c r="G1728" s="65">
        <f>IFERROR(VLOOKUP(B1728,EFA!$C$2:$D$7,2,0),EFA!$D$7)</f>
        <v>1.0407772896135385</v>
      </c>
      <c r="H1728" s="69">
        <f>LGD!$D$8</f>
        <v>4.6364209605119888E-2</v>
      </c>
      <c r="I1728" s="68">
        <f t="shared" si="1446"/>
        <v>0</v>
      </c>
      <c r="J1728" s="70">
        <f t="shared" si="1447"/>
        <v>0.93558878588680383</v>
      </c>
      <c r="K1728" s="68">
        <f t="shared" si="1448"/>
        <v>0</v>
      </c>
      <c r="M1728" s="64">
        <v>216</v>
      </c>
      <c r="N1728" s="64">
        <v>1</v>
      </c>
      <c r="O1728" s="63">
        <f t="shared" si="1449"/>
        <v>0.13390000000000002</v>
      </c>
      <c r="P1728" s="87">
        <f t="shared" si="1443"/>
        <v>1.2275447639166097E-2</v>
      </c>
      <c r="Q1728" s="64">
        <f t="shared" si="1450"/>
        <v>210</v>
      </c>
      <c r="R1728" s="87">
        <f t="shared" si="1451"/>
        <v>0.99310753197139945</v>
      </c>
      <c r="S1728" s="64">
        <v>6</v>
      </c>
    </row>
    <row r="1729" spans="1:19" x14ac:dyDescent="0.25">
      <c r="B1729" s="62">
        <v>1</v>
      </c>
      <c r="C1729" s="64" t="s">
        <v>18</v>
      </c>
      <c r="D1729" s="68">
        <f>'31-60 days'!I22</f>
        <v>0</v>
      </c>
      <c r="E1729" s="68">
        <f t="shared" si="1444"/>
        <v>0</v>
      </c>
      <c r="F1729" s="63">
        <f t="shared" si="1445"/>
        <v>6.9392486816699517E-2</v>
      </c>
      <c r="G1729" s="65">
        <f>IFERROR(VLOOKUP(B1729,EFA!$C$2:$D$7,2,0),EFA!$D$7)</f>
        <v>1.0407772896135385</v>
      </c>
      <c r="H1729" s="69">
        <f>LGD!$D$9</f>
        <v>0.25</v>
      </c>
      <c r="I1729" s="68">
        <f t="shared" si="1446"/>
        <v>0</v>
      </c>
      <c r="J1729" s="70">
        <f t="shared" si="1447"/>
        <v>0.93558878588680383</v>
      </c>
      <c r="K1729" s="68">
        <f t="shared" si="1448"/>
        <v>0</v>
      </c>
      <c r="M1729" s="64">
        <v>216</v>
      </c>
      <c r="N1729" s="64">
        <v>1</v>
      </c>
      <c r="O1729" s="63">
        <f t="shared" si="1449"/>
        <v>0.13390000000000002</v>
      </c>
      <c r="P1729" s="87">
        <f t="shared" si="1443"/>
        <v>1.2275447639166097E-2</v>
      </c>
      <c r="Q1729" s="64">
        <f t="shared" si="1450"/>
        <v>210</v>
      </c>
      <c r="R1729" s="87">
        <f t="shared" si="1451"/>
        <v>0.99310753197139945</v>
      </c>
      <c r="S1729" s="64">
        <v>6</v>
      </c>
    </row>
    <row r="1730" spans="1:19" x14ac:dyDescent="0.25">
      <c r="B1730" s="62">
        <v>1</v>
      </c>
      <c r="C1730" s="64" t="s">
        <v>19</v>
      </c>
      <c r="D1730" s="68">
        <f>'31-60 days'!J22</f>
        <v>0</v>
      </c>
      <c r="E1730" s="68">
        <f t="shared" si="1444"/>
        <v>0</v>
      </c>
      <c r="F1730" s="63">
        <f t="shared" si="1445"/>
        <v>6.9392486816699517E-2</v>
      </c>
      <c r="G1730" s="65">
        <f>IFERROR(VLOOKUP(B1730,EFA!$C$2:$D$7,2,0),EFA!$D$7)</f>
        <v>1.0407772896135385</v>
      </c>
      <c r="H1730" s="69">
        <f>LGD!$D$10</f>
        <v>0.35</v>
      </c>
      <c r="I1730" s="68">
        <f t="shared" si="1446"/>
        <v>0</v>
      </c>
      <c r="J1730" s="70">
        <f t="shared" si="1447"/>
        <v>0.93558878588680383</v>
      </c>
      <c r="K1730" s="68">
        <f t="shared" si="1448"/>
        <v>0</v>
      </c>
      <c r="M1730" s="64">
        <v>216</v>
      </c>
      <c r="N1730" s="64">
        <v>1</v>
      </c>
      <c r="O1730" s="63">
        <f t="shared" si="1449"/>
        <v>0.13390000000000002</v>
      </c>
      <c r="P1730" s="87">
        <f t="shared" si="1443"/>
        <v>1.2275447639166097E-2</v>
      </c>
      <c r="Q1730" s="64">
        <f t="shared" si="1450"/>
        <v>210</v>
      </c>
      <c r="R1730" s="87">
        <f t="shared" si="1451"/>
        <v>0.99310753197139945</v>
      </c>
      <c r="S1730" s="64">
        <v>6</v>
      </c>
    </row>
    <row r="1731" spans="1:19" x14ac:dyDescent="0.25">
      <c r="B1731" s="62">
        <v>1</v>
      </c>
      <c r="C1731" s="64" t="s">
        <v>20</v>
      </c>
      <c r="D1731" s="68">
        <f>'31-60 days'!K22</f>
        <v>0</v>
      </c>
      <c r="E1731" s="68">
        <f t="shared" si="1444"/>
        <v>0</v>
      </c>
      <c r="F1731" s="63">
        <f t="shared" si="1445"/>
        <v>6.9392486816699517E-2</v>
      </c>
      <c r="G1731" s="65">
        <f>IFERROR(VLOOKUP(B1731,EFA!$C$2:$D$7,2,0),EFA!$D$7)</f>
        <v>1.0407772896135385</v>
      </c>
      <c r="H1731" s="69">
        <f>LGD!$D$11</f>
        <v>0.55000000000000004</v>
      </c>
      <c r="I1731" s="68">
        <f t="shared" si="1446"/>
        <v>0</v>
      </c>
      <c r="J1731" s="70">
        <f t="shared" si="1447"/>
        <v>0.93558878588680383</v>
      </c>
      <c r="K1731" s="68">
        <f t="shared" si="1448"/>
        <v>0</v>
      </c>
      <c r="M1731" s="64">
        <v>216</v>
      </c>
      <c r="N1731" s="64">
        <v>1</v>
      </c>
      <c r="O1731" s="63">
        <f t="shared" si="1449"/>
        <v>0.13390000000000002</v>
      </c>
      <c r="P1731" s="87">
        <f t="shared" si="1443"/>
        <v>1.2275447639166097E-2</v>
      </c>
      <c r="Q1731" s="64">
        <f t="shared" si="1450"/>
        <v>210</v>
      </c>
      <c r="R1731" s="87">
        <f t="shared" si="1451"/>
        <v>0.99310753197139945</v>
      </c>
      <c r="S1731" s="64">
        <v>6</v>
      </c>
    </row>
    <row r="1732" spans="1:19" x14ac:dyDescent="0.25">
      <c r="C1732" s="88"/>
      <c r="D1732" s="89"/>
      <c r="E1732" s="89"/>
      <c r="F1732" s="90"/>
      <c r="G1732" s="91"/>
      <c r="H1732" s="92"/>
      <c r="I1732" s="89"/>
      <c r="J1732" s="93"/>
      <c r="K1732" s="89"/>
      <c r="M1732" s="94"/>
      <c r="N1732" s="94"/>
      <c r="O1732" s="95"/>
      <c r="P1732" s="96"/>
      <c r="Q1732" s="94"/>
      <c r="R1732" s="96"/>
      <c r="S1732" s="94"/>
    </row>
    <row r="1733" spans="1:19" x14ac:dyDescent="0.25">
      <c r="A1733" s="62">
        <v>18</v>
      </c>
      <c r="B1733" s="62" t="s">
        <v>52</v>
      </c>
      <c r="C1733" s="64" t="s">
        <v>9</v>
      </c>
      <c r="D1733" s="64"/>
      <c r="E1733" s="84" t="s">
        <v>26</v>
      </c>
      <c r="F1733" s="84" t="s">
        <v>39</v>
      </c>
      <c r="G1733" s="84" t="s">
        <v>27</v>
      </c>
      <c r="H1733" s="84" t="s">
        <v>28</v>
      </c>
      <c r="I1733" s="84" t="s">
        <v>29</v>
      </c>
      <c r="J1733" s="84" t="s">
        <v>30</v>
      </c>
      <c r="K1733" s="85" t="s">
        <v>31</v>
      </c>
      <c r="M1733" s="85" t="s">
        <v>32</v>
      </c>
      <c r="N1733" s="85" t="s">
        <v>33</v>
      </c>
      <c r="O1733" s="85" t="s">
        <v>34</v>
      </c>
      <c r="P1733" s="85" t="s">
        <v>35</v>
      </c>
      <c r="Q1733" s="85" t="s">
        <v>36</v>
      </c>
      <c r="R1733" s="85" t="s">
        <v>37</v>
      </c>
      <c r="S1733" s="85" t="s">
        <v>38</v>
      </c>
    </row>
    <row r="1734" spans="1:19" x14ac:dyDescent="0.25">
      <c r="B1734" s="62">
        <v>2</v>
      </c>
      <c r="C1734" s="64" t="s">
        <v>12</v>
      </c>
      <c r="D1734" s="68"/>
      <c r="E1734" s="68">
        <f>$D$1723*R1734</f>
        <v>0</v>
      </c>
      <c r="F1734" s="63">
        <f>$E$4-$D$4</f>
        <v>1.1234008039333332E-2</v>
      </c>
      <c r="G1734" s="65">
        <f>IFERROR(VLOOKUP(B1734,EFA!$C$2:$D$7,2,0),EFA!$D$7)</f>
        <v>0.97341921930465047</v>
      </c>
      <c r="H1734" s="69">
        <f>LGD!$D$3</f>
        <v>0</v>
      </c>
      <c r="I1734" s="68">
        <f>E1734*F1734*G1734*H1734</f>
        <v>0</v>
      </c>
      <c r="J1734" s="70">
        <f>1/((1+($O$16/12))^(M1734-Q1734))</f>
        <v>0.81894554163582844</v>
      </c>
      <c r="K1734" s="68">
        <f>I1734*J1734</f>
        <v>0</v>
      </c>
      <c r="M1734" s="64">
        <v>216</v>
      </c>
      <c r="N1734" s="64">
        <v>1</v>
      </c>
      <c r="O1734" s="63">
        <f>$O$16</f>
        <v>0.13390000000000002</v>
      </c>
      <c r="P1734" s="87">
        <f t="shared" ref="P1734:P1742" si="1452">PMT(O1734/12,M1734,-N1734,0,0)</f>
        <v>1.2275447639166097E-2</v>
      </c>
      <c r="Q1734" s="64">
        <f>$Q$1731-12</f>
        <v>198</v>
      </c>
      <c r="R1734" s="87">
        <f>PV(O1734/12,Q1734,-P1734,0,0)</f>
        <v>0.97786637828882905</v>
      </c>
      <c r="S1734" s="64">
        <f>12+6</f>
        <v>18</v>
      </c>
    </row>
    <row r="1735" spans="1:19" x14ac:dyDescent="0.25">
      <c r="B1735" s="62">
        <v>2</v>
      </c>
      <c r="C1735" s="64" t="s">
        <v>13</v>
      </c>
      <c r="D1735" s="68"/>
      <c r="E1735" s="68">
        <f>$D$1724*R1735</f>
        <v>0</v>
      </c>
      <c r="F1735" s="63">
        <f t="shared" ref="F1735:F1742" si="1453">$E$4-$D$4</f>
        <v>1.1234008039333332E-2</v>
      </c>
      <c r="G1735" s="65">
        <f>IFERROR(VLOOKUP(B1735,EFA!$C$2:$D$7,2,0),EFA!$D$7)</f>
        <v>0.97341921930465047</v>
      </c>
      <c r="H1735" s="69">
        <f>LGD!$D$4</f>
        <v>0.55000000000000004</v>
      </c>
      <c r="I1735" s="68">
        <f t="shared" ref="I1735:I1742" si="1454">E1735*F1735*G1735*H1735</f>
        <v>0</v>
      </c>
      <c r="J1735" s="70">
        <f t="shared" ref="J1735:J1742" si="1455">1/((1+($O$16/12))^(M1735-Q1735))</f>
        <v>0.81894554163582844</v>
      </c>
      <c r="K1735" s="68">
        <f t="shared" ref="K1735:K1742" si="1456">I1735*J1735</f>
        <v>0</v>
      </c>
      <c r="M1735" s="64">
        <v>216</v>
      </c>
      <c r="N1735" s="64">
        <v>1</v>
      </c>
      <c r="O1735" s="63">
        <f t="shared" ref="O1735:O1742" si="1457">$O$16</f>
        <v>0.13390000000000002</v>
      </c>
      <c r="P1735" s="87">
        <f t="shared" si="1452"/>
        <v>1.2275447639166097E-2</v>
      </c>
      <c r="Q1735" s="64">
        <f t="shared" ref="Q1735:Q1742" si="1458">$Q$1731-12</f>
        <v>198</v>
      </c>
      <c r="R1735" s="87">
        <f t="shared" ref="R1735:R1742" si="1459">PV(O1735/12,Q1735,-P1735,0,0)</f>
        <v>0.97786637828882905</v>
      </c>
      <c r="S1735" s="64">
        <f t="shared" ref="S1735:S1742" si="1460">12+6</f>
        <v>18</v>
      </c>
    </row>
    <row r="1736" spans="1:19" x14ac:dyDescent="0.25">
      <c r="B1736" s="62">
        <v>2</v>
      </c>
      <c r="C1736" s="64" t="s">
        <v>14</v>
      </c>
      <c r="D1736" s="68"/>
      <c r="E1736" s="68">
        <f>$D$1725*R1736</f>
        <v>0</v>
      </c>
      <c r="F1736" s="63">
        <f t="shared" si="1453"/>
        <v>1.1234008039333332E-2</v>
      </c>
      <c r="G1736" s="65">
        <f>IFERROR(VLOOKUP(B1736,EFA!$C$2:$D$7,2,0),EFA!$D$7)</f>
        <v>0.97341921930465047</v>
      </c>
      <c r="H1736" s="69">
        <f>LGD!$D$5</f>
        <v>0.14000000000000001</v>
      </c>
      <c r="I1736" s="68">
        <f t="shared" si="1454"/>
        <v>0</v>
      </c>
      <c r="J1736" s="70">
        <f t="shared" si="1455"/>
        <v>0.81894554163582844</v>
      </c>
      <c r="K1736" s="68">
        <f t="shared" si="1456"/>
        <v>0</v>
      </c>
      <c r="M1736" s="64">
        <v>216</v>
      </c>
      <c r="N1736" s="64">
        <v>1</v>
      </c>
      <c r="O1736" s="63">
        <f t="shared" si="1457"/>
        <v>0.13390000000000002</v>
      </c>
      <c r="P1736" s="87">
        <f t="shared" si="1452"/>
        <v>1.2275447639166097E-2</v>
      </c>
      <c r="Q1736" s="64">
        <f t="shared" si="1458"/>
        <v>198</v>
      </c>
      <c r="R1736" s="87">
        <f t="shared" si="1459"/>
        <v>0.97786637828882905</v>
      </c>
      <c r="S1736" s="64">
        <f t="shared" si="1460"/>
        <v>18</v>
      </c>
    </row>
    <row r="1737" spans="1:19" x14ac:dyDescent="0.25">
      <c r="B1737" s="62">
        <v>2</v>
      </c>
      <c r="C1737" s="64" t="s">
        <v>15</v>
      </c>
      <c r="D1737" s="68"/>
      <c r="E1737" s="68">
        <f>$D$1726*R1737</f>
        <v>0</v>
      </c>
      <c r="F1737" s="63">
        <f t="shared" si="1453"/>
        <v>1.1234008039333332E-2</v>
      </c>
      <c r="G1737" s="65">
        <f>IFERROR(VLOOKUP(B1737,EFA!$C$2:$D$7,2,0),EFA!$D$7)</f>
        <v>0.97341921930465047</v>
      </c>
      <c r="H1737" s="69">
        <f>LGD!$D$6</f>
        <v>0.3</v>
      </c>
      <c r="I1737" s="68">
        <f t="shared" si="1454"/>
        <v>0</v>
      </c>
      <c r="J1737" s="70">
        <f t="shared" si="1455"/>
        <v>0.81894554163582844</v>
      </c>
      <c r="K1737" s="68">
        <f t="shared" si="1456"/>
        <v>0</v>
      </c>
      <c r="M1737" s="64">
        <v>216</v>
      </c>
      <c r="N1737" s="64">
        <v>1</v>
      </c>
      <c r="O1737" s="63">
        <f t="shared" si="1457"/>
        <v>0.13390000000000002</v>
      </c>
      <c r="P1737" s="87">
        <f t="shared" si="1452"/>
        <v>1.2275447639166097E-2</v>
      </c>
      <c r="Q1737" s="64">
        <f t="shared" si="1458"/>
        <v>198</v>
      </c>
      <c r="R1737" s="87">
        <f t="shared" si="1459"/>
        <v>0.97786637828882905</v>
      </c>
      <c r="S1737" s="64">
        <f t="shared" si="1460"/>
        <v>18</v>
      </c>
    </row>
    <row r="1738" spans="1:19" x14ac:dyDescent="0.25">
      <c r="B1738" s="62">
        <v>2</v>
      </c>
      <c r="C1738" s="64" t="s">
        <v>16</v>
      </c>
      <c r="D1738" s="68"/>
      <c r="E1738" s="68">
        <f>$D$1727*R1738</f>
        <v>0</v>
      </c>
      <c r="F1738" s="63">
        <f t="shared" si="1453"/>
        <v>1.1234008039333332E-2</v>
      </c>
      <c r="G1738" s="65">
        <f>IFERROR(VLOOKUP(B1738,EFA!$C$2:$D$7,2,0),EFA!$D$7)</f>
        <v>0.97341921930465047</v>
      </c>
      <c r="H1738" s="69">
        <f>LGD!$D$7</f>
        <v>0.3</v>
      </c>
      <c r="I1738" s="68">
        <f t="shared" si="1454"/>
        <v>0</v>
      </c>
      <c r="J1738" s="70">
        <f t="shared" si="1455"/>
        <v>0.81894554163582844</v>
      </c>
      <c r="K1738" s="68">
        <f t="shared" si="1456"/>
        <v>0</v>
      </c>
      <c r="M1738" s="64">
        <v>216</v>
      </c>
      <c r="N1738" s="64">
        <v>1</v>
      </c>
      <c r="O1738" s="63">
        <f t="shared" si="1457"/>
        <v>0.13390000000000002</v>
      </c>
      <c r="P1738" s="87">
        <f t="shared" si="1452"/>
        <v>1.2275447639166097E-2</v>
      </c>
      <c r="Q1738" s="64">
        <f t="shared" si="1458"/>
        <v>198</v>
      </c>
      <c r="R1738" s="87">
        <f t="shared" si="1459"/>
        <v>0.97786637828882905</v>
      </c>
      <c r="S1738" s="64">
        <f t="shared" si="1460"/>
        <v>18</v>
      </c>
    </row>
    <row r="1739" spans="1:19" x14ac:dyDescent="0.25">
      <c r="B1739" s="62">
        <v>2</v>
      </c>
      <c r="C1739" s="64" t="s">
        <v>17</v>
      </c>
      <c r="D1739" s="68"/>
      <c r="E1739" s="68">
        <f>$D$1728*R1739</f>
        <v>0</v>
      </c>
      <c r="F1739" s="63">
        <f t="shared" si="1453"/>
        <v>1.1234008039333332E-2</v>
      </c>
      <c r="G1739" s="65">
        <f>IFERROR(VLOOKUP(B1739,EFA!$C$2:$D$7,2,0),EFA!$D$7)</f>
        <v>0.97341921930465047</v>
      </c>
      <c r="H1739" s="69">
        <f>LGD!$D$8</f>
        <v>4.6364209605119888E-2</v>
      </c>
      <c r="I1739" s="68">
        <f t="shared" si="1454"/>
        <v>0</v>
      </c>
      <c r="J1739" s="70">
        <f t="shared" si="1455"/>
        <v>0.81894554163582844</v>
      </c>
      <c r="K1739" s="68">
        <f t="shared" si="1456"/>
        <v>0</v>
      </c>
      <c r="M1739" s="64">
        <v>216</v>
      </c>
      <c r="N1739" s="64">
        <v>1</v>
      </c>
      <c r="O1739" s="63">
        <f t="shared" si="1457"/>
        <v>0.13390000000000002</v>
      </c>
      <c r="P1739" s="87">
        <f t="shared" si="1452"/>
        <v>1.2275447639166097E-2</v>
      </c>
      <c r="Q1739" s="64">
        <f t="shared" si="1458"/>
        <v>198</v>
      </c>
      <c r="R1739" s="87">
        <f t="shared" si="1459"/>
        <v>0.97786637828882905</v>
      </c>
      <c r="S1739" s="64">
        <f t="shared" si="1460"/>
        <v>18</v>
      </c>
    </row>
    <row r="1740" spans="1:19" x14ac:dyDescent="0.25">
      <c r="B1740" s="62">
        <v>2</v>
      </c>
      <c r="C1740" s="64" t="s">
        <v>18</v>
      </c>
      <c r="D1740" s="68"/>
      <c r="E1740" s="68">
        <f>$D$1729*R1740</f>
        <v>0</v>
      </c>
      <c r="F1740" s="63">
        <f t="shared" si="1453"/>
        <v>1.1234008039333332E-2</v>
      </c>
      <c r="G1740" s="65">
        <f>IFERROR(VLOOKUP(B1740,EFA!$C$2:$D$7,2,0),EFA!$D$7)</f>
        <v>0.97341921930465047</v>
      </c>
      <c r="H1740" s="69">
        <f>LGD!$D$9</f>
        <v>0.25</v>
      </c>
      <c r="I1740" s="68">
        <f t="shared" si="1454"/>
        <v>0</v>
      </c>
      <c r="J1740" s="70">
        <f t="shared" si="1455"/>
        <v>0.81894554163582844</v>
      </c>
      <c r="K1740" s="68">
        <f t="shared" si="1456"/>
        <v>0</v>
      </c>
      <c r="M1740" s="64">
        <v>216</v>
      </c>
      <c r="N1740" s="64">
        <v>1</v>
      </c>
      <c r="O1740" s="63">
        <f t="shared" si="1457"/>
        <v>0.13390000000000002</v>
      </c>
      <c r="P1740" s="87">
        <f t="shared" si="1452"/>
        <v>1.2275447639166097E-2</v>
      </c>
      <c r="Q1740" s="64">
        <f t="shared" si="1458"/>
        <v>198</v>
      </c>
      <c r="R1740" s="87">
        <f t="shared" si="1459"/>
        <v>0.97786637828882905</v>
      </c>
      <c r="S1740" s="64">
        <f t="shared" si="1460"/>
        <v>18</v>
      </c>
    </row>
    <row r="1741" spans="1:19" x14ac:dyDescent="0.25">
      <c r="B1741" s="62">
        <v>2</v>
      </c>
      <c r="C1741" s="64" t="s">
        <v>19</v>
      </c>
      <c r="D1741" s="68"/>
      <c r="E1741" s="68">
        <f>$D$1730*R1741</f>
        <v>0</v>
      </c>
      <c r="F1741" s="63">
        <f t="shared" si="1453"/>
        <v>1.1234008039333332E-2</v>
      </c>
      <c r="G1741" s="65">
        <f>IFERROR(VLOOKUP(B1741,EFA!$C$2:$D$7,2,0),EFA!$D$7)</f>
        <v>0.97341921930465047</v>
      </c>
      <c r="H1741" s="69">
        <f>LGD!$D$10</f>
        <v>0.35</v>
      </c>
      <c r="I1741" s="68">
        <f t="shared" si="1454"/>
        <v>0</v>
      </c>
      <c r="J1741" s="70">
        <f t="shared" si="1455"/>
        <v>0.81894554163582844</v>
      </c>
      <c r="K1741" s="68">
        <f t="shared" si="1456"/>
        <v>0</v>
      </c>
      <c r="M1741" s="64">
        <v>216</v>
      </c>
      <c r="N1741" s="64">
        <v>1</v>
      </c>
      <c r="O1741" s="63">
        <f t="shared" si="1457"/>
        <v>0.13390000000000002</v>
      </c>
      <c r="P1741" s="87">
        <f t="shared" si="1452"/>
        <v>1.2275447639166097E-2</v>
      </c>
      <c r="Q1741" s="64">
        <f t="shared" si="1458"/>
        <v>198</v>
      </c>
      <c r="R1741" s="87">
        <f t="shared" si="1459"/>
        <v>0.97786637828882905</v>
      </c>
      <c r="S1741" s="64">
        <f t="shared" si="1460"/>
        <v>18</v>
      </c>
    </row>
    <row r="1742" spans="1:19" x14ac:dyDescent="0.25">
      <c r="B1742" s="62">
        <v>2</v>
      </c>
      <c r="C1742" s="64" t="s">
        <v>20</v>
      </c>
      <c r="D1742" s="68"/>
      <c r="E1742" s="68">
        <f>$D$1731*R1742</f>
        <v>0</v>
      </c>
      <c r="F1742" s="63">
        <f t="shared" si="1453"/>
        <v>1.1234008039333332E-2</v>
      </c>
      <c r="G1742" s="65">
        <f>IFERROR(VLOOKUP(B1742,EFA!$C$2:$D$7,2,0),EFA!$D$7)</f>
        <v>0.97341921930465047</v>
      </c>
      <c r="H1742" s="69">
        <f>LGD!$D$11</f>
        <v>0.55000000000000004</v>
      </c>
      <c r="I1742" s="68">
        <f t="shared" si="1454"/>
        <v>0</v>
      </c>
      <c r="J1742" s="70">
        <f t="shared" si="1455"/>
        <v>0.81894554163582844</v>
      </c>
      <c r="K1742" s="68">
        <f t="shared" si="1456"/>
        <v>0</v>
      </c>
      <c r="M1742" s="64">
        <v>216</v>
      </c>
      <c r="N1742" s="64">
        <v>1</v>
      </c>
      <c r="O1742" s="63">
        <f t="shared" si="1457"/>
        <v>0.13390000000000002</v>
      </c>
      <c r="P1742" s="87">
        <f t="shared" si="1452"/>
        <v>1.2275447639166097E-2</v>
      </c>
      <c r="Q1742" s="64">
        <f t="shared" si="1458"/>
        <v>198</v>
      </c>
      <c r="R1742" s="87">
        <f t="shared" si="1459"/>
        <v>0.97786637828882905</v>
      </c>
      <c r="S1742" s="64">
        <f t="shared" si="1460"/>
        <v>18</v>
      </c>
    </row>
    <row r="1743" spans="1:19" x14ac:dyDescent="0.25">
      <c r="C1743" s="64"/>
      <c r="D1743" s="68"/>
      <c r="E1743" s="68"/>
      <c r="F1743" s="63"/>
      <c r="G1743" s="65"/>
      <c r="H1743" s="69"/>
      <c r="I1743" s="68"/>
      <c r="J1743" s="70"/>
      <c r="K1743" s="68"/>
      <c r="M1743" s="64"/>
      <c r="N1743" s="64"/>
      <c r="O1743" s="63"/>
      <c r="P1743" s="87"/>
      <c r="Q1743" s="64"/>
      <c r="R1743" s="87"/>
      <c r="S1743" s="64"/>
    </row>
    <row r="1744" spans="1:19" x14ac:dyDescent="0.25">
      <c r="A1744" s="62">
        <v>18</v>
      </c>
      <c r="B1744" s="62" t="s">
        <v>52</v>
      </c>
      <c r="C1744" s="64" t="s">
        <v>9</v>
      </c>
      <c r="D1744" s="64"/>
      <c r="E1744" s="84" t="s">
        <v>26</v>
      </c>
      <c r="F1744" s="84" t="s">
        <v>39</v>
      </c>
      <c r="G1744" s="84" t="s">
        <v>27</v>
      </c>
      <c r="H1744" s="84" t="s">
        <v>28</v>
      </c>
      <c r="I1744" s="84" t="s">
        <v>29</v>
      </c>
      <c r="J1744" s="84" t="s">
        <v>30</v>
      </c>
      <c r="K1744" s="85" t="s">
        <v>31</v>
      </c>
      <c r="M1744" s="85" t="s">
        <v>32</v>
      </c>
      <c r="N1744" s="85" t="s">
        <v>33</v>
      </c>
      <c r="O1744" s="85" t="s">
        <v>34</v>
      </c>
      <c r="P1744" s="85" t="s">
        <v>35</v>
      </c>
      <c r="Q1744" s="85" t="s">
        <v>36</v>
      </c>
      <c r="R1744" s="85" t="s">
        <v>37</v>
      </c>
      <c r="S1744" s="85" t="s">
        <v>38</v>
      </c>
    </row>
    <row r="1745" spans="1:19" x14ac:dyDescent="0.25">
      <c r="B1745" s="62">
        <v>3</v>
      </c>
      <c r="C1745" s="64" t="s">
        <v>12</v>
      </c>
      <c r="D1745" s="68"/>
      <c r="E1745" s="68">
        <f>$D$1723*R1745</f>
        <v>0</v>
      </c>
      <c r="F1745" s="63">
        <f>$F$4-$E$4</f>
        <v>1.4695080658937348E-2</v>
      </c>
      <c r="G1745" s="65">
        <f>IFERROR(VLOOKUP(B1745,EFA!$C$2:$D$7,2,0),EFA!$D$7)</f>
        <v>0.97750576770633035</v>
      </c>
      <c r="H1745" s="69">
        <f>LGD!$D$3</f>
        <v>0</v>
      </c>
      <c r="I1745" s="68">
        <f>E1745*F1745*G1745*H1745</f>
        <v>0</v>
      </c>
      <c r="J1745" s="70">
        <f>1/((1+($O$16/12))^(M1745-Q1745))</f>
        <v>0.7168446333284122</v>
      </c>
      <c r="K1745" s="68">
        <f>I1745*J1745</f>
        <v>0</v>
      </c>
      <c r="M1745" s="64">
        <v>216</v>
      </c>
      <c r="N1745" s="64">
        <v>1</v>
      </c>
      <c r="O1745" s="63">
        <f>$O$16</f>
        <v>0.13390000000000002</v>
      </c>
      <c r="P1745" s="87">
        <f t="shared" ref="P1745:P1753" si="1461">PMT(O1745/12,M1745,-N1745,0,0)</f>
        <v>1.2275447639166097E-2</v>
      </c>
      <c r="Q1745" s="64">
        <f>$Q$1742-12</f>
        <v>186</v>
      </c>
      <c r="R1745" s="87">
        <f>PV(O1745/12,Q1745,-P1745,0,0)</f>
        <v>0.96045441162629952</v>
      </c>
      <c r="S1745" s="64">
        <f>12+12+6</f>
        <v>30</v>
      </c>
    </row>
    <row r="1746" spans="1:19" x14ac:dyDescent="0.25">
      <c r="B1746" s="62">
        <v>3</v>
      </c>
      <c r="C1746" s="64" t="s">
        <v>13</v>
      </c>
      <c r="D1746" s="68"/>
      <c r="E1746" s="68">
        <f>$D$1724*R1746</f>
        <v>0</v>
      </c>
      <c r="F1746" s="63">
        <f t="shared" ref="F1746:F1753" si="1462">$F$4-$E$4</f>
        <v>1.4695080658937348E-2</v>
      </c>
      <c r="G1746" s="65">
        <f>IFERROR(VLOOKUP(B1746,EFA!$C$2:$D$7,2,0),EFA!$D$7)</f>
        <v>0.97750576770633035</v>
      </c>
      <c r="H1746" s="69">
        <f>LGD!$D$4</f>
        <v>0.55000000000000004</v>
      </c>
      <c r="I1746" s="68">
        <f t="shared" ref="I1746:I1753" si="1463">E1746*F1746*G1746*H1746</f>
        <v>0</v>
      </c>
      <c r="J1746" s="70">
        <f t="shared" ref="J1746:J1753" si="1464">1/((1+($O$16/12))^(M1746-Q1746))</f>
        <v>0.7168446333284122</v>
      </c>
      <c r="K1746" s="68">
        <f t="shared" ref="K1746:K1753" si="1465">I1746*J1746</f>
        <v>0</v>
      </c>
      <c r="M1746" s="64">
        <v>216</v>
      </c>
      <c r="N1746" s="64">
        <v>1</v>
      </c>
      <c r="O1746" s="63">
        <f t="shared" ref="O1746:O1753" si="1466">$O$16</f>
        <v>0.13390000000000002</v>
      </c>
      <c r="P1746" s="87">
        <f t="shared" si="1461"/>
        <v>1.2275447639166097E-2</v>
      </c>
      <c r="Q1746" s="64">
        <f t="shared" ref="Q1746:Q1753" si="1467">$Q$1742-12</f>
        <v>186</v>
      </c>
      <c r="R1746" s="87">
        <f t="shared" ref="R1746:R1753" si="1468">PV(O1746/12,Q1746,-P1746,0,0)</f>
        <v>0.96045441162629952</v>
      </c>
      <c r="S1746" s="64">
        <f t="shared" ref="S1746:S1753" si="1469">12+12+6</f>
        <v>30</v>
      </c>
    </row>
    <row r="1747" spans="1:19" x14ac:dyDescent="0.25">
      <c r="B1747" s="62">
        <v>3</v>
      </c>
      <c r="C1747" s="64" t="s">
        <v>14</v>
      </c>
      <c r="D1747" s="68"/>
      <c r="E1747" s="68">
        <f>$D$1725*R1747</f>
        <v>0</v>
      </c>
      <c r="F1747" s="63">
        <f t="shared" si="1462"/>
        <v>1.4695080658937348E-2</v>
      </c>
      <c r="G1747" s="65">
        <f>IFERROR(VLOOKUP(B1747,EFA!$C$2:$D$7,2,0),EFA!$D$7)</f>
        <v>0.97750576770633035</v>
      </c>
      <c r="H1747" s="69">
        <f>LGD!$D$5</f>
        <v>0.14000000000000001</v>
      </c>
      <c r="I1747" s="68">
        <f t="shared" si="1463"/>
        <v>0</v>
      </c>
      <c r="J1747" s="70">
        <f t="shared" si="1464"/>
        <v>0.7168446333284122</v>
      </c>
      <c r="K1747" s="68">
        <f t="shared" si="1465"/>
        <v>0</v>
      </c>
      <c r="M1747" s="64">
        <v>216</v>
      </c>
      <c r="N1747" s="64">
        <v>1</v>
      </c>
      <c r="O1747" s="63">
        <f t="shared" si="1466"/>
        <v>0.13390000000000002</v>
      </c>
      <c r="P1747" s="87">
        <f t="shared" si="1461"/>
        <v>1.2275447639166097E-2</v>
      </c>
      <c r="Q1747" s="64">
        <f t="shared" si="1467"/>
        <v>186</v>
      </c>
      <c r="R1747" s="87">
        <f t="shared" si="1468"/>
        <v>0.96045441162629952</v>
      </c>
      <c r="S1747" s="64">
        <f t="shared" si="1469"/>
        <v>30</v>
      </c>
    </row>
    <row r="1748" spans="1:19" x14ac:dyDescent="0.25">
      <c r="B1748" s="62">
        <v>3</v>
      </c>
      <c r="C1748" s="64" t="s">
        <v>15</v>
      </c>
      <c r="D1748" s="68"/>
      <c r="E1748" s="68">
        <f>$D$1726*R1748</f>
        <v>0</v>
      </c>
      <c r="F1748" s="63">
        <f t="shared" si="1462"/>
        <v>1.4695080658937348E-2</v>
      </c>
      <c r="G1748" s="65">
        <f>IFERROR(VLOOKUP(B1748,EFA!$C$2:$D$7,2,0),EFA!$D$7)</f>
        <v>0.97750576770633035</v>
      </c>
      <c r="H1748" s="69">
        <f>LGD!$D$6</f>
        <v>0.3</v>
      </c>
      <c r="I1748" s="68">
        <f t="shared" si="1463"/>
        <v>0</v>
      </c>
      <c r="J1748" s="70">
        <f t="shared" si="1464"/>
        <v>0.7168446333284122</v>
      </c>
      <c r="K1748" s="68">
        <f t="shared" si="1465"/>
        <v>0</v>
      </c>
      <c r="M1748" s="64">
        <v>216</v>
      </c>
      <c r="N1748" s="64">
        <v>1</v>
      </c>
      <c r="O1748" s="63">
        <f t="shared" si="1466"/>
        <v>0.13390000000000002</v>
      </c>
      <c r="P1748" s="87">
        <f t="shared" si="1461"/>
        <v>1.2275447639166097E-2</v>
      </c>
      <c r="Q1748" s="64">
        <f t="shared" si="1467"/>
        <v>186</v>
      </c>
      <c r="R1748" s="87">
        <f t="shared" si="1468"/>
        <v>0.96045441162629952</v>
      </c>
      <c r="S1748" s="64">
        <f t="shared" si="1469"/>
        <v>30</v>
      </c>
    </row>
    <row r="1749" spans="1:19" x14ac:dyDescent="0.25">
      <c r="B1749" s="62">
        <v>3</v>
      </c>
      <c r="C1749" s="64" t="s">
        <v>16</v>
      </c>
      <c r="D1749" s="68"/>
      <c r="E1749" s="68">
        <f>$D$1727*R1749</f>
        <v>0</v>
      </c>
      <c r="F1749" s="63">
        <f t="shared" si="1462"/>
        <v>1.4695080658937348E-2</v>
      </c>
      <c r="G1749" s="65">
        <f>IFERROR(VLOOKUP(B1749,EFA!$C$2:$D$7,2,0),EFA!$D$7)</f>
        <v>0.97750576770633035</v>
      </c>
      <c r="H1749" s="69">
        <f>LGD!$D$7</f>
        <v>0.3</v>
      </c>
      <c r="I1749" s="68">
        <f t="shared" si="1463"/>
        <v>0</v>
      </c>
      <c r="J1749" s="70">
        <f t="shared" si="1464"/>
        <v>0.7168446333284122</v>
      </c>
      <c r="K1749" s="68">
        <f t="shared" si="1465"/>
        <v>0</v>
      </c>
      <c r="M1749" s="64">
        <v>216</v>
      </c>
      <c r="N1749" s="64">
        <v>1</v>
      </c>
      <c r="O1749" s="63">
        <f t="shared" si="1466"/>
        <v>0.13390000000000002</v>
      </c>
      <c r="P1749" s="87">
        <f t="shared" si="1461"/>
        <v>1.2275447639166097E-2</v>
      </c>
      <c r="Q1749" s="64">
        <f t="shared" si="1467"/>
        <v>186</v>
      </c>
      <c r="R1749" s="87">
        <f t="shared" si="1468"/>
        <v>0.96045441162629952</v>
      </c>
      <c r="S1749" s="64">
        <f t="shared" si="1469"/>
        <v>30</v>
      </c>
    </row>
    <row r="1750" spans="1:19" x14ac:dyDescent="0.25">
      <c r="B1750" s="62">
        <v>3</v>
      </c>
      <c r="C1750" s="64" t="s">
        <v>17</v>
      </c>
      <c r="D1750" s="68"/>
      <c r="E1750" s="68">
        <f>$D$1728*R1750</f>
        <v>0</v>
      </c>
      <c r="F1750" s="63">
        <f t="shared" si="1462"/>
        <v>1.4695080658937348E-2</v>
      </c>
      <c r="G1750" s="65">
        <f>IFERROR(VLOOKUP(B1750,EFA!$C$2:$D$7,2,0),EFA!$D$7)</f>
        <v>0.97750576770633035</v>
      </c>
      <c r="H1750" s="69">
        <f>LGD!$D$8</f>
        <v>4.6364209605119888E-2</v>
      </c>
      <c r="I1750" s="68">
        <f t="shared" si="1463"/>
        <v>0</v>
      </c>
      <c r="J1750" s="70">
        <f t="shared" si="1464"/>
        <v>0.7168446333284122</v>
      </c>
      <c r="K1750" s="68">
        <f t="shared" si="1465"/>
        <v>0</v>
      </c>
      <c r="M1750" s="64">
        <v>216</v>
      </c>
      <c r="N1750" s="64">
        <v>1</v>
      </c>
      <c r="O1750" s="63">
        <f t="shared" si="1466"/>
        <v>0.13390000000000002</v>
      </c>
      <c r="P1750" s="87">
        <f t="shared" si="1461"/>
        <v>1.2275447639166097E-2</v>
      </c>
      <c r="Q1750" s="64">
        <f t="shared" si="1467"/>
        <v>186</v>
      </c>
      <c r="R1750" s="87">
        <f t="shared" si="1468"/>
        <v>0.96045441162629952</v>
      </c>
      <c r="S1750" s="64">
        <f t="shared" si="1469"/>
        <v>30</v>
      </c>
    </row>
    <row r="1751" spans="1:19" x14ac:dyDescent="0.25">
      <c r="B1751" s="62">
        <v>3</v>
      </c>
      <c r="C1751" s="64" t="s">
        <v>18</v>
      </c>
      <c r="D1751" s="68"/>
      <c r="E1751" s="68">
        <f>$D$1729*R1751</f>
        <v>0</v>
      </c>
      <c r="F1751" s="63">
        <f t="shared" si="1462"/>
        <v>1.4695080658937348E-2</v>
      </c>
      <c r="G1751" s="65">
        <f>IFERROR(VLOOKUP(B1751,EFA!$C$2:$D$7,2,0),EFA!$D$7)</f>
        <v>0.97750576770633035</v>
      </c>
      <c r="H1751" s="69">
        <f>LGD!$D$9</f>
        <v>0.25</v>
      </c>
      <c r="I1751" s="68">
        <f t="shared" si="1463"/>
        <v>0</v>
      </c>
      <c r="J1751" s="70">
        <f t="shared" si="1464"/>
        <v>0.7168446333284122</v>
      </c>
      <c r="K1751" s="68">
        <f t="shared" si="1465"/>
        <v>0</v>
      </c>
      <c r="M1751" s="64">
        <v>216</v>
      </c>
      <c r="N1751" s="64">
        <v>1</v>
      </c>
      <c r="O1751" s="63">
        <f t="shared" si="1466"/>
        <v>0.13390000000000002</v>
      </c>
      <c r="P1751" s="87">
        <f t="shared" si="1461"/>
        <v>1.2275447639166097E-2</v>
      </c>
      <c r="Q1751" s="64">
        <f t="shared" si="1467"/>
        <v>186</v>
      </c>
      <c r="R1751" s="87">
        <f t="shared" si="1468"/>
        <v>0.96045441162629952</v>
      </c>
      <c r="S1751" s="64">
        <f t="shared" si="1469"/>
        <v>30</v>
      </c>
    </row>
    <row r="1752" spans="1:19" x14ac:dyDescent="0.25">
      <c r="B1752" s="62">
        <v>3</v>
      </c>
      <c r="C1752" s="64" t="s">
        <v>19</v>
      </c>
      <c r="D1752" s="68"/>
      <c r="E1752" s="68">
        <f>$D$1730*R1752</f>
        <v>0</v>
      </c>
      <c r="F1752" s="63">
        <f t="shared" si="1462"/>
        <v>1.4695080658937348E-2</v>
      </c>
      <c r="G1752" s="65">
        <f>IFERROR(VLOOKUP(B1752,EFA!$C$2:$D$7,2,0),EFA!$D$7)</f>
        <v>0.97750576770633035</v>
      </c>
      <c r="H1752" s="69">
        <f>LGD!$D$10</f>
        <v>0.35</v>
      </c>
      <c r="I1752" s="68">
        <f t="shared" si="1463"/>
        <v>0</v>
      </c>
      <c r="J1752" s="70">
        <f t="shared" si="1464"/>
        <v>0.7168446333284122</v>
      </c>
      <c r="K1752" s="68">
        <f t="shared" si="1465"/>
        <v>0</v>
      </c>
      <c r="M1752" s="64">
        <v>216</v>
      </c>
      <c r="N1752" s="64">
        <v>1</v>
      </c>
      <c r="O1752" s="63">
        <f t="shared" si="1466"/>
        <v>0.13390000000000002</v>
      </c>
      <c r="P1752" s="87">
        <f t="shared" si="1461"/>
        <v>1.2275447639166097E-2</v>
      </c>
      <c r="Q1752" s="64">
        <f t="shared" si="1467"/>
        <v>186</v>
      </c>
      <c r="R1752" s="87">
        <f t="shared" si="1468"/>
        <v>0.96045441162629952</v>
      </c>
      <c r="S1752" s="64">
        <f t="shared" si="1469"/>
        <v>30</v>
      </c>
    </row>
    <row r="1753" spans="1:19" x14ac:dyDescent="0.25">
      <c r="B1753" s="62">
        <v>3</v>
      </c>
      <c r="C1753" s="64" t="s">
        <v>20</v>
      </c>
      <c r="D1753" s="68"/>
      <c r="E1753" s="68">
        <f>$D$1731*R1753</f>
        <v>0</v>
      </c>
      <c r="F1753" s="63">
        <f t="shared" si="1462"/>
        <v>1.4695080658937348E-2</v>
      </c>
      <c r="G1753" s="65">
        <f>IFERROR(VLOOKUP(B1753,EFA!$C$2:$D$7,2,0),EFA!$D$7)</f>
        <v>0.97750576770633035</v>
      </c>
      <c r="H1753" s="69">
        <f>LGD!$D$11</f>
        <v>0.55000000000000004</v>
      </c>
      <c r="I1753" s="68">
        <f t="shared" si="1463"/>
        <v>0</v>
      </c>
      <c r="J1753" s="70">
        <f t="shared" si="1464"/>
        <v>0.7168446333284122</v>
      </c>
      <c r="K1753" s="68">
        <f t="shared" si="1465"/>
        <v>0</v>
      </c>
      <c r="M1753" s="64">
        <v>216</v>
      </c>
      <c r="N1753" s="64">
        <v>1</v>
      </c>
      <c r="O1753" s="63">
        <f t="shared" si="1466"/>
        <v>0.13390000000000002</v>
      </c>
      <c r="P1753" s="87">
        <f t="shared" si="1461"/>
        <v>1.2275447639166097E-2</v>
      </c>
      <c r="Q1753" s="64">
        <f t="shared" si="1467"/>
        <v>186</v>
      </c>
      <c r="R1753" s="87">
        <f t="shared" si="1468"/>
        <v>0.96045441162629952</v>
      </c>
      <c r="S1753" s="64">
        <f t="shared" si="1469"/>
        <v>30</v>
      </c>
    </row>
    <row r="1754" spans="1:19" x14ac:dyDescent="0.25">
      <c r="C1754" s="88"/>
      <c r="D1754" s="89"/>
      <c r="E1754" s="89"/>
      <c r="F1754" s="90"/>
      <c r="G1754" s="91"/>
      <c r="H1754" s="92"/>
      <c r="I1754" s="89"/>
      <c r="J1754" s="93"/>
      <c r="K1754" s="89"/>
      <c r="M1754" s="94"/>
      <c r="N1754" s="94"/>
      <c r="O1754" s="95"/>
      <c r="P1754" s="96"/>
      <c r="Q1754" s="94"/>
      <c r="R1754" s="96"/>
      <c r="S1754" s="94"/>
    </row>
    <row r="1755" spans="1:19" x14ac:dyDescent="0.25">
      <c r="A1755" s="62">
        <v>18</v>
      </c>
      <c r="B1755" s="62" t="s">
        <v>52</v>
      </c>
      <c r="C1755" s="64" t="s">
        <v>9</v>
      </c>
      <c r="D1755" s="64"/>
      <c r="E1755" s="84" t="s">
        <v>26</v>
      </c>
      <c r="F1755" s="84" t="s">
        <v>39</v>
      </c>
      <c r="G1755" s="84" t="s">
        <v>27</v>
      </c>
      <c r="H1755" s="84" t="s">
        <v>28</v>
      </c>
      <c r="I1755" s="84" t="s">
        <v>29</v>
      </c>
      <c r="J1755" s="84" t="s">
        <v>30</v>
      </c>
      <c r="K1755" s="85" t="s">
        <v>31</v>
      </c>
      <c r="M1755" s="85" t="s">
        <v>32</v>
      </c>
      <c r="N1755" s="85" t="s">
        <v>33</v>
      </c>
      <c r="O1755" s="85" t="s">
        <v>34</v>
      </c>
      <c r="P1755" s="85" t="s">
        <v>35</v>
      </c>
      <c r="Q1755" s="85" t="s">
        <v>36</v>
      </c>
      <c r="R1755" s="85" t="s">
        <v>37</v>
      </c>
      <c r="S1755" s="85" t="s">
        <v>38</v>
      </c>
    </row>
    <row r="1756" spans="1:19" x14ac:dyDescent="0.25">
      <c r="B1756" s="62">
        <v>4</v>
      </c>
      <c r="C1756" s="64" t="s">
        <v>12</v>
      </c>
      <c r="D1756" s="68"/>
      <c r="E1756" s="68">
        <f>$D$1723*R1756</f>
        <v>0</v>
      </c>
      <c r="F1756" s="63">
        <f>$G$4-$F$4</f>
        <v>6.7767815941499332E-3</v>
      </c>
      <c r="G1756" s="65">
        <f>IFERROR(VLOOKUP(B1756,EFA!$C$2:$D$7,2,0),EFA!$D$7)</f>
        <v>0.98975941333993145</v>
      </c>
      <c r="H1756" s="69">
        <f>LGD!$D$3</f>
        <v>0</v>
      </c>
      <c r="I1756" s="68">
        <f>E1756*F1756*G1756*H1756</f>
        <v>0</v>
      </c>
      <c r="J1756" s="70">
        <f>1/((1+($O$16/12))^(M1756-Q1756))</f>
        <v>0.62747301524507682</v>
      </c>
      <c r="K1756" s="68">
        <f>I1756*J1756</f>
        <v>0</v>
      </c>
      <c r="M1756" s="64">
        <v>216</v>
      </c>
      <c r="N1756" s="64">
        <v>1</v>
      </c>
      <c r="O1756" s="63">
        <f>$O$16</f>
        <v>0.13390000000000002</v>
      </c>
      <c r="P1756" s="87">
        <f t="shared" ref="P1756:P1764" si="1470">PMT(O1756/12,M1756,-N1756,0,0)</f>
        <v>1.2275447639166097E-2</v>
      </c>
      <c r="Q1756" s="64">
        <f>$Q$1753-12</f>
        <v>174</v>
      </c>
      <c r="R1756" s="87">
        <f>PV(O1756/12,Q1756,-P1756,0,0)</f>
        <v>0.94056244088895624</v>
      </c>
      <c r="S1756" s="64">
        <f>12+12+12+6</f>
        <v>42</v>
      </c>
    </row>
    <row r="1757" spans="1:19" x14ac:dyDescent="0.25">
      <c r="B1757" s="62">
        <v>4</v>
      </c>
      <c r="C1757" s="64" t="s">
        <v>13</v>
      </c>
      <c r="D1757" s="68"/>
      <c r="E1757" s="68">
        <f>$D$1724*R1757</f>
        <v>0</v>
      </c>
      <c r="F1757" s="63">
        <f t="shared" ref="F1757:F1764" si="1471">$G$4-$F$4</f>
        <v>6.7767815941499332E-3</v>
      </c>
      <c r="G1757" s="65">
        <f>IFERROR(VLOOKUP(B1757,EFA!$C$2:$D$7,2,0),EFA!$D$7)</f>
        <v>0.98975941333993145</v>
      </c>
      <c r="H1757" s="69">
        <f>LGD!$D$4</f>
        <v>0.55000000000000004</v>
      </c>
      <c r="I1757" s="68">
        <f t="shared" ref="I1757:I1764" si="1472">E1757*F1757*G1757*H1757</f>
        <v>0</v>
      </c>
      <c r="J1757" s="70">
        <f t="shared" ref="J1757:J1764" si="1473">1/((1+($O$16/12))^(M1757-Q1757))</f>
        <v>0.62747301524507682</v>
      </c>
      <c r="K1757" s="68">
        <f t="shared" ref="K1757:K1764" si="1474">I1757*J1757</f>
        <v>0</v>
      </c>
      <c r="M1757" s="64">
        <v>216</v>
      </c>
      <c r="N1757" s="64">
        <v>1</v>
      </c>
      <c r="O1757" s="63">
        <f t="shared" ref="O1757:O1764" si="1475">$O$16</f>
        <v>0.13390000000000002</v>
      </c>
      <c r="P1757" s="87">
        <f t="shared" si="1470"/>
        <v>1.2275447639166097E-2</v>
      </c>
      <c r="Q1757" s="64">
        <f t="shared" ref="Q1757:Q1764" si="1476">$Q$1753-12</f>
        <v>174</v>
      </c>
      <c r="R1757" s="87">
        <f t="shared" ref="R1757:R1764" si="1477">PV(O1757/12,Q1757,-P1757,0,0)</f>
        <v>0.94056244088895624</v>
      </c>
      <c r="S1757" s="64">
        <f t="shared" ref="S1757:S1764" si="1478">12+12+12+6</f>
        <v>42</v>
      </c>
    </row>
    <row r="1758" spans="1:19" x14ac:dyDescent="0.25">
      <c r="B1758" s="62">
        <v>4</v>
      </c>
      <c r="C1758" s="64" t="s">
        <v>14</v>
      </c>
      <c r="D1758" s="68"/>
      <c r="E1758" s="68">
        <f>$D$1725*R1758</f>
        <v>0</v>
      </c>
      <c r="F1758" s="63">
        <f t="shared" si="1471"/>
        <v>6.7767815941499332E-3</v>
      </c>
      <c r="G1758" s="65">
        <f>IFERROR(VLOOKUP(B1758,EFA!$C$2:$D$7,2,0),EFA!$D$7)</f>
        <v>0.98975941333993145</v>
      </c>
      <c r="H1758" s="69">
        <f>LGD!$D$5</f>
        <v>0.14000000000000001</v>
      </c>
      <c r="I1758" s="68">
        <f t="shared" si="1472"/>
        <v>0</v>
      </c>
      <c r="J1758" s="70">
        <f t="shared" si="1473"/>
        <v>0.62747301524507682</v>
      </c>
      <c r="K1758" s="68">
        <f t="shared" si="1474"/>
        <v>0</v>
      </c>
      <c r="M1758" s="64">
        <v>216</v>
      </c>
      <c r="N1758" s="64">
        <v>1</v>
      </c>
      <c r="O1758" s="63">
        <f t="shared" si="1475"/>
        <v>0.13390000000000002</v>
      </c>
      <c r="P1758" s="87">
        <f t="shared" si="1470"/>
        <v>1.2275447639166097E-2</v>
      </c>
      <c r="Q1758" s="64">
        <f t="shared" si="1476"/>
        <v>174</v>
      </c>
      <c r="R1758" s="87">
        <f t="shared" si="1477"/>
        <v>0.94056244088895624</v>
      </c>
      <c r="S1758" s="64">
        <f t="shared" si="1478"/>
        <v>42</v>
      </c>
    </row>
    <row r="1759" spans="1:19" x14ac:dyDescent="0.25">
      <c r="B1759" s="62">
        <v>4</v>
      </c>
      <c r="C1759" s="64" t="s">
        <v>15</v>
      </c>
      <c r="D1759" s="68"/>
      <c r="E1759" s="68">
        <f>$D$1726*R1759</f>
        <v>0</v>
      </c>
      <c r="F1759" s="63">
        <f t="shared" si="1471"/>
        <v>6.7767815941499332E-3</v>
      </c>
      <c r="G1759" s="65">
        <f>IFERROR(VLOOKUP(B1759,EFA!$C$2:$D$7,2,0),EFA!$D$7)</f>
        <v>0.98975941333993145</v>
      </c>
      <c r="H1759" s="69">
        <f>LGD!$D$6</f>
        <v>0.3</v>
      </c>
      <c r="I1759" s="68">
        <f t="shared" si="1472"/>
        <v>0</v>
      </c>
      <c r="J1759" s="70">
        <f t="shared" si="1473"/>
        <v>0.62747301524507682</v>
      </c>
      <c r="K1759" s="68">
        <f t="shared" si="1474"/>
        <v>0</v>
      </c>
      <c r="M1759" s="64">
        <v>216</v>
      </c>
      <c r="N1759" s="64">
        <v>1</v>
      </c>
      <c r="O1759" s="63">
        <f t="shared" si="1475"/>
        <v>0.13390000000000002</v>
      </c>
      <c r="P1759" s="87">
        <f t="shared" si="1470"/>
        <v>1.2275447639166097E-2</v>
      </c>
      <c r="Q1759" s="64">
        <f t="shared" si="1476"/>
        <v>174</v>
      </c>
      <c r="R1759" s="87">
        <f t="shared" si="1477"/>
        <v>0.94056244088895624</v>
      </c>
      <c r="S1759" s="64">
        <f t="shared" si="1478"/>
        <v>42</v>
      </c>
    </row>
    <row r="1760" spans="1:19" x14ac:dyDescent="0.25">
      <c r="B1760" s="62">
        <v>4</v>
      </c>
      <c r="C1760" s="64" t="s">
        <v>16</v>
      </c>
      <c r="D1760" s="68"/>
      <c r="E1760" s="68">
        <f>$D$1727*R1760</f>
        <v>0</v>
      </c>
      <c r="F1760" s="63">
        <f t="shared" si="1471"/>
        <v>6.7767815941499332E-3</v>
      </c>
      <c r="G1760" s="65">
        <f>IFERROR(VLOOKUP(B1760,EFA!$C$2:$D$7,2,0),EFA!$D$7)</f>
        <v>0.98975941333993145</v>
      </c>
      <c r="H1760" s="69">
        <f>LGD!$D$7</f>
        <v>0.3</v>
      </c>
      <c r="I1760" s="68">
        <f t="shared" si="1472"/>
        <v>0</v>
      </c>
      <c r="J1760" s="70">
        <f t="shared" si="1473"/>
        <v>0.62747301524507682</v>
      </c>
      <c r="K1760" s="68">
        <f t="shared" si="1474"/>
        <v>0</v>
      </c>
      <c r="M1760" s="64">
        <v>216</v>
      </c>
      <c r="N1760" s="64">
        <v>1</v>
      </c>
      <c r="O1760" s="63">
        <f t="shared" si="1475"/>
        <v>0.13390000000000002</v>
      </c>
      <c r="P1760" s="87">
        <f t="shared" si="1470"/>
        <v>1.2275447639166097E-2</v>
      </c>
      <c r="Q1760" s="64">
        <f t="shared" si="1476"/>
        <v>174</v>
      </c>
      <c r="R1760" s="87">
        <f t="shared" si="1477"/>
        <v>0.94056244088895624</v>
      </c>
      <c r="S1760" s="64">
        <f t="shared" si="1478"/>
        <v>42</v>
      </c>
    </row>
    <row r="1761" spans="1:19" x14ac:dyDescent="0.25">
      <c r="B1761" s="62">
        <v>4</v>
      </c>
      <c r="C1761" s="64" t="s">
        <v>17</v>
      </c>
      <c r="D1761" s="68"/>
      <c r="E1761" s="68">
        <f>$D$1728*R1761</f>
        <v>0</v>
      </c>
      <c r="F1761" s="63">
        <f t="shared" si="1471"/>
        <v>6.7767815941499332E-3</v>
      </c>
      <c r="G1761" s="65">
        <f>IFERROR(VLOOKUP(B1761,EFA!$C$2:$D$7,2,0),EFA!$D$7)</f>
        <v>0.98975941333993145</v>
      </c>
      <c r="H1761" s="69">
        <f>LGD!$D$8</f>
        <v>4.6364209605119888E-2</v>
      </c>
      <c r="I1761" s="68">
        <f t="shared" si="1472"/>
        <v>0</v>
      </c>
      <c r="J1761" s="70">
        <f t="shared" si="1473"/>
        <v>0.62747301524507682</v>
      </c>
      <c r="K1761" s="68">
        <f t="shared" si="1474"/>
        <v>0</v>
      </c>
      <c r="M1761" s="64">
        <v>216</v>
      </c>
      <c r="N1761" s="64">
        <v>1</v>
      </c>
      <c r="O1761" s="63">
        <f t="shared" si="1475"/>
        <v>0.13390000000000002</v>
      </c>
      <c r="P1761" s="87">
        <f t="shared" si="1470"/>
        <v>1.2275447639166097E-2</v>
      </c>
      <c r="Q1761" s="64">
        <f t="shared" si="1476"/>
        <v>174</v>
      </c>
      <c r="R1761" s="87">
        <f t="shared" si="1477"/>
        <v>0.94056244088895624</v>
      </c>
      <c r="S1761" s="64">
        <f t="shared" si="1478"/>
        <v>42</v>
      </c>
    </row>
    <row r="1762" spans="1:19" x14ac:dyDescent="0.25">
      <c r="B1762" s="62">
        <v>4</v>
      </c>
      <c r="C1762" s="64" t="s">
        <v>18</v>
      </c>
      <c r="D1762" s="68"/>
      <c r="E1762" s="68">
        <f>$D$1729*R1762</f>
        <v>0</v>
      </c>
      <c r="F1762" s="63">
        <f t="shared" si="1471"/>
        <v>6.7767815941499332E-3</v>
      </c>
      <c r="G1762" s="65">
        <f>IFERROR(VLOOKUP(B1762,EFA!$C$2:$D$7,2,0),EFA!$D$7)</f>
        <v>0.98975941333993145</v>
      </c>
      <c r="H1762" s="69">
        <f>LGD!$D$9</f>
        <v>0.25</v>
      </c>
      <c r="I1762" s="68">
        <f t="shared" si="1472"/>
        <v>0</v>
      </c>
      <c r="J1762" s="70">
        <f t="shared" si="1473"/>
        <v>0.62747301524507682</v>
      </c>
      <c r="K1762" s="68">
        <f t="shared" si="1474"/>
        <v>0</v>
      </c>
      <c r="M1762" s="64">
        <v>216</v>
      </c>
      <c r="N1762" s="64">
        <v>1</v>
      </c>
      <c r="O1762" s="63">
        <f t="shared" si="1475"/>
        <v>0.13390000000000002</v>
      </c>
      <c r="P1762" s="87">
        <f t="shared" si="1470"/>
        <v>1.2275447639166097E-2</v>
      </c>
      <c r="Q1762" s="64">
        <f t="shared" si="1476"/>
        <v>174</v>
      </c>
      <c r="R1762" s="87">
        <f t="shared" si="1477"/>
        <v>0.94056244088895624</v>
      </c>
      <c r="S1762" s="64">
        <f t="shared" si="1478"/>
        <v>42</v>
      </c>
    </row>
    <row r="1763" spans="1:19" x14ac:dyDescent="0.25">
      <c r="B1763" s="62">
        <v>4</v>
      </c>
      <c r="C1763" s="64" t="s">
        <v>19</v>
      </c>
      <c r="D1763" s="68"/>
      <c r="E1763" s="68">
        <f>$D$1730*R1763</f>
        <v>0</v>
      </c>
      <c r="F1763" s="63">
        <f t="shared" si="1471"/>
        <v>6.7767815941499332E-3</v>
      </c>
      <c r="G1763" s="65">
        <f>IFERROR(VLOOKUP(B1763,EFA!$C$2:$D$7,2,0),EFA!$D$7)</f>
        <v>0.98975941333993145</v>
      </c>
      <c r="H1763" s="69">
        <f>LGD!$D$10</f>
        <v>0.35</v>
      </c>
      <c r="I1763" s="68">
        <f t="shared" si="1472"/>
        <v>0</v>
      </c>
      <c r="J1763" s="70">
        <f t="shared" si="1473"/>
        <v>0.62747301524507682</v>
      </c>
      <c r="K1763" s="68">
        <f t="shared" si="1474"/>
        <v>0</v>
      </c>
      <c r="M1763" s="64">
        <v>216</v>
      </c>
      <c r="N1763" s="64">
        <v>1</v>
      </c>
      <c r="O1763" s="63">
        <f t="shared" si="1475"/>
        <v>0.13390000000000002</v>
      </c>
      <c r="P1763" s="87">
        <f t="shared" si="1470"/>
        <v>1.2275447639166097E-2</v>
      </c>
      <c r="Q1763" s="64">
        <f t="shared" si="1476"/>
        <v>174</v>
      </c>
      <c r="R1763" s="87">
        <f t="shared" si="1477"/>
        <v>0.94056244088895624</v>
      </c>
      <c r="S1763" s="64">
        <f t="shared" si="1478"/>
        <v>42</v>
      </c>
    </row>
    <row r="1764" spans="1:19" x14ac:dyDescent="0.25">
      <c r="B1764" s="62">
        <v>4</v>
      </c>
      <c r="C1764" s="64" t="s">
        <v>20</v>
      </c>
      <c r="D1764" s="68"/>
      <c r="E1764" s="68">
        <f>$D$1731*R1764</f>
        <v>0</v>
      </c>
      <c r="F1764" s="63">
        <f t="shared" si="1471"/>
        <v>6.7767815941499332E-3</v>
      </c>
      <c r="G1764" s="65">
        <f>IFERROR(VLOOKUP(B1764,EFA!$C$2:$D$7,2,0),EFA!$D$7)</f>
        <v>0.98975941333993145</v>
      </c>
      <c r="H1764" s="69">
        <f>LGD!$D$11</f>
        <v>0.55000000000000004</v>
      </c>
      <c r="I1764" s="68">
        <f t="shared" si="1472"/>
        <v>0</v>
      </c>
      <c r="J1764" s="70">
        <f t="shared" si="1473"/>
        <v>0.62747301524507682</v>
      </c>
      <c r="K1764" s="68">
        <f t="shared" si="1474"/>
        <v>0</v>
      </c>
      <c r="M1764" s="64">
        <v>216</v>
      </c>
      <c r="N1764" s="64">
        <v>1</v>
      </c>
      <c r="O1764" s="63">
        <f t="shared" si="1475"/>
        <v>0.13390000000000002</v>
      </c>
      <c r="P1764" s="87">
        <f t="shared" si="1470"/>
        <v>1.2275447639166097E-2</v>
      </c>
      <c r="Q1764" s="64">
        <f t="shared" si="1476"/>
        <v>174</v>
      </c>
      <c r="R1764" s="87">
        <f t="shared" si="1477"/>
        <v>0.94056244088895624</v>
      </c>
      <c r="S1764" s="64">
        <f t="shared" si="1478"/>
        <v>42</v>
      </c>
    </row>
    <row r="1765" spans="1:19" x14ac:dyDescent="0.25">
      <c r="C1765" s="88"/>
      <c r="D1765" s="89"/>
      <c r="E1765" s="89"/>
      <c r="F1765" s="90"/>
      <c r="G1765" s="91"/>
      <c r="H1765" s="92"/>
      <c r="I1765" s="89"/>
      <c r="J1765" s="93"/>
      <c r="K1765" s="89"/>
      <c r="M1765" s="94"/>
      <c r="N1765" s="94"/>
      <c r="O1765" s="95"/>
      <c r="P1765" s="96"/>
      <c r="Q1765" s="94"/>
      <c r="R1765" s="96"/>
      <c r="S1765" s="94"/>
    </row>
    <row r="1766" spans="1:19" x14ac:dyDescent="0.25">
      <c r="A1766" s="62">
        <v>18</v>
      </c>
      <c r="B1766" s="62" t="s">
        <v>52</v>
      </c>
      <c r="C1766" s="64" t="s">
        <v>9</v>
      </c>
      <c r="D1766" s="64"/>
      <c r="E1766" s="84" t="s">
        <v>26</v>
      </c>
      <c r="F1766" s="84" t="s">
        <v>39</v>
      </c>
      <c r="G1766" s="84" t="s">
        <v>27</v>
      </c>
      <c r="H1766" s="84" t="s">
        <v>28</v>
      </c>
      <c r="I1766" s="84" t="s">
        <v>29</v>
      </c>
      <c r="J1766" s="84" t="s">
        <v>30</v>
      </c>
      <c r="K1766" s="85" t="s">
        <v>31</v>
      </c>
      <c r="M1766" s="85" t="s">
        <v>32</v>
      </c>
      <c r="N1766" s="85" t="s">
        <v>33</v>
      </c>
      <c r="O1766" s="85" t="s">
        <v>34</v>
      </c>
      <c r="P1766" s="85" t="s">
        <v>35</v>
      </c>
      <c r="Q1766" s="85" t="s">
        <v>36</v>
      </c>
      <c r="R1766" s="85" t="s">
        <v>37</v>
      </c>
      <c r="S1766" s="85" t="s">
        <v>38</v>
      </c>
    </row>
    <row r="1767" spans="1:19" x14ac:dyDescent="0.25">
      <c r="B1767" s="62">
        <v>5</v>
      </c>
      <c r="C1767" s="64" t="s">
        <v>12</v>
      </c>
      <c r="D1767" s="68"/>
      <c r="E1767" s="68">
        <f>$D$1723*R1767</f>
        <v>0</v>
      </c>
      <c r="F1767" s="63">
        <f>$H$4-$G$4</f>
        <v>2.7833144704882407E-3</v>
      </c>
      <c r="G1767" s="65">
        <f>IFERROR(VLOOKUP(B1767,EFA!$C$2:$D$7,2,0),EFA!$D$7)</f>
        <v>1.0058360487805551</v>
      </c>
      <c r="H1767" s="69">
        <f>LGD!$D$3</f>
        <v>0</v>
      </c>
      <c r="I1767" s="68">
        <f>E1767*F1767*G1767*H1767</f>
        <v>0</v>
      </c>
      <c r="J1767" s="70">
        <f>1/((1+($O$16/12))^(M1767-Q1767))</f>
        <v>0.54924368064616602</v>
      </c>
      <c r="K1767" s="68">
        <f>I1767*J1767</f>
        <v>0</v>
      </c>
      <c r="M1767" s="64">
        <v>216</v>
      </c>
      <c r="N1767" s="64">
        <v>1</v>
      </c>
      <c r="O1767" s="63">
        <f>$O$16</f>
        <v>0.13390000000000002</v>
      </c>
      <c r="P1767" s="87">
        <f t="shared" ref="P1767:P1775" si="1479">PMT(O1767/12,M1767,-N1767,0,0)</f>
        <v>1.2275447639166097E-2</v>
      </c>
      <c r="Q1767" s="64">
        <f>$Q$1764-12</f>
        <v>162</v>
      </c>
      <c r="R1767" s="87">
        <f>PV(O1767/12,Q1767,-P1767,0,0)</f>
        <v>0.91783723658065464</v>
      </c>
      <c r="S1767" s="64">
        <f>12+12+12+12+6</f>
        <v>54</v>
      </c>
    </row>
    <row r="1768" spans="1:19" x14ac:dyDescent="0.25">
      <c r="B1768" s="62">
        <v>5</v>
      </c>
      <c r="C1768" s="64" t="s">
        <v>13</v>
      </c>
      <c r="D1768" s="68"/>
      <c r="E1768" s="68">
        <f>$D$1724*R1768</f>
        <v>0</v>
      </c>
      <c r="F1768" s="63">
        <f t="shared" ref="F1768:F1775" si="1480">$H$4-$G$4</f>
        <v>2.7833144704882407E-3</v>
      </c>
      <c r="G1768" s="65">
        <f>IFERROR(VLOOKUP(B1768,EFA!$C$2:$D$7,2,0),EFA!$D$7)</f>
        <v>1.0058360487805551</v>
      </c>
      <c r="H1768" s="69">
        <f>LGD!$D$4</f>
        <v>0.55000000000000004</v>
      </c>
      <c r="I1768" s="68">
        <f t="shared" ref="I1768:I1775" si="1481">E1768*F1768*G1768*H1768</f>
        <v>0</v>
      </c>
      <c r="J1768" s="70">
        <f t="shared" ref="J1768:J1775" si="1482">1/((1+($O$16/12))^(M1768-Q1768))</f>
        <v>0.54924368064616602</v>
      </c>
      <c r="K1768" s="68">
        <f t="shared" ref="K1768:K1775" si="1483">I1768*J1768</f>
        <v>0</v>
      </c>
      <c r="M1768" s="64">
        <v>216</v>
      </c>
      <c r="N1768" s="64">
        <v>1</v>
      </c>
      <c r="O1768" s="63">
        <f t="shared" ref="O1768:O1775" si="1484">$O$16</f>
        <v>0.13390000000000002</v>
      </c>
      <c r="P1768" s="87">
        <f t="shared" si="1479"/>
        <v>1.2275447639166097E-2</v>
      </c>
      <c r="Q1768" s="64">
        <f t="shared" ref="Q1768:Q1775" si="1485">$Q$1764-12</f>
        <v>162</v>
      </c>
      <c r="R1768" s="87">
        <f t="shared" ref="R1768:R1775" si="1486">PV(O1768/12,Q1768,-P1768,0,0)</f>
        <v>0.91783723658065464</v>
      </c>
      <c r="S1768" s="64">
        <f t="shared" ref="S1768:S1775" si="1487">12+12+12+12+6</f>
        <v>54</v>
      </c>
    </row>
    <row r="1769" spans="1:19" x14ac:dyDescent="0.25">
      <c r="B1769" s="62">
        <v>5</v>
      </c>
      <c r="C1769" s="64" t="s">
        <v>14</v>
      </c>
      <c r="D1769" s="68"/>
      <c r="E1769" s="68">
        <f>$D$1725*R1769</f>
        <v>0</v>
      </c>
      <c r="F1769" s="63">
        <f t="shared" si="1480"/>
        <v>2.7833144704882407E-3</v>
      </c>
      <c r="G1769" s="65">
        <f>IFERROR(VLOOKUP(B1769,EFA!$C$2:$D$7,2,0),EFA!$D$7)</f>
        <v>1.0058360487805551</v>
      </c>
      <c r="H1769" s="69">
        <f>LGD!$D$5</f>
        <v>0.14000000000000001</v>
      </c>
      <c r="I1769" s="68">
        <f t="shared" si="1481"/>
        <v>0</v>
      </c>
      <c r="J1769" s="70">
        <f t="shared" si="1482"/>
        <v>0.54924368064616602</v>
      </c>
      <c r="K1769" s="68">
        <f t="shared" si="1483"/>
        <v>0</v>
      </c>
      <c r="M1769" s="64">
        <v>216</v>
      </c>
      <c r="N1769" s="64">
        <v>1</v>
      </c>
      <c r="O1769" s="63">
        <f t="shared" si="1484"/>
        <v>0.13390000000000002</v>
      </c>
      <c r="P1769" s="87">
        <f t="shared" si="1479"/>
        <v>1.2275447639166097E-2</v>
      </c>
      <c r="Q1769" s="64">
        <f t="shared" si="1485"/>
        <v>162</v>
      </c>
      <c r="R1769" s="87">
        <f t="shared" si="1486"/>
        <v>0.91783723658065464</v>
      </c>
      <c r="S1769" s="64">
        <f t="shared" si="1487"/>
        <v>54</v>
      </c>
    </row>
    <row r="1770" spans="1:19" x14ac:dyDescent="0.25">
      <c r="B1770" s="62">
        <v>5</v>
      </c>
      <c r="C1770" s="64" t="s">
        <v>15</v>
      </c>
      <c r="D1770" s="68"/>
      <c r="E1770" s="68">
        <f>$D$1726*R1770</f>
        <v>0</v>
      </c>
      <c r="F1770" s="63">
        <f t="shared" si="1480"/>
        <v>2.7833144704882407E-3</v>
      </c>
      <c r="G1770" s="65">
        <f>IFERROR(VLOOKUP(B1770,EFA!$C$2:$D$7,2,0),EFA!$D$7)</f>
        <v>1.0058360487805551</v>
      </c>
      <c r="H1770" s="69">
        <f>LGD!$D$6</f>
        <v>0.3</v>
      </c>
      <c r="I1770" s="68">
        <f t="shared" si="1481"/>
        <v>0</v>
      </c>
      <c r="J1770" s="70">
        <f t="shared" si="1482"/>
        <v>0.54924368064616602</v>
      </c>
      <c r="K1770" s="68">
        <f t="shared" si="1483"/>
        <v>0</v>
      </c>
      <c r="M1770" s="64">
        <v>216</v>
      </c>
      <c r="N1770" s="64">
        <v>1</v>
      </c>
      <c r="O1770" s="63">
        <f t="shared" si="1484"/>
        <v>0.13390000000000002</v>
      </c>
      <c r="P1770" s="87">
        <f t="shared" si="1479"/>
        <v>1.2275447639166097E-2</v>
      </c>
      <c r="Q1770" s="64">
        <f t="shared" si="1485"/>
        <v>162</v>
      </c>
      <c r="R1770" s="87">
        <f t="shared" si="1486"/>
        <v>0.91783723658065464</v>
      </c>
      <c r="S1770" s="64">
        <f t="shared" si="1487"/>
        <v>54</v>
      </c>
    </row>
    <row r="1771" spans="1:19" x14ac:dyDescent="0.25">
      <c r="B1771" s="62">
        <v>5</v>
      </c>
      <c r="C1771" s="64" t="s">
        <v>16</v>
      </c>
      <c r="D1771" s="68"/>
      <c r="E1771" s="68">
        <f>$D$1727*R1771</f>
        <v>0</v>
      </c>
      <c r="F1771" s="63">
        <f t="shared" si="1480"/>
        <v>2.7833144704882407E-3</v>
      </c>
      <c r="G1771" s="65">
        <f>IFERROR(VLOOKUP(B1771,EFA!$C$2:$D$7,2,0),EFA!$D$7)</f>
        <v>1.0058360487805551</v>
      </c>
      <c r="H1771" s="69">
        <f>LGD!$D$7</f>
        <v>0.3</v>
      </c>
      <c r="I1771" s="68">
        <f t="shared" si="1481"/>
        <v>0</v>
      </c>
      <c r="J1771" s="70">
        <f t="shared" si="1482"/>
        <v>0.54924368064616602</v>
      </c>
      <c r="K1771" s="68">
        <f t="shared" si="1483"/>
        <v>0</v>
      </c>
      <c r="M1771" s="64">
        <v>216</v>
      </c>
      <c r="N1771" s="64">
        <v>1</v>
      </c>
      <c r="O1771" s="63">
        <f t="shared" si="1484"/>
        <v>0.13390000000000002</v>
      </c>
      <c r="P1771" s="87">
        <f t="shared" si="1479"/>
        <v>1.2275447639166097E-2</v>
      </c>
      <c r="Q1771" s="64">
        <f t="shared" si="1485"/>
        <v>162</v>
      </c>
      <c r="R1771" s="87">
        <f t="shared" si="1486"/>
        <v>0.91783723658065464</v>
      </c>
      <c r="S1771" s="64">
        <f t="shared" si="1487"/>
        <v>54</v>
      </c>
    </row>
    <row r="1772" spans="1:19" x14ac:dyDescent="0.25">
      <c r="B1772" s="62">
        <v>5</v>
      </c>
      <c r="C1772" s="64" t="s">
        <v>17</v>
      </c>
      <c r="D1772" s="68"/>
      <c r="E1772" s="68">
        <f>$D$1728*R1772</f>
        <v>0</v>
      </c>
      <c r="F1772" s="63">
        <f t="shared" si="1480"/>
        <v>2.7833144704882407E-3</v>
      </c>
      <c r="G1772" s="65">
        <f>IFERROR(VLOOKUP(B1772,EFA!$C$2:$D$7,2,0),EFA!$D$7)</f>
        <v>1.0058360487805551</v>
      </c>
      <c r="H1772" s="69">
        <f>LGD!$D$8</f>
        <v>4.6364209605119888E-2</v>
      </c>
      <c r="I1772" s="68">
        <f t="shared" si="1481"/>
        <v>0</v>
      </c>
      <c r="J1772" s="70">
        <f t="shared" si="1482"/>
        <v>0.54924368064616602</v>
      </c>
      <c r="K1772" s="68">
        <f t="shared" si="1483"/>
        <v>0</v>
      </c>
      <c r="M1772" s="64">
        <v>216</v>
      </c>
      <c r="N1772" s="64">
        <v>1</v>
      </c>
      <c r="O1772" s="63">
        <f t="shared" si="1484"/>
        <v>0.13390000000000002</v>
      </c>
      <c r="P1772" s="87">
        <f t="shared" si="1479"/>
        <v>1.2275447639166097E-2</v>
      </c>
      <c r="Q1772" s="64">
        <f t="shared" si="1485"/>
        <v>162</v>
      </c>
      <c r="R1772" s="87">
        <f t="shared" si="1486"/>
        <v>0.91783723658065464</v>
      </c>
      <c r="S1772" s="64">
        <f t="shared" si="1487"/>
        <v>54</v>
      </c>
    </row>
    <row r="1773" spans="1:19" x14ac:dyDescent="0.25">
      <c r="B1773" s="62">
        <v>5</v>
      </c>
      <c r="C1773" s="64" t="s">
        <v>18</v>
      </c>
      <c r="D1773" s="68"/>
      <c r="E1773" s="68">
        <f>$D$1729*R1773</f>
        <v>0</v>
      </c>
      <c r="F1773" s="63">
        <f t="shared" si="1480"/>
        <v>2.7833144704882407E-3</v>
      </c>
      <c r="G1773" s="65">
        <f>IFERROR(VLOOKUP(B1773,EFA!$C$2:$D$7,2,0),EFA!$D$7)</f>
        <v>1.0058360487805551</v>
      </c>
      <c r="H1773" s="69">
        <f>LGD!$D$9</f>
        <v>0.25</v>
      </c>
      <c r="I1773" s="68">
        <f t="shared" si="1481"/>
        <v>0</v>
      </c>
      <c r="J1773" s="70">
        <f t="shared" si="1482"/>
        <v>0.54924368064616602</v>
      </c>
      <c r="K1773" s="68">
        <f t="shared" si="1483"/>
        <v>0</v>
      </c>
      <c r="M1773" s="64">
        <v>216</v>
      </c>
      <c r="N1773" s="64">
        <v>1</v>
      </c>
      <c r="O1773" s="63">
        <f t="shared" si="1484"/>
        <v>0.13390000000000002</v>
      </c>
      <c r="P1773" s="87">
        <f t="shared" si="1479"/>
        <v>1.2275447639166097E-2</v>
      </c>
      <c r="Q1773" s="64">
        <f t="shared" si="1485"/>
        <v>162</v>
      </c>
      <c r="R1773" s="87">
        <f t="shared" si="1486"/>
        <v>0.91783723658065464</v>
      </c>
      <c r="S1773" s="64">
        <f t="shared" si="1487"/>
        <v>54</v>
      </c>
    </row>
    <row r="1774" spans="1:19" x14ac:dyDescent="0.25">
      <c r="B1774" s="62">
        <v>5</v>
      </c>
      <c r="C1774" s="64" t="s">
        <v>19</v>
      </c>
      <c r="D1774" s="68"/>
      <c r="E1774" s="68">
        <f>$D$1730*R1774</f>
        <v>0</v>
      </c>
      <c r="F1774" s="63">
        <f t="shared" si="1480"/>
        <v>2.7833144704882407E-3</v>
      </c>
      <c r="G1774" s="65">
        <f>IFERROR(VLOOKUP(B1774,EFA!$C$2:$D$7,2,0),EFA!$D$7)</f>
        <v>1.0058360487805551</v>
      </c>
      <c r="H1774" s="69">
        <f>LGD!$D$10</f>
        <v>0.35</v>
      </c>
      <c r="I1774" s="68">
        <f t="shared" si="1481"/>
        <v>0</v>
      </c>
      <c r="J1774" s="70">
        <f t="shared" si="1482"/>
        <v>0.54924368064616602</v>
      </c>
      <c r="K1774" s="68">
        <f t="shared" si="1483"/>
        <v>0</v>
      </c>
      <c r="M1774" s="64">
        <v>216</v>
      </c>
      <c r="N1774" s="64">
        <v>1</v>
      </c>
      <c r="O1774" s="63">
        <f t="shared" si="1484"/>
        <v>0.13390000000000002</v>
      </c>
      <c r="P1774" s="87">
        <f t="shared" si="1479"/>
        <v>1.2275447639166097E-2</v>
      </c>
      <c r="Q1774" s="64">
        <f t="shared" si="1485"/>
        <v>162</v>
      </c>
      <c r="R1774" s="87">
        <f t="shared" si="1486"/>
        <v>0.91783723658065464</v>
      </c>
      <c r="S1774" s="64">
        <f t="shared" si="1487"/>
        <v>54</v>
      </c>
    </row>
    <row r="1775" spans="1:19" x14ac:dyDescent="0.25">
      <c r="B1775" s="62">
        <v>5</v>
      </c>
      <c r="C1775" s="64" t="s">
        <v>20</v>
      </c>
      <c r="D1775" s="68"/>
      <c r="E1775" s="68">
        <f>$D$1731*R1775</f>
        <v>0</v>
      </c>
      <c r="F1775" s="63">
        <f t="shared" si="1480"/>
        <v>2.7833144704882407E-3</v>
      </c>
      <c r="G1775" s="65">
        <f>IFERROR(VLOOKUP(B1775,EFA!$C$2:$D$7,2,0),EFA!$D$7)</f>
        <v>1.0058360487805551</v>
      </c>
      <c r="H1775" s="69">
        <f>LGD!$D$11</f>
        <v>0.55000000000000004</v>
      </c>
      <c r="I1775" s="68">
        <f t="shared" si="1481"/>
        <v>0</v>
      </c>
      <c r="J1775" s="70">
        <f t="shared" si="1482"/>
        <v>0.54924368064616602</v>
      </c>
      <c r="K1775" s="68">
        <f t="shared" si="1483"/>
        <v>0</v>
      </c>
      <c r="M1775" s="64">
        <v>216</v>
      </c>
      <c r="N1775" s="64">
        <v>1</v>
      </c>
      <c r="O1775" s="63">
        <f t="shared" si="1484"/>
        <v>0.13390000000000002</v>
      </c>
      <c r="P1775" s="87">
        <f t="shared" si="1479"/>
        <v>1.2275447639166097E-2</v>
      </c>
      <c r="Q1775" s="64">
        <f t="shared" si="1485"/>
        <v>162</v>
      </c>
      <c r="R1775" s="87">
        <f t="shared" si="1486"/>
        <v>0.91783723658065464</v>
      </c>
      <c r="S1775" s="64">
        <f t="shared" si="1487"/>
        <v>54</v>
      </c>
    </row>
    <row r="1776" spans="1:19" x14ac:dyDescent="0.25">
      <c r="C1776" s="88"/>
      <c r="D1776" s="89"/>
      <c r="E1776" s="89"/>
      <c r="F1776" s="90"/>
      <c r="G1776" s="91"/>
      <c r="H1776" s="92"/>
      <c r="I1776" s="89"/>
      <c r="J1776" s="93"/>
      <c r="K1776" s="89"/>
      <c r="M1776" s="94"/>
      <c r="N1776" s="94"/>
      <c r="O1776" s="95"/>
      <c r="P1776" s="96"/>
      <c r="Q1776" s="94"/>
      <c r="R1776" s="96"/>
      <c r="S1776" s="94"/>
    </row>
    <row r="1777" spans="1:19" x14ac:dyDescent="0.25">
      <c r="A1777" s="62">
        <v>18</v>
      </c>
      <c r="B1777" s="62" t="s">
        <v>52</v>
      </c>
      <c r="C1777" s="64" t="s">
        <v>9</v>
      </c>
      <c r="D1777" s="64"/>
      <c r="E1777" s="84" t="s">
        <v>26</v>
      </c>
      <c r="F1777" s="84" t="s">
        <v>39</v>
      </c>
      <c r="G1777" s="84" t="s">
        <v>27</v>
      </c>
      <c r="H1777" s="84" t="s">
        <v>28</v>
      </c>
      <c r="I1777" s="84" t="s">
        <v>29</v>
      </c>
      <c r="J1777" s="84" t="s">
        <v>30</v>
      </c>
      <c r="K1777" s="85" t="s">
        <v>31</v>
      </c>
      <c r="M1777" s="85" t="s">
        <v>32</v>
      </c>
      <c r="N1777" s="85" t="s">
        <v>33</v>
      </c>
      <c r="O1777" s="85" t="s">
        <v>34</v>
      </c>
      <c r="P1777" s="85" t="s">
        <v>35</v>
      </c>
      <c r="Q1777" s="85" t="s">
        <v>36</v>
      </c>
      <c r="R1777" s="85" t="s">
        <v>37</v>
      </c>
      <c r="S1777" s="85" t="s">
        <v>38</v>
      </c>
    </row>
    <row r="1778" spans="1:19" x14ac:dyDescent="0.25">
      <c r="B1778" s="62">
        <v>6</v>
      </c>
      <c r="C1778" s="64" t="s">
        <v>12</v>
      </c>
      <c r="D1778" s="68"/>
      <c r="E1778" s="68">
        <f>$D$1723*R1778</f>
        <v>0</v>
      </c>
      <c r="F1778" s="63">
        <f>$I$4-$H$4</f>
        <v>3.4321948130550117E-4</v>
      </c>
      <c r="G1778" s="65">
        <f>IFERROR(VLOOKUP(B1778,EFA!$C$2:$D$7,2,0),EFA!$D$7)</f>
        <v>1.0058360487805551</v>
      </c>
      <c r="H1778" s="69">
        <f>LGD!$D$3</f>
        <v>0</v>
      </c>
      <c r="I1778" s="68">
        <f>E1778*F1778*G1778*H1778</f>
        <v>0</v>
      </c>
      <c r="J1778" s="70">
        <f>1/((1+($O$16/12))^(M1778-Q1778))</f>
        <v>0.48076748067312913</v>
      </c>
      <c r="K1778" s="68">
        <f>I1778*J1778</f>
        <v>0</v>
      </c>
      <c r="M1778" s="64">
        <v>216</v>
      </c>
      <c r="N1778" s="64">
        <v>1</v>
      </c>
      <c r="O1778" s="63">
        <f>$O$16</f>
        <v>0.13390000000000002</v>
      </c>
      <c r="P1778" s="87">
        <f t="shared" ref="P1778:P1786" si="1488">PMT(O1778/12,M1778,-N1778,0,0)</f>
        <v>1.2275447639166097E-2</v>
      </c>
      <c r="Q1778" s="64">
        <f>$Q$1775-12</f>
        <v>150</v>
      </c>
      <c r="R1778" s="87">
        <f>PV(O1778/12,Q1778,-P1778,0,0)</f>
        <v>0.89187525836979109</v>
      </c>
      <c r="S1778" s="64">
        <f>12+12+12+12+12+6</f>
        <v>66</v>
      </c>
    </row>
    <row r="1779" spans="1:19" x14ac:dyDescent="0.25">
      <c r="B1779" s="62">
        <v>6</v>
      </c>
      <c r="C1779" s="64" t="s">
        <v>13</v>
      </c>
      <c r="D1779" s="68"/>
      <c r="E1779" s="68">
        <f>$D$1724*R1779</f>
        <v>0</v>
      </c>
      <c r="F1779" s="63">
        <f t="shared" ref="F1779:F1786" si="1489">$I$4-$H$4</f>
        <v>3.4321948130550117E-4</v>
      </c>
      <c r="G1779" s="65">
        <f>IFERROR(VLOOKUP(B1779,EFA!$C$2:$D$7,2,0),EFA!$D$7)</f>
        <v>1.0058360487805551</v>
      </c>
      <c r="H1779" s="69">
        <f>LGD!$D$4</f>
        <v>0.55000000000000004</v>
      </c>
      <c r="I1779" s="68">
        <f t="shared" ref="I1779:I1786" si="1490">E1779*F1779*G1779*H1779</f>
        <v>0</v>
      </c>
      <c r="J1779" s="70">
        <f t="shared" ref="J1779:J1786" si="1491">1/((1+($O$16/12))^(M1779-Q1779))</f>
        <v>0.48076748067312913</v>
      </c>
      <c r="K1779" s="68">
        <f t="shared" ref="K1779:K1786" si="1492">I1779*J1779</f>
        <v>0</v>
      </c>
      <c r="M1779" s="64">
        <v>216</v>
      </c>
      <c r="N1779" s="64">
        <v>1</v>
      </c>
      <c r="O1779" s="63">
        <f t="shared" ref="O1779:O1786" si="1493">$O$16</f>
        <v>0.13390000000000002</v>
      </c>
      <c r="P1779" s="87">
        <f t="shared" si="1488"/>
        <v>1.2275447639166097E-2</v>
      </c>
      <c r="Q1779" s="64">
        <f t="shared" ref="Q1779:Q1786" si="1494">$Q$1775-12</f>
        <v>150</v>
      </c>
      <c r="R1779" s="87">
        <f t="shared" ref="R1779:R1786" si="1495">PV(O1779/12,Q1779,-P1779,0,0)</f>
        <v>0.89187525836979109</v>
      </c>
      <c r="S1779" s="64">
        <f t="shared" ref="S1779:S1786" si="1496">12+12+12+12+12+6</f>
        <v>66</v>
      </c>
    </row>
    <row r="1780" spans="1:19" x14ac:dyDescent="0.25">
      <c r="B1780" s="62">
        <v>6</v>
      </c>
      <c r="C1780" s="64" t="s">
        <v>14</v>
      </c>
      <c r="D1780" s="68"/>
      <c r="E1780" s="68">
        <f>$D$1725*R1780</f>
        <v>0</v>
      </c>
      <c r="F1780" s="63">
        <f t="shared" si="1489"/>
        <v>3.4321948130550117E-4</v>
      </c>
      <c r="G1780" s="65">
        <f>IFERROR(VLOOKUP(B1780,EFA!$C$2:$D$7,2,0),EFA!$D$7)</f>
        <v>1.0058360487805551</v>
      </c>
      <c r="H1780" s="69">
        <f>LGD!$D$5</f>
        <v>0.14000000000000001</v>
      </c>
      <c r="I1780" s="68">
        <f t="shared" si="1490"/>
        <v>0</v>
      </c>
      <c r="J1780" s="70">
        <f t="shared" si="1491"/>
        <v>0.48076748067312913</v>
      </c>
      <c r="K1780" s="68">
        <f t="shared" si="1492"/>
        <v>0</v>
      </c>
      <c r="M1780" s="64">
        <v>216</v>
      </c>
      <c r="N1780" s="64">
        <v>1</v>
      </c>
      <c r="O1780" s="63">
        <f t="shared" si="1493"/>
        <v>0.13390000000000002</v>
      </c>
      <c r="P1780" s="87">
        <f t="shared" si="1488"/>
        <v>1.2275447639166097E-2</v>
      </c>
      <c r="Q1780" s="64">
        <f t="shared" si="1494"/>
        <v>150</v>
      </c>
      <c r="R1780" s="87">
        <f t="shared" si="1495"/>
        <v>0.89187525836979109</v>
      </c>
      <c r="S1780" s="64">
        <f t="shared" si="1496"/>
        <v>66</v>
      </c>
    </row>
    <row r="1781" spans="1:19" x14ac:dyDescent="0.25">
      <c r="B1781" s="62">
        <v>6</v>
      </c>
      <c r="C1781" s="64" t="s">
        <v>15</v>
      </c>
      <c r="D1781" s="68"/>
      <c r="E1781" s="68">
        <f>$D$1726*R1781</f>
        <v>0</v>
      </c>
      <c r="F1781" s="63">
        <f t="shared" si="1489"/>
        <v>3.4321948130550117E-4</v>
      </c>
      <c r="G1781" s="65">
        <f>IFERROR(VLOOKUP(B1781,EFA!$C$2:$D$7,2,0),EFA!$D$7)</f>
        <v>1.0058360487805551</v>
      </c>
      <c r="H1781" s="69">
        <f>LGD!$D$6</f>
        <v>0.3</v>
      </c>
      <c r="I1781" s="68">
        <f t="shared" si="1490"/>
        <v>0</v>
      </c>
      <c r="J1781" s="70">
        <f t="shared" si="1491"/>
        <v>0.48076748067312913</v>
      </c>
      <c r="K1781" s="68">
        <f t="shared" si="1492"/>
        <v>0</v>
      </c>
      <c r="M1781" s="64">
        <v>216</v>
      </c>
      <c r="N1781" s="64">
        <v>1</v>
      </c>
      <c r="O1781" s="63">
        <f t="shared" si="1493"/>
        <v>0.13390000000000002</v>
      </c>
      <c r="P1781" s="87">
        <f t="shared" si="1488"/>
        <v>1.2275447639166097E-2</v>
      </c>
      <c r="Q1781" s="64">
        <f t="shared" si="1494"/>
        <v>150</v>
      </c>
      <c r="R1781" s="87">
        <f t="shared" si="1495"/>
        <v>0.89187525836979109</v>
      </c>
      <c r="S1781" s="64">
        <f t="shared" si="1496"/>
        <v>66</v>
      </c>
    </row>
    <row r="1782" spans="1:19" x14ac:dyDescent="0.25">
      <c r="B1782" s="62">
        <v>6</v>
      </c>
      <c r="C1782" s="64" t="s">
        <v>16</v>
      </c>
      <c r="D1782" s="68"/>
      <c r="E1782" s="68">
        <f>$D$1727*R1782</f>
        <v>0</v>
      </c>
      <c r="F1782" s="63">
        <f t="shared" si="1489"/>
        <v>3.4321948130550117E-4</v>
      </c>
      <c r="G1782" s="65">
        <f>IFERROR(VLOOKUP(B1782,EFA!$C$2:$D$7,2,0),EFA!$D$7)</f>
        <v>1.0058360487805551</v>
      </c>
      <c r="H1782" s="69">
        <f>LGD!$D$7</f>
        <v>0.3</v>
      </c>
      <c r="I1782" s="68">
        <f t="shared" si="1490"/>
        <v>0</v>
      </c>
      <c r="J1782" s="70">
        <f t="shared" si="1491"/>
        <v>0.48076748067312913</v>
      </c>
      <c r="K1782" s="68">
        <f t="shared" si="1492"/>
        <v>0</v>
      </c>
      <c r="M1782" s="64">
        <v>216</v>
      </c>
      <c r="N1782" s="64">
        <v>1</v>
      </c>
      <c r="O1782" s="63">
        <f t="shared" si="1493"/>
        <v>0.13390000000000002</v>
      </c>
      <c r="P1782" s="87">
        <f t="shared" si="1488"/>
        <v>1.2275447639166097E-2</v>
      </c>
      <c r="Q1782" s="64">
        <f t="shared" si="1494"/>
        <v>150</v>
      </c>
      <c r="R1782" s="87">
        <f t="shared" si="1495"/>
        <v>0.89187525836979109</v>
      </c>
      <c r="S1782" s="64">
        <f t="shared" si="1496"/>
        <v>66</v>
      </c>
    </row>
    <row r="1783" spans="1:19" x14ac:dyDescent="0.25">
      <c r="B1783" s="62">
        <v>6</v>
      </c>
      <c r="C1783" s="64" t="s">
        <v>17</v>
      </c>
      <c r="D1783" s="68"/>
      <c r="E1783" s="68">
        <f>$D$1728*R1783</f>
        <v>0</v>
      </c>
      <c r="F1783" s="63">
        <f t="shared" si="1489"/>
        <v>3.4321948130550117E-4</v>
      </c>
      <c r="G1783" s="65">
        <f>IFERROR(VLOOKUP(B1783,EFA!$C$2:$D$7,2,0),EFA!$D$7)</f>
        <v>1.0058360487805551</v>
      </c>
      <c r="H1783" s="69">
        <f>LGD!$D$8</f>
        <v>4.6364209605119888E-2</v>
      </c>
      <c r="I1783" s="68">
        <f t="shared" si="1490"/>
        <v>0</v>
      </c>
      <c r="J1783" s="70">
        <f t="shared" si="1491"/>
        <v>0.48076748067312913</v>
      </c>
      <c r="K1783" s="68">
        <f t="shared" si="1492"/>
        <v>0</v>
      </c>
      <c r="M1783" s="64">
        <v>216</v>
      </c>
      <c r="N1783" s="64">
        <v>1</v>
      </c>
      <c r="O1783" s="63">
        <f t="shared" si="1493"/>
        <v>0.13390000000000002</v>
      </c>
      <c r="P1783" s="87">
        <f t="shared" si="1488"/>
        <v>1.2275447639166097E-2</v>
      </c>
      <c r="Q1783" s="64">
        <f t="shared" si="1494"/>
        <v>150</v>
      </c>
      <c r="R1783" s="87">
        <f t="shared" si="1495"/>
        <v>0.89187525836979109</v>
      </c>
      <c r="S1783" s="64">
        <f t="shared" si="1496"/>
        <v>66</v>
      </c>
    </row>
    <row r="1784" spans="1:19" x14ac:dyDescent="0.25">
      <c r="B1784" s="62">
        <v>6</v>
      </c>
      <c r="C1784" s="64" t="s">
        <v>18</v>
      </c>
      <c r="D1784" s="68"/>
      <c r="E1784" s="68">
        <f>$D$1729*R1784</f>
        <v>0</v>
      </c>
      <c r="F1784" s="63">
        <f t="shared" si="1489"/>
        <v>3.4321948130550117E-4</v>
      </c>
      <c r="G1784" s="65">
        <f>IFERROR(VLOOKUP(B1784,EFA!$C$2:$D$7,2,0),EFA!$D$7)</f>
        <v>1.0058360487805551</v>
      </c>
      <c r="H1784" s="69">
        <f>LGD!$D$9</f>
        <v>0.25</v>
      </c>
      <c r="I1784" s="68">
        <f t="shared" si="1490"/>
        <v>0</v>
      </c>
      <c r="J1784" s="70">
        <f t="shared" si="1491"/>
        <v>0.48076748067312913</v>
      </c>
      <c r="K1784" s="68">
        <f t="shared" si="1492"/>
        <v>0</v>
      </c>
      <c r="M1784" s="64">
        <v>216</v>
      </c>
      <c r="N1784" s="64">
        <v>1</v>
      </c>
      <c r="O1784" s="63">
        <f t="shared" si="1493"/>
        <v>0.13390000000000002</v>
      </c>
      <c r="P1784" s="87">
        <f t="shared" si="1488"/>
        <v>1.2275447639166097E-2</v>
      </c>
      <c r="Q1784" s="64">
        <f t="shared" si="1494"/>
        <v>150</v>
      </c>
      <c r="R1784" s="87">
        <f t="shared" si="1495"/>
        <v>0.89187525836979109</v>
      </c>
      <c r="S1784" s="64">
        <f t="shared" si="1496"/>
        <v>66</v>
      </c>
    </row>
    <row r="1785" spans="1:19" x14ac:dyDescent="0.25">
      <c r="B1785" s="62">
        <v>6</v>
      </c>
      <c r="C1785" s="64" t="s">
        <v>19</v>
      </c>
      <c r="D1785" s="68"/>
      <c r="E1785" s="68">
        <f>$D$1730*R1785</f>
        <v>0</v>
      </c>
      <c r="F1785" s="63">
        <f t="shared" si="1489"/>
        <v>3.4321948130550117E-4</v>
      </c>
      <c r="G1785" s="65">
        <f>IFERROR(VLOOKUP(B1785,EFA!$C$2:$D$7,2,0),EFA!$D$7)</f>
        <v>1.0058360487805551</v>
      </c>
      <c r="H1785" s="69">
        <f>LGD!$D$10</f>
        <v>0.35</v>
      </c>
      <c r="I1785" s="68">
        <f t="shared" si="1490"/>
        <v>0</v>
      </c>
      <c r="J1785" s="70">
        <f t="shared" si="1491"/>
        <v>0.48076748067312913</v>
      </c>
      <c r="K1785" s="68">
        <f t="shared" si="1492"/>
        <v>0</v>
      </c>
      <c r="M1785" s="64">
        <v>216</v>
      </c>
      <c r="N1785" s="64">
        <v>1</v>
      </c>
      <c r="O1785" s="63">
        <f t="shared" si="1493"/>
        <v>0.13390000000000002</v>
      </c>
      <c r="P1785" s="87">
        <f t="shared" si="1488"/>
        <v>1.2275447639166097E-2</v>
      </c>
      <c r="Q1785" s="64">
        <f t="shared" si="1494"/>
        <v>150</v>
      </c>
      <c r="R1785" s="87">
        <f t="shared" si="1495"/>
        <v>0.89187525836979109</v>
      </c>
      <c r="S1785" s="64">
        <f t="shared" si="1496"/>
        <v>66</v>
      </c>
    </row>
    <row r="1786" spans="1:19" x14ac:dyDescent="0.25">
      <c r="B1786" s="62">
        <v>6</v>
      </c>
      <c r="C1786" s="64" t="s">
        <v>20</v>
      </c>
      <c r="D1786" s="68"/>
      <c r="E1786" s="68">
        <f>$D$1731*R1786</f>
        <v>0</v>
      </c>
      <c r="F1786" s="63">
        <f t="shared" si="1489"/>
        <v>3.4321948130550117E-4</v>
      </c>
      <c r="G1786" s="65">
        <f>IFERROR(VLOOKUP(B1786,EFA!$C$2:$D$7,2,0),EFA!$D$7)</f>
        <v>1.0058360487805551</v>
      </c>
      <c r="H1786" s="69">
        <f>LGD!$D$11</f>
        <v>0.55000000000000004</v>
      </c>
      <c r="I1786" s="68">
        <f t="shared" si="1490"/>
        <v>0</v>
      </c>
      <c r="J1786" s="70">
        <f t="shared" si="1491"/>
        <v>0.48076748067312913</v>
      </c>
      <c r="K1786" s="68">
        <f t="shared" si="1492"/>
        <v>0</v>
      </c>
      <c r="M1786" s="64">
        <v>216</v>
      </c>
      <c r="N1786" s="64">
        <v>1</v>
      </c>
      <c r="O1786" s="63">
        <f t="shared" si="1493"/>
        <v>0.13390000000000002</v>
      </c>
      <c r="P1786" s="87">
        <f t="shared" si="1488"/>
        <v>1.2275447639166097E-2</v>
      </c>
      <c r="Q1786" s="64">
        <f t="shared" si="1494"/>
        <v>150</v>
      </c>
      <c r="R1786" s="87">
        <f t="shared" si="1495"/>
        <v>0.89187525836979109</v>
      </c>
      <c r="S1786" s="64">
        <f t="shared" si="1496"/>
        <v>66</v>
      </c>
    </row>
    <row r="1787" spans="1:19" x14ac:dyDescent="0.25">
      <c r="C1787" s="94"/>
      <c r="D1787" s="97"/>
      <c r="E1787" s="97"/>
      <c r="F1787" s="95"/>
      <c r="G1787" s="98"/>
      <c r="H1787" s="99"/>
      <c r="I1787" s="97"/>
      <c r="J1787" s="100"/>
      <c r="K1787" s="97"/>
    </row>
    <row r="1788" spans="1:19" x14ac:dyDescent="0.25">
      <c r="A1788" s="62">
        <v>18</v>
      </c>
      <c r="B1788" s="62" t="s">
        <v>52</v>
      </c>
      <c r="C1788" s="64" t="s">
        <v>9</v>
      </c>
      <c r="D1788" s="64"/>
      <c r="E1788" s="84" t="s">
        <v>26</v>
      </c>
      <c r="F1788" s="84" t="s">
        <v>39</v>
      </c>
      <c r="G1788" s="84" t="s">
        <v>27</v>
      </c>
      <c r="H1788" s="84" t="s">
        <v>28</v>
      </c>
      <c r="I1788" s="84" t="s">
        <v>29</v>
      </c>
      <c r="J1788" s="84" t="s">
        <v>30</v>
      </c>
      <c r="K1788" s="85" t="s">
        <v>31</v>
      </c>
      <c r="M1788" s="85" t="s">
        <v>32</v>
      </c>
      <c r="N1788" s="85" t="s">
        <v>33</v>
      </c>
      <c r="O1788" s="85" t="s">
        <v>34</v>
      </c>
      <c r="P1788" s="85" t="s">
        <v>35</v>
      </c>
      <c r="Q1788" s="85" t="s">
        <v>36</v>
      </c>
      <c r="R1788" s="85" t="s">
        <v>37</v>
      </c>
      <c r="S1788" s="85" t="s">
        <v>38</v>
      </c>
    </row>
    <row r="1789" spans="1:19" x14ac:dyDescent="0.25">
      <c r="B1789" s="62">
        <v>7</v>
      </c>
      <c r="C1789" s="64" t="s">
        <v>12</v>
      </c>
      <c r="D1789" s="68"/>
      <c r="E1789" s="68">
        <f>$D$1723*R1789</f>
        <v>0</v>
      </c>
      <c r="F1789" s="63">
        <f>$J$4-$I$4</f>
        <v>6.29054120339749E-3</v>
      </c>
      <c r="G1789" s="65">
        <f>IFERROR(VLOOKUP(B1789,EFA!$C$2:$D$7,2,0),EFA!$D$7)</f>
        <v>1.0058360487805551</v>
      </c>
      <c r="H1789" s="69">
        <f>LGD!$D$3</f>
        <v>0</v>
      </c>
      <c r="I1789" s="68">
        <f>E1789*F1789*G1789*H1789</f>
        <v>0</v>
      </c>
      <c r="J1789" s="70">
        <f>1/((1+($O$16/12))^(M1789-Q1789))</f>
        <v>0.42082845668950175</v>
      </c>
      <c r="K1789" s="68">
        <f>I1789*J1789</f>
        <v>0</v>
      </c>
      <c r="M1789" s="64">
        <v>216</v>
      </c>
      <c r="N1789" s="64">
        <v>1</v>
      </c>
      <c r="O1789" s="63">
        <f>$O$16</f>
        <v>0.13390000000000002</v>
      </c>
      <c r="P1789" s="87">
        <f t="shared" ref="P1789:P1797" si="1497">PMT(O1789/12,M1789,-N1789,0,0)</f>
        <v>1.2275447639166097E-2</v>
      </c>
      <c r="Q1789" s="64">
        <f>$Q$1786-12</f>
        <v>138</v>
      </c>
      <c r="R1789" s="87">
        <f>PV(O1789/12,Q1789,-P1789,0,0)</f>
        <v>0.86221548926597102</v>
      </c>
      <c r="S1789" s="64">
        <v>78</v>
      </c>
    </row>
    <row r="1790" spans="1:19" x14ac:dyDescent="0.25">
      <c r="B1790" s="62">
        <v>7</v>
      </c>
      <c r="C1790" s="64" t="s">
        <v>13</v>
      </c>
      <c r="D1790" s="68"/>
      <c r="E1790" s="68">
        <f>$D$1724*R1790</f>
        <v>0</v>
      </c>
      <c r="F1790" s="63">
        <f t="shared" ref="F1790:F1797" si="1498">$J$4-$I$4</f>
        <v>6.29054120339749E-3</v>
      </c>
      <c r="G1790" s="65">
        <f>IFERROR(VLOOKUP(B1790,EFA!$C$2:$D$7,2,0),EFA!$D$7)</f>
        <v>1.0058360487805551</v>
      </c>
      <c r="H1790" s="69">
        <f>LGD!$D$4</f>
        <v>0.55000000000000004</v>
      </c>
      <c r="I1790" s="68">
        <f t="shared" ref="I1790:I1797" si="1499">E1790*F1790*G1790*H1790</f>
        <v>0</v>
      </c>
      <c r="J1790" s="70">
        <f t="shared" ref="J1790:J1797" si="1500">1/((1+($O$16/12))^(M1790-Q1790))</f>
        <v>0.42082845668950175</v>
      </c>
      <c r="K1790" s="68">
        <f t="shared" ref="K1790:K1797" si="1501">I1790*J1790</f>
        <v>0</v>
      </c>
      <c r="M1790" s="64">
        <v>216</v>
      </c>
      <c r="N1790" s="64">
        <v>1</v>
      </c>
      <c r="O1790" s="63">
        <f t="shared" ref="O1790:O1797" si="1502">$O$16</f>
        <v>0.13390000000000002</v>
      </c>
      <c r="P1790" s="87">
        <f t="shared" si="1497"/>
        <v>1.2275447639166097E-2</v>
      </c>
      <c r="Q1790" s="64">
        <f t="shared" ref="Q1790:Q1797" si="1503">$Q$1786-12</f>
        <v>138</v>
      </c>
      <c r="R1790" s="87">
        <f t="shared" ref="R1790:R1797" si="1504">PV(O1790/12,Q1790,-P1790,0,0)</f>
        <v>0.86221548926597102</v>
      </c>
      <c r="S1790" s="64">
        <v>78</v>
      </c>
    </row>
    <row r="1791" spans="1:19" x14ac:dyDescent="0.25">
      <c r="B1791" s="62">
        <v>7</v>
      </c>
      <c r="C1791" s="64" t="s">
        <v>14</v>
      </c>
      <c r="D1791" s="68"/>
      <c r="E1791" s="68">
        <f>$D$1725*R1791</f>
        <v>0</v>
      </c>
      <c r="F1791" s="63">
        <f t="shared" si="1498"/>
        <v>6.29054120339749E-3</v>
      </c>
      <c r="G1791" s="65">
        <f>IFERROR(VLOOKUP(B1791,EFA!$C$2:$D$7,2,0),EFA!$D$7)</f>
        <v>1.0058360487805551</v>
      </c>
      <c r="H1791" s="69">
        <f>LGD!$D$5</f>
        <v>0.14000000000000001</v>
      </c>
      <c r="I1791" s="68">
        <f t="shared" si="1499"/>
        <v>0</v>
      </c>
      <c r="J1791" s="70">
        <f t="shared" si="1500"/>
        <v>0.42082845668950175</v>
      </c>
      <c r="K1791" s="68">
        <f t="shared" si="1501"/>
        <v>0</v>
      </c>
      <c r="M1791" s="64">
        <v>216</v>
      </c>
      <c r="N1791" s="64">
        <v>1</v>
      </c>
      <c r="O1791" s="63">
        <f t="shared" si="1502"/>
        <v>0.13390000000000002</v>
      </c>
      <c r="P1791" s="87">
        <f t="shared" si="1497"/>
        <v>1.2275447639166097E-2</v>
      </c>
      <c r="Q1791" s="64">
        <f t="shared" si="1503"/>
        <v>138</v>
      </c>
      <c r="R1791" s="87">
        <f t="shared" si="1504"/>
        <v>0.86221548926597102</v>
      </c>
      <c r="S1791" s="64">
        <v>78</v>
      </c>
    </row>
    <row r="1792" spans="1:19" x14ac:dyDescent="0.25">
      <c r="B1792" s="62">
        <v>7</v>
      </c>
      <c r="C1792" s="64" t="s">
        <v>15</v>
      </c>
      <c r="D1792" s="68"/>
      <c r="E1792" s="68">
        <f>$D$1726*R1792</f>
        <v>0</v>
      </c>
      <c r="F1792" s="63">
        <f t="shared" si="1498"/>
        <v>6.29054120339749E-3</v>
      </c>
      <c r="G1792" s="65">
        <f>IFERROR(VLOOKUP(B1792,EFA!$C$2:$D$7,2,0),EFA!$D$7)</f>
        <v>1.0058360487805551</v>
      </c>
      <c r="H1792" s="69">
        <f>LGD!$D$6</f>
        <v>0.3</v>
      </c>
      <c r="I1792" s="68">
        <f t="shared" si="1499"/>
        <v>0</v>
      </c>
      <c r="J1792" s="70">
        <f t="shared" si="1500"/>
        <v>0.42082845668950175</v>
      </c>
      <c r="K1792" s="68">
        <f t="shared" si="1501"/>
        <v>0</v>
      </c>
      <c r="M1792" s="64">
        <v>216</v>
      </c>
      <c r="N1792" s="64">
        <v>1</v>
      </c>
      <c r="O1792" s="63">
        <f t="shared" si="1502"/>
        <v>0.13390000000000002</v>
      </c>
      <c r="P1792" s="87">
        <f t="shared" si="1497"/>
        <v>1.2275447639166097E-2</v>
      </c>
      <c r="Q1792" s="64">
        <f t="shared" si="1503"/>
        <v>138</v>
      </c>
      <c r="R1792" s="87">
        <f t="shared" si="1504"/>
        <v>0.86221548926597102</v>
      </c>
      <c r="S1792" s="64">
        <v>78</v>
      </c>
    </row>
    <row r="1793" spans="1:19" x14ac:dyDescent="0.25">
      <c r="B1793" s="62">
        <v>7</v>
      </c>
      <c r="C1793" s="64" t="s">
        <v>16</v>
      </c>
      <c r="D1793" s="68"/>
      <c r="E1793" s="68">
        <f>$D$1727*R1793</f>
        <v>0</v>
      </c>
      <c r="F1793" s="63">
        <f t="shared" si="1498"/>
        <v>6.29054120339749E-3</v>
      </c>
      <c r="G1793" s="65">
        <f>IFERROR(VLOOKUP(B1793,EFA!$C$2:$D$7,2,0),EFA!$D$7)</f>
        <v>1.0058360487805551</v>
      </c>
      <c r="H1793" s="69">
        <f>LGD!$D$7</f>
        <v>0.3</v>
      </c>
      <c r="I1793" s="68">
        <f t="shared" si="1499"/>
        <v>0</v>
      </c>
      <c r="J1793" s="70">
        <f t="shared" si="1500"/>
        <v>0.42082845668950175</v>
      </c>
      <c r="K1793" s="68">
        <f t="shared" si="1501"/>
        <v>0</v>
      </c>
      <c r="M1793" s="64">
        <v>216</v>
      </c>
      <c r="N1793" s="64">
        <v>1</v>
      </c>
      <c r="O1793" s="63">
        <f t="shared" si="1502"/>
        <v>0.13390000000000002</v>
      </c>
      <c r="P1793" s="87">
        <f t="shared" si="1497"/>
        <v>1.2275447639166097E-2</v>
      </c>
      <c r="Q1793" s="64">
        <f t="shared" si="1503"/>
        <v>138</v>
      </c>
      <c r="R1793" s="87">
        <f t="shared" si="1504"/>
        <v>0.86221548926597102</v>
      </c>
      <c r="S1793" s="64">
        <v>78</v>
      </c>
    </row>
    <row r="1794" spans="1:19" x14ac:dyDescent="0.25">
      <c r="B1794" s="62">
        <v>7</v>
      </c>
      <c r="C1794" s="64" t="s">
        <v>17</v>
      </c>
      <c r="D1794" s="68"/>
      <c r="E1794" s="68">
        <f>$D$1728*R1794</f>
        <v>0</v>
      </c>
      <c r="F1794" s="63">
        <f t="shared" si="1498"/>
        <v>6.29054120339749E-3</v>
      </c>
      <c r="G1794" s="65">
        <f>IFERROR(VLOOKUP(B1794,EFA!$C$2:$D$7,2,0),EFA!$D$7)</f>
        <v>1.0058360487805551</v>
      </c>
      <c r="H1794" s="69">
        <f>LGD!$D$8</f>
        <v>4.6364209605119888E-2</v>
      </c>
      <c r="I1794" s="68">
        <f t="shared" si="1499"/>
        <v>0</v>
      </c>
      <c r="J1794" s="70">
        <f t="shared" si="1500"/>
        <v>0.42082845668950175</v>
      </c>
      <c r="K1794" s="68">
        <f t="shared" si="1501"/>
        <v>0</v>
      </c>
      <c r="M1794" s="64">
        <v>216</v>
      </c>
      <c r="N1794" s="64">
        <v>1</v>
      </c>
      <c r="O1794" s="63">
        <f t="shared" si="1502"/>
        <v>0.13390000000000002</v>
      </c>
      <c r="P1794" s="87">
        <f t="shared" si="1497"/>
        <v>1.2275447639166097E-2</v>
      </c>
      <c r="Q1794" s="64">
        <f t="shared" si="1503"/>
        <v>138</v>
      </c>
      <c r="R1794" s="87">
        <f t="shared" si="1504"/>
        <v>0.86221548926597102</v>
      </c>
      <c r="S1794" s="64">
        <v>78</v>
      </c>
    </row>
    <row r="1795" spans="1:19" x14ac:dyDescent="0.25">
      <c r="B1795" s="62">
        <v>7</v>
      </c>
      <c r="C1795" s="64" t="s">
        <v>18</v>
      </c>
      <c r="D1795" s="68"/>
      <c r="E1795" s="68">
        <f>$D$1729*R1795</f>
        <v>0</v>
      </c>
      <c r="F1795" s="63">
        <f t="shared" si="1498"/>
        <v>6.29054120339749E-3</v>
      </c>
      <c r="G1795" s="65">
        <f>IFERROR(VLOOKUP(B1795,EFA!$C$2:$D$7,2,0),EFA!$D$7)</f>
        <v>1.0058360487805551</v>
      </c>
      <c r="H1795" s="69">
        <f>LGD!$D$9</f>
        <v>0.25</v>
      </c>
      <c r="I1795" s="68">
        <f t="shared" si="1499"/>
        <v>0</v>
      </c>
      <c r="J1795" s="70">
        <f t="shared" si="1500"/>
        <v>0.42082845668950175</v>
      </c>
      <c r="K1795" s="68">
        <f t="shared" si="1501"/>
        <v>0</v>
      </c>
      <c r="M1795" s="64">
        <v>216</v>
      </c>
      <c r="N1795" s="64">
        <v>1</v>
      </c>
      <c r="O1795" s="63">
        <f t="shared" si="1502"/>
        <v>0.13390000000000002</v>
      </c>
      <c r="P1795" s="87">
        <f t="shared" si="1497"/>
        <v>1.2275447639166097E-2</v>
      </c>
      <c r="Q1795" s="64">
        <f t="shared" si="1503"/>
        <v>138</v>
      </c>
      <c r="R1795" s="87">
        <f t="shared" si="1504"/>
        <v>0.86221548926597102</v>
      </c>
      <c r="S1795" s="64">
        <v>78</v>
      </c>
    </row>
    <row r="1796" spans="1:19" x14ac:dyDescent="0.25">
      <c r="B1796" s="62">
        <v>7</v>
      </c>
      <c r="C1796" s="64" t="s">
        <v>19</v>
      </c>
      <c r="D1796" s="68"/>
      <c r="E1796" s="68">
        <f>$D$1730*R1796</f>
        <v>0</v>
      </c>
      <c r="F1796" s="63">
        <f t="shared" si="1498"/>
        <v>6.29054120339749E-3</v>
      </c>
      <c r="G1796" s="65">
        <f>IFERROR(VLOOKUP(B1796,EFA!$C$2:$D$7,2,0),EFA!$D$7)</f>
        <v>1.0058360487805551</v>
      </c>
      <c r="H1796" s="69">
        <f>LGD!$D$10</f>
        <v>0.35</v>
      </c>
      <c r="I1796" s="68">
        <f t="shared" si="1499"/>
        <v>0</v>
      </c>
      <c r="J1796" s="70">
        <f t="shared" si="1500"/>
        <v>0.42082845668950175</v>
      </c>
      <c r="K1796" s="68">
        <f t="shared" si="1501"/>
        <v>0</v>
      </c>
      <c r="M1796" s="64">
        <v>216</v>
      </c>
      <c r="N1796" s="64">
        <v>1</v>
      </c>
      <c r="O1796" s="63">
        <f t="shared" si="1502"/>
        <v>0.13390000000000002</v>
      </c>
      <c r="P1796" s="87">
        <f t="shared" si="1497"/>
        <v>1.2275447639166097E-2</v>
      </c>
      <c r="Q1796" s="64">
        <f t="shared" si="1503"/>
        <v>138</v>
      </c>
      <c r="R1796" s="87">
        <f t="shared" si="1504"/>
        <v>0.86221548926597102</v>
      </c>
      <c r="S1796" s="64">
        <v>78</v>
      </c>
    </row>
    <row r="1797" spans="1:19" x14ac:dyDescent="0.25">
      <c r="B1797" s="62">
        <v>7</v>
      </c>
      <c r="C1797" s="64" t="s">
        <v>20</v>
      </c>
      <c r="D1797" s="68"/>
      <c r="E1797" s="68">
        <f>$D$1731*R1797</f>
        <v>0</v>
      </c>
      <c r="F1797" s="63">
        <f t="shared" si="1498"/>
        <v>6.29054120339749E-3</v>
      </c>
      <c r="G1797" s="65">
        <f>IFERROR(VLOOKUP(B1797,EFA!$C$2:$D$7,2,0),EFA!$D$7)</f>
        <v>1.0058360487805551</v>
      </c>
      <c r="H1797" s="69">
        <f>LGD!$D$11</f>
        <v>0.55000000000000004</v>
      </c>
      <c r="I1797" s="68">
        <f t="shared" si="1499"/>
        <v>0</v>
      </c>
      <c r="J1797" s="70">
        <f t="shared" si="1500"/>
        <v>0.42082845668950175</v>
      </c>
      <c r="K1797" s="68">
        <f t="shared" si="1501"/>
        <v>0</v>
      </c>
      <c r="M1797" s="64">
        <v>216</v>
      </c>
      <c r="N1797" s="64">
        <v>1</v>
      </c>
      <c r="O1797" s="63">
        <f t="shared" si="1502"/>
        <v>0.13390000000000002</v>
      </c>
      <c r="P1797" s="87">
        <f t="shared" si="1497"/>
        <v>1.2275447639166097E-2</v>
      </c>
      <c r="Q1797" s="64">
        <f t="shared" si="1503"/>
        <v>138</v>
      </c>
      <c r="R1797" s="87">
        <f t="shared" si="1504"/>
        <v>0.86221548926597102</v>
      </c>
      <c r="S1797" s="64">
        <v>78</v>
      </c>
    </row>
    <row r="1798" spans="1:19" x14ac:dyDescent="0.25">
      <c r="C1798" s="94"/>
      <c r="D1798" s="97"/>
      <c r="E1798" s="97"/>
      <c r="F1798" s="95"/>
      <c r="G1798" s="98"/>
      <c r="H1798" s="99"/>
      <c r="I1798" s="97"/>
      <c r="J1798" s="100"/>
      <c r="K1798" s="97"/>
    </row>
    <row r="1799" spans="1:19" x14ac:dyDescent="0.25">
      <c r="A1799" s="62">
        <v>18</v>
      </c>
      <c r="B1799" s="62" t="s">
        <v>52</v>
      </c>
      <c r="C1799" s="64" t="s">
        <v>9</v>
      </c>
      <c r="D1799" s="64"/>
      <c r="E1799" s="84" t="s">
        <v>26</v>
      </c>
      <c r="F1799" s="84" t="s">
        <v>39</v>
      </c>
      <c r="G1799" s="84" t="s">
        <v>27</v>
      </c>
      <c r="H1799" s="84" t="s">
        <v>28</v>
      </c>
      <c r="I1799" s="84" t="s">
        <v>29</v>
      </c>
      <c r="J1799" s="84" t="s">
        <v>30</v>
      </c>
      <c r="K1799" s="85" t="s">
        <v>31</v>
      </c>
      <c r="M1799" s="85" t="s">
        <v>32</v>
      </c>
      <c r="N1799" s="85" t="s">
        <v>33</v>
      </c>
      <c r="O1799" s="85" t="s">
        <v>34</v>
      </c>
      <c r="P1799" s="85" t="s">
        <v>35</v>
      </c>
      <c r="Q1799" s="85" t="s">
        <v>36</v>
      </c>
      <c r="R1799" s="85" t="s">
        <v>37</v>
      </c>
      <c r="S1799" s="85" t="s">
        <v>38</v>
      </c>
    </row>
    <row r="1800" spans="1:19" x14ac:dyDescent="0.25">
      <c r="B1800" s="62">
        <v>8</v>
      </c>
      <c r="C1800" s="64" t="s">
        <v>12</v>
      </c>
      <c r="D1800" s="68"/>
      <c r="E1800" s="68">
        <f>$D$1723*R1800</f>
        <v>0</v>
      </c>
      <c r="F1800" s="63">
        <f>$K$4-$J$4</f>
        <v>2.9243374984770504E-3</v>
      </c>
      <c r="G1800" s="65">
        <f>IFERROR(VLOOKUP(B1800,EFA!$C$2:$D$7,2,0),EFA!$D$7)</f>
        <v>1.0058360487805551</v>
      </c>
      <c r="H1800" s="69">
        <f>LGD!$D$3</f>
        <v>0</v>
      </c>
      <c r="I1800" s="68">
        <f>E1800*F1800*G1800*H1800</f>
        <v>0</v>
      </c>
      <c r="J1800" s="70">
        <f>1/((1+($O$16/12))^(M1800-Q1800))</f>
        <v>0.36836224802832446</v>
      </c>
      <c r="K1800" s="68">
        <f>I1800*J1800</f>
        <v>0</v>
      </c>
      <c r="M1800" s="64">
        <v>216</v>
      </c>
      <c r="N1800" s="64">
        <v>1</v>
      </c>
      <c r="O1800" s="63">
        <f>$O$16</f>
        <v>0.13390000000000002</v>
      </c>
      <c r="P1800" s="87">
        <f t="shared" ref="P1800:P1808" si="1505">PMT(O1800/12,M1800,-N1800,0,0)</f>
        <v>1.2275447639166097E-2</v>
      </c>
      <c r="Q1800" s="64">
        <f>$Q$1797-12</f>
        <v>126</v>
      </c>
      <c r="R1800" s="87">
        <f>PV(O1800/12,Q1800,-P1800,0,0)</f>
        <v>0.82833124916119294</v>
      </c>
      <c r="S1800" s="64">
        <v>90</v>
      </c>
    </row>
    <row r="1801" spans="1:19" x14ac:dyDescent="0.25">
      <c r="B1801" s="62">
        <v>8</v>
      </c>
      <c r="C1801" s="64" t="s">
        <v>13</v>
      </c>
      <c r="D1801" s="68"/>
      <c r="E1801" s="68">
        <f>$D$1724*R1801</f>
        <v>0</v>
      </c>
      <c r="F1801" s="63">
        <f t="shared" ref="F1801:F1808" si="1506">$K$4-$J$4</f>
        <v>2.9243374984770504E-3</v>
      </c>
      <c r="G1801" s="65">
        <f>IFERROR(VLOOKUP(B1801,EFA!$C$2:$D$7,2,0),EFA!$D$7)</f>
        <v>1.0058360487805551</v>
      </c>
      <c r="H1801" s="69">
        <f>LGD!$D$4</f>
        <v>0.55000000000000004</v>
      </c>
      <c r="I1801" s="68">
        <f t="shared" ref="I1801:I1808" si="1507">E1801*F1801*G1801*H1801</f>
        <v>0</v>
      </c>
      <c r="J1801" s="70">
        <f t="shared" ref="J1801:J1808" si="1508">1/((1+($O$16/12))^(M1801-Q1801))</f>
        <v>0.36836224802832446</v>
      </c>
      <c r="K1801" s="68">
        <f t="shared" ref="K1801:K1808" si="1509">I1801*J1801</f>
        <v>0</v>
      </c>
      <c r="M1801" s="64">
        <v>216</v>
      </c>
      <c r="N1801" s="64">
        <v>1</v>
      </c>
      <c r="O1801" s="63">
        <f t="shared" ref="O1801:O1808" si="1510">$O$16</f>
        <v>0.13390000000000002</v>
      </c>
      <c r="P1801" s="87">
        <f t="shared" si="1505"/>
        <v>1.2275447639166097E-2</v>
      </c>
      <c r="Q1801" s="64">
        <f t="shared" ref="Q1801:Q1808" si="1511">$Q$1797-12</f>
        <v>126</v>
      </c>
      <c r="R1801" s="87">
        <f t="shared" ref="R1801:R1808" si="1512">PV(O1801/12,Q1801,-P1801,0,0)</f>
        <v>0.82833124916119294</v>
      </c>
      <c r="S1801" s="64">
        <v>90</v>
      </c>
    </row>
    <row r="1802" spans="1:19" x14ac:dyDescent="0.25">
      <c r="B1802" s="62">
        <v>8</v>
      </c>
      <c r="C1802" s="64" t="s">
        <v>14</v>
      </c>
      <c r="D1802" s="68"/>
      <c r="E1802" s="68">
        <f>$D$1725*R1802</f>
        <v>0</v>
      </c>
      <c r="F1802" s="63">
        <f t="shared" si="1506"/>
        <v>2.9243374984770504E-3</v>
      </c>
      <c r="G1802" s="65">
        <f>IFERROR(VLOOKUP(B1802,EFA!$C$2:$D$7,2,0),EFA!$D$7)</f>
        <v>1.0058360487805551</v>
      </c>
      <c r="H1802" s="69">
        <f>LGD!$D$5</f>
        <v>0.14000000000000001</v>
      </c>
      <c r="I1802" s="68">
        <f t="shared" si="1507"/>
        <v>0</v>
      </c>
      <c r="J1802" s="70">
        <f t="shared" si="1508"/>
        <v>0.36836224802832446</v>
      </c>
      <c r="K1802" s="68">
        <f t="shared" si="1509"/>
        <v>0</v>
      </c>
      <c r="M1802" s="64">
        <v>216</v>
      </c>
      <c r="N1802" s="64">
        <v>1</v>
      </c>
      <c r="O1802" s="63">
        <f t="shared" si="1510"/>
        <v>0.13390000000000002</v>
      </c>
      <c r="P1802" s="87">
        <f t="shared" si="1505"/>
        <v>1.2275447639166097E-2</v>
      </c>
      <c r="Q1802" s="64">
        <f t="shared" si="1511"/>
        <v>126</v>
      </c>
      <c r="R1802" s="87">
        <f t="shared" si="1512"/>
        <v>0.82833124916119294</v>
      </c>
      <c r="S1802" s="64">
        <v>90</v>
      </c>
    </row>
    <row r="1803" spans="1:19" x14ac:dyDescent="0.25">
      <c r="B1803" s="62">
        <v>8</v>
      </c>
      <c r="C1803" s="64" t="s">
        <v>15</v>
      </c>
      <c r="D1803" s="68"/>
      <c r="E1803" s="68">
        <f>$D$1726*R1803</f>
        <v>0</v>
      </c>
      <c r="F1803" s="63">
        <f t="shared" si="1506"/>
        <v>2.9243374984770504E-3</v>
      </c>
      <c r="G1803" s="65">
        <f>IFERROR(VLOOKUP(B1803,EFA!$C$2:$D$7,2,0),EFA!$D$7)</f>
        <v>1.0058360487805551</v>
      </c>
      <c r="H1803" s="69">
        <f>LGD!$D$6</f>
        <v>0.3</v>
      </c>
      <c r="I1803" s="68">
        <f t="shared" si="1507"/>
        <v>0</v>
      </c>
      <c r="J1803" s="70">
        <f t="shared" si="1508"/>
        <v>0.36836224802832446</v>
      </c>
      <c r="K1803" s="68">
        <f t="shared" si="1509"/>
        <v>0</v>
      </c>
      <c r="M1803" s="64">
        <v>216</v>
      </c>
      <c r="N1803" s="64">
        <v>1</v>
      </c>
      <c r="O1803" s="63">
        <f t="shared" si="1510"/>
        <v>0.13390000000000002</v>
      </c>
      <c r="P1803" s="87">
        <f t="shared" si="1505"/>
        <v>1.2275447639166097E-2</v>
      </c>
      <c r="Q1803" s="64">
        <f t="shared" si="1511"/>
        <v>126</v>
      </c>
      <c r="R1803" s="87">
        <f t="shared" si="1512"/>
        <v>0.82833124916119294</v>
      </c>
      <c r="S1803" s="64">
        <v>90</v>
      </c>
    </row>
    <row r="1804" spans="1:19" x14ac:dyDescent="0.25">
      <c r="B1804" s="62">
        <v>8</v>
      </c>
      <c r="C1804" s="64" t="s">
        <v>16</v>
      </c>
      <c r="D1804" s="68"/>
      <c r="E1804" s="68">
        <f>$D$1727*R1804</f>
        <v>0</v>
      </c>
      <c r="F1804" s="63">
        <f t="shared" si="1506"/>
        <v>2.9243374984770504E-3</v>
      </c>
      <c r="G1804" s="65">
        <f>IFERROR(VLOOKUP(B1804,EFA!$C$2:$D$7,2,0),EFA!$D$7)</f>
        <v>1.0058360487805551</v>
      </c>
      <c r="H1804" s="69">
        <f>LGD!$D$7</f>
        <v>0.3</v>
      </c>
      <c r="I1804" s="68">
        <f t="shared" si="1507"/>
        <v>0</v>
      </c>
      <c r="J1804" s="70">
        <f t="shared" si="1508"/>
        <v>0.36836224802832446</v>
      </c>
      <c r="K1804" s="68">
        <f t="shared" si="1509"/>
        <v>0</v>
      </c>
      <c r="M1804" s="64">
        <v>216</v>
      </c>
      <c r="N1804" s="64">
        <v>1</v>
      </c>
      <c r="O1804" s="63">
        <f t="shared" si="1510"/>
        <v>0.13390000000000002</v>
      </c>
      <c r="P1804" s="87">
        <f t="shared" si="1505"/>
        <v>1.2275447639166097E-2</v>
      </c>
      <c r="Q1804" s="64">
        <f t="shared" si="1511"/>
        <v>126</v>
      </c>
      <c r="R1804" s="87">
        <f t="shared" si="1512"/>
        <v>0.82833124916119294</v>
      </c>
      <c r="S1804" s="64">
        <v>90</v>
      </c>
    </row>
    <row r="1805" spans="1:19" x14ac:dyDescent="0.25">
      <c r="B1805" s="62">
        <v>8</v>
      </c>
      <c r="C1805" s="64" t="s">
        <v>17</v>
      </c>
      <c r="D1805" s="68"/>
      <c r="E1805" s="68">
        <f>$D$1728*R1805</f>
        <v>0</v>
      </c>
      <c r="F1805" s="63">
        <f t="shared" si="1506"/>
        <v>2.9243374984770504E-3</v>
      </c>
      <c r="G1805" s="65">
        <f>IFERROR(VLOOKUP(B1805,EFA!$C$2:$D$7,2,0),EFA!$D$7)</f>
        <v>1.0058360487805551</v>
      </c>
      <c r="H1805" s="69">
        <f>LGD!$D$8</f>
        <v>4.6364209605119888E-2</v>
      </c>
      <c r="I1805" s="68">
        <f t="shared" si="1507"/>
        <v>0</v>
      </c>
      <c r="J1805" s="70">
        <f t="shared" si="1508"/>
        <v>0.36836224802832446</v>
      </c>
      <c r="K1805" s="68">
        <f t="shared" si="1509"/>
        <v>0</v>
      </c>
      <c r="M1805" s="64">
        <v>216</v>
      </c>
      <c r="N1805" s="64">
        <v>1</v>
      </c>
      <c r="O1805" s="63">
        <f t="shared" si="1510"/>
        <v>0.13390000000000002</v>
      </c>
      <c r="P1805" s="87">
        <f t="shared" si="1505"/>
        <v>1.2275447639166097E-2</v>
      </c>
      <c r="Q1805" s="64">
        <f t="shared" si="1511"/>
        <v>126</v>
      </c>
      <c r="R1805" s="87">
        <f t="shared" si="1512"/>
        <v>0.82833124916119294</v>
      </c>
      <c r="S1805" s="64">
        <v>90</v>
      </c>
    </row>
    <row r="1806" spans="1:19" x14ac:dyDescent="0.25">
      <c r="B1806" s="62">
        <v>8</v>
      </c>
      <c r="C1806" s="64" t="s">
        <v>18</v>
      </c>
      <c r="D1806" s="68"/>
      <c r="E1806" s="68">
        <f>$D$1729*R1806</f>
        <v>0</v>
      </c>
      <c r="F1806" s="63">
        <f t="shared" si="1506"/>
        <v>2.9243374984770504E-3</v>
      </c>
      <c r="G1806" s="65">
        <f>IFERROR(VLOOKUP(B1806,EFA!$C$2:$D$7,2,0),EFA!$D$7)</f>
        <v>1.0058360487805551</v>
      </c>
      <c r="H1806" s="69">
        <f>LGD!$D$9</f>
        <v>0.25</v>
      </c>
      <c r="I1806" s="68">
        <f t="shared" si="1507"/>
        <v>0</v>
      </c>
      <c r="J1806" s="70">
        <f t="shared" si="1508"/>
        <v>0.36836224802832446</v>
      </c>
      <c r="K1806" s="68">
        <f t="shared" si="1509"/>
        <v>0</v>
      </c>
      <c r="M1806" s="64">
        <v>216</v>
      </c>
      <c r="N1806" s="64">
        <v>1</v>
      </c>
      <c r="O1806" s="63">
        <f t="shared" si="1510"/>
        <v>0.13390000000000002</v>
      </c>
      <c r="P1806" s="87">
        <f t="shared" si="1505"/>
        <v>1.2275447639166097E-2</v>
      </c>
      <c r="Q1806" s="64">
        <f t="shared" si="1511"/>
        <v>126</v>
      </c>
      <c r="R1806" s="87">
        <f t="shared" si="1512"/>
        <v>0.82833124916119294</v>
      </c>
      <c r="S1806" s="64">
        <v>90</v>
      </c>
    </row>
    <row r="1807" spans="1:19" x14ac:dyDescent="0.25">
      <c r="B1807" s="62">
        <v>8</v>
      </c>
      <c r="C1807" s="64" t="s">
        <v>19</v>
      </c>
      <c r="D1807" s="68"/>
      <c r="E1807" s="68">
        <f>$D$1730*R1807</f>
        <v>0</v>
      </c>
      <c r="F1807" s="63">
        <f t="shared" si="1506"/>
        <v>2.9243374984770504E-3</v>
      </c>
      <c r="G1807" s="65">
        <f>IFERROR(VLOOKUP(B1807,EFA!$C$2:$D$7,2,0),EFA!$D$7)</f>
        <v>1.0058360487805551</v>
      </c>
      <c r="H1807" s="69">
        <f>LGD!$D$10</f>
        <v>0.35</v>
      </c>
      <c r="I1807" s="68">
        <f t="shared" si="1507"/>
        <v>0</v>
      </c>
      <c r="J1807" s="70">
        <f t="shared" si="1508"/>
        <v>0.36836224802832446</v>
      </c>
      <c r="K1807" s="68">
        <f t="shared" si="1509"/>
        <v>0</v>
      </c>
      <c r="M1807" s="64">
        <v>216</v>
      </c>
      <c r="N1807" s="64">
        <v>1</v>
      </c>
      <c r="O1807" s="63">
        <f t="shared" si="1510"/>
        <v>0.13390000000000002</v>
      </c>
      <c r="P1807" s="87">
        <f t="shared" si="1505"/>
        <v>1.2275447639166097E-2</v>
      </c>
      <c r="Q1807" s="64">
        <f t="shared" si="1511"/>
        <v>126</v>
      </c>
      <c r="R1807" s="87">
        <f t="shared" si="1512"/>
        <v>0.82833124916119294</v>
      </c>
      <c r="S1807" s="64">
        <v>90</v>
      </c>
    </row>
    <row r="1808" spans="1:19" x14ac:dyDescent="0.25">
      <c r="B1808" s="62">
        <v>8</v>
      </c>
      <c r="C1808" s="64" t="s">
        <v>20</v>
      </c>
      <c r="D1808" s="68"/>
      <c r="E1808" s="68">
        <f>$D$1731*R1808</f>
        <v>0</v>
      </c>
      <c r="F1808" s="63">
        <f t="shared" si="1506"/>
        <v>2.9243374984770504E-3</v>
      </c>
      <c r="G1808" s="65">
        <f>IFERROR(VLOOKUP(B1808,EFA!$C$2:$D$7,2,0),EFA!$D$7)</f>
        <v>1.0058360487805551</v>
      </c>
      <c r="H1808" s="69">
        <f>LGD!$D$11</f>
        <v>0.55000000000000004</v>
      </c>
      <c r="I1808" s="68">
        <f t="shared" si="1507"/>
        <v>0</v>
      </c>
      <c r="J1808" s="70">
        <f t="shared" si="1508"/>
        <v>0.36836224802832446</v>
      </c>
      <c r="K1808" s="68">
        <f t="shared" si="1509"/>
        <v>0</v>
      </c>
      <c r="M1808" s="64">
        <v>216</v>
      </c>
      <c r="N1808" s="64">
        <v>1</v>
      </c>
      <c r="O1808" s="63">
        <f t="shared" si="1510"/>
        <v>0.13390000000000002</v>
      </c>
      <c r="P1808" s="87">
        <f t="shared" si="1505"/>
        <v>1.2275447639166097E-2</v>
      </c>
      <c r="Q1808" s="64">
        <f t="shared" si="1511"/>
        <v>126</v>
      </c>
      <c r="R1808" s="87">
        <f t="shared" si="1512"/>
        <v>0.82833124916119294</v>
      </c>
      <c r="S1808" s="64">
        <v>90</v>
      </c>
    </row>
    <row r="1809" spans="1:19" x14ac:dyDescent="0.25">
      <c r="C1809" s="94"/>
      <c r="D1809" s="97"/>
      <c r="E1809" s="97"/>
      <c r="F1809" s="95"/>
      <c r="G1809" s="98"/>
      <c r="H1809" s="99"/>
      <c r="I1809" s="97"/>
      <c r="J1809" s="100"/>
      <c r="K1809" s="97"/>
    </row>
    <row r="1810" spans="1:19" x14ac:dyDescent="0.25">
      <c r="A1810" s="62">
        <v>18</v>
      </c>
      <c r="B1810" s="62" t="s">
        <v>52</v>
      </c>
      <c r="C1810" s="64" t="s">
        <v>9</v>
      </c>
      <c r="D1810" s="64"/>
      <c r="E1810" s="84" t="s">
        <v>26</v>
      </c>
      <c r="F1810" s="84" t="s">
        <v>39</v>
      </c>
      <c r="G1810" s="84" t="s">
        <v>27</v>
      </c>
      <c r="H1810" s="84" t="s">
        <v>28</v>
      </c>
      <c r="I1810" s="84" t="s">
        <v>29</v>
      </c>
      <c r="J1810" s="84" t="s">
        <v>30</v>
      </c>
      <c r="K1810" s="85" t="s">
        <v>31</v>
      </c>
      <c r="M1810" s="85" t="s">
        <v>32</v>
      </c>
      <c r="N1810" s="85" t="s">
        <v>33</v>
      </c>
      <c r="O1810" s="85" t="s">
        <v>34</v>
      </c>
      <c r="P1810" s="85" t="s">
        <v>35</v>
      </c>
      <c r="Q1810" s="85" t="s">
        <v>36</v>
      </c>
      <c r="R1810" s="85" t="s">
        <v>37</v>
      </c>
      <c r="S1810" s="85" t="s">
        <v>38</v>
      </c>
    </row>
    <row r="1811" spans="1:19" x14ac:dyDescent="0.25">
      <c r="B1811" s="62">
        <v>9</v>
      </c>
      <c r="C1811" s="64" t="s">
        <v>12</v>
      </c>
      <c r="D1811" s="68"/>
      <c r="E1811" s="68">
        <f>$D$1723*R1811</f>
        <v>0</v>
      </c>
      <c r="F1811" s="63">
        <f>$L$4-$K$4</f>
        <v>2.5794484808747964E-3</v>
      </c>
      <c r="G1811" s="65">
        <f>IFERROR(VLOOKUP(B1811,EFA!$C$2:$D$7,2,0),EFA!$D$7)</f>
        <v>1.0058360487805551</v>
      </c>
      <c r="H1811" s="69">
        <f>LGD!$D$3</f>
        <v>0</v>
      </c>
      <c r="I1811" s="68">
        <f>E1811*F1811*G1811*H1811</f>
        <v>0</v>
      </c>
      <c r="J1811" s="70">
        <f>1/((1+($O$16/12))^(M1811-Q1811))</f>
        <v>0.32243719172393559</v>
      </c>
      <c r="K1811" s="68">
        <f>I1811*J1811</f>
        <v>0</v>
      </c>
      <c r="M1811" s="64">
        <v>216</v>
      </c>
      <c r="N1811" s="64">
        <v>1</v>
      </c>
      <c r="O1811" s="63">
        <f>$O$16</f>
        <v>0.13390000000000002</v>
      </c>
      <c r="P1811" s="87">
        <f t="shared" ref="P1811:P1819" si="1513">PMT(O1811/12,M1811,-N1811,0,0)</f>
        <v>1.2275447639166097E-2</v>
      </c>
      <c r="Q1811" s="64">
        <f>$Q$1808-12</f>
        <v>114</v>
      </c>
      <c r="R1811" s="87">
        <f>PV(O1811/12,Q1811,-P1811,0,0)</f>
        <v>0.78962084236539698</v>
      </c>
      <c r="S1811" s="64">
        <v>102</v>
      </c>
    </row>
    <row r="1812" spans="1:19" x14ac:dyDescent="0.25">
      <c r="B1812" s="62">
        <v>9</v>
      </c>
      <c r="C1812" s="64" t="s">
        <v>13</v>
      </c>
      <c r="D1812" s="68"/>
      <c r="E1812" s="68">
        <f>$D$1724*R1812</f>
        <v>0</v>
      </c>
      <c r="F1812" s="63">
        <f>$L$4-$K$4</f>
        <v>2.5794484808747964E-3</v>
      </c>
      <c r="G1812" s="65">
        <f>IFERROR(VLOOKUP(B1812,EFA!$C$2:$D$7,2,0),EFA!$D$7)</f>
        <v>1.0058360487805551</v>
      </c>
      <c r="H1812" s="69">
        <f>LGD!$D$4</f>
        <v>0.55000000000000004</v>
      </c>
      <c r="I1812" s="68">
        <f t="shared" ref="I1812:I1819" si="1514">E1812*F1812*G1812*H1812</f>
        <v>0</v>
      </c>
      <c r="J1812" s="70">
        <f t="shared" ref="J1812:J1819" si="1515">1/((1+($O$16/12))^(M1812-Q1812))</f>
        <v>0.32243719172393559</v>
      </c>
      <c r="K1812" s="68">
        <f t="shared" ref="K1812:K1819" si="1516">I1812*J1812</f>
        <v>0</v>
      </c>
      <c r="M1812" s="64">
        <v>216</v>
      </c>
      <c r="N1812" s="64">
        <v>1</v>
      </c>
      <c r="O1812" s="63">
        <f t="shared" ref="O1812:O1819" si="1517">$O$16</f>
        <v>0.13390000000000002</v>
      </c>
      <c r="P1812" s="87">
        <f t="shared" si="1513"/>
        <v>1.2275447639166097E-2</v>
      </c>
      <c r="Q1812" s="64">
        <f t="shared" ref="Q1812:Q1819" si="1518">$Q$1808-12</f>
        <v>114</v>
      </c>
      <c r="R1812" s="87">
        <f t="shared" ref="R1812:R1819" si="1519">PV(O1812/12,Q1812,-P1812,0,0)</f>
        <v>0.78962084236539698</v>
      </c>
      <c r="S1812" s="64">
        <v>102</v>
      </c>
    </row>
    <row r="1813" spans="1:19" x14ac:dyDescent="0.25">
      <c r="B1813" s="62">
        <v>9</v>
      </c>
      <c r="C1813" s="64" t="s">
        <v>14</v>
      </c>
      <c r="D1813" s="68"/>
      <c r="E1813" s="68">
        <f>$D$1725*R1813</f>
        <v>0</v>
      </c>
      <c r="F1813" s="63">
        <f t="shared" ref="F1813:F1819" si="1520">$L$4-$K$4</f>
        <v>2.5794484808747964E-3</v>
      </c>
      <c r="G1813" s="65">
        <f>IFERROR(VLOOKUP(B1813,EFA!$C$2:$D$7,2,0),EFA!$D$7)</f>
        <v>1.0058360487805551</v>
      </c>
      <c r="H1813" s="69">
        <f>LGD!$D$5</f>
        <v>0.14000000000000001</v>
      </c>
      <c r="I1813" s="68">
        <f t="shared" si="1514"/>
        <v>0</v>
      </c>
      <c r="J1813" s="70">
        <f t="shared" si="1515"/>
        <v>0.32243719172393559</v>
      </c>
      <c r="K1813" s="68">
        <f t="shared" si="1516"/>
        <v>0</v>
      </c>
      <c r="M1813" s="64">
        <v>216</v>
      </c>
      <c r="N1813" s="64">
        <v>1</v>
      </c>
      <c r="O1813" s="63">
        <f t="shared" si="1517"/>
        <v>0.13390000000000002</v>
      </c>
      <c r="P1813" s="87">
        <f t="shared" si="1513"/>
        <v>1.2275447639166097E-2</v>
      </c>
      <c r="Q1813" s="64">
        <f t="shared" si="1518"/>
        <v>114</v>
      </c>
      <c r="R1813" s="87">
        <f t="shared" si="1519"/>
        <v>0.78962084236539698</v>
      </c>
      <c r="S1813" s="64">
        <v>102</v>
      </c>
    </row>
    <row r="1814" spans="1:19" x14ac:dyDescent="0.25">
      <c r="B1814" s="62">
        <v>9</v>
      </c>
      <c r="C1814" s="64" t="s">
        <v>15</v>
      </c>
      <c r="D1814" s="68"/>
      <c r="E1814" s="68">
        <f>$D$1726*R1814</f>
        <v>0</v>
      </c>
      <c r="F1814" s="63">
        <f t="shared" si="1520"/>
        <v>2.5794484808747964E-3</v>
      </c>
      <c r="G1814" s="65">
        <f>IFERROR(VLOOKUP(B1814,EFA!$C$2:$D$7,2,0),EFA!$D$7)</f>
        <v>1.0058360487805551</v>
      </c>
      <c r="H1814" s="69">
        <f>LGD!$D$6</f>
        <v>0.3</v>
      </c>
      <c r="I1814" s="68">
        <f t="shared" si="1514"/>
        <v>0</v>
      </c>
      <c r="J1814" s="70">
        <f t="shared" si="1515"/>
        <v>0.32243719172393559</v>
      </c>
      <c r="K1814" s="68">
        <f t="shared" si="1516"/>
        <v>0</v>
      </c>
      <c r="M1814" s="64">
        <v>216</v>
      </c>
      <c r="N1814" s="64">
        <v>1</v>
      </c>
      <c r="O1814" s="63">
        <f t="shared" si="1517"/>
        <v>0.13390000000000002</v>
      </c>
      <c r="P1814" s="87">
        <f t="shared" si="1513"/>
        <v>1.2275447639166097E-2</v>
      </c>
      <c r="Q1814" s="64">
        <f t="shared" si="1518"/>
        <v>114</v>
      </c>
      <c r="R1814" s="87">
        <f t="shared" si="1519"/>
        <v>0.78962084236539698</v>
      </c>
      <c r="S1814" s="64">
        <v>102</v>
      </c>
    </row>
    <row r="1815" spans="1:19" x14ac:dyDescent="0.25">
      <c r="B1815" s="62">
        <v>9</v>
      </c>
      <c r="C1815" s="64" t="s">
        <v>16</v>
      </c>
      <c r="D1815" s="68"/>
      <c r="E1815" s="68">
        <f>$D$1727*R1815</f>
        <v>0</v>
      </c>
      <c r="F1815" s="63">
        <f t="shared" si="1520"/>
        <v>2.5794484808747964E-3</v>
      </c>
      <c r="G1815" s="65">
        <f>IFERROR(VLOOKUP(B1815,EFA!$C$2:$D$7,2,0),EFA!$D$7)</f>
        <v>1.0058360487805551</v>
      </c>
      <c r="H1815" s="69">
        <f>LGD!$D$7</f>
        <v>0.3</v>
      </c>
      <c r="I1815" s="68">
        <f t="shared" si="1514"/>
        <v>0</v>
      </c>
      <c r="J1815" s="70">
        <f t="shared" si="1515"/>
        <v>0.32243719172393559</v>
      </c>
      <c r="K1815" s="68">
        <f t="shared" si="1516"/>
        <v>0</v>
      </c>
      <c r="M1815" s="64">
        <v>216</v>
      </c>
      <c r="N1815" s="64">
        <v>1</v>
      </c>
      <c r="O1815" s="63">
        <f t="shared" si="1517"/>
        <v>0.13390000000000002</v>
      </c>
      <c r="P1815" s="87">
        <f t="shared" si="1513"/>
        <v>1.2275447639166097E-2</v>
      </c>
      <c r="Q1815" s="64">
        <f t="shared" si="1518"/>
        <v>114</v>
      </c>
      <c r="R1815" s="87">
        <f t="shared" si="1519"/>
        <v>0.78962084236539698</v>
      </c>
      <c r="S1815" s="64">
        <v>102</v>
      </c>
    </row>
    <row r="1816" spans="1:19" x14ac:dyDescent="0.25">
      <c r="B1816" s="62">
        <v>9</v>
      </c>
      <c r="C1816" s="64" t="s">
        <v>17</v>
      </c>
      <c r="D1816" s="68"/>
      <c r="E1816" s="68">
        <f>$D$1728*R1816</f>
        <v>0</v>
      </c>
      <c r="F1816" s="63">
        <f t="shared" si="1520"/>
        <v>2.5794484808747964E-3</v>
      </c>
      <c r="G1816" s="65">
        <f>IFERROR(VLOOKUP(B1816,EFA!$C$2:$D$7,2,0),EFA!$D$7)</f>
        <v>1.0058360487805551</v>
      </c>
      <c r="H1816" s="69">
        <f>LGD!$D$8</f>
        <v>4.6364209605119888E-2</v>
      </c>
      <c r="I1816" s="68">
        <f t="shared" si="1514"/>
        <v>0</v>
      </c>
      <c r="J1816" s="70">
        <f t="shared" si="1515"/>
        <v>0.32243719172393559</v>
      </c>
      <c r="K1816" s="68">
        <f t="shared" si="1516"/>
        <v>0</v>
      </c>
      <c r="M1816" s="64">
        <v>216</v>
      </c>
      <c r="N1816" s="64">
        <v>1</v>
      </c>
      <c r="O1816" s="63">
        <f t="shared" si="1517"/>
        <v>0.13390000000000002</v>
      </c>
      <c r="P1816" s="87">
        <f t="shared" si="1513"/>
        <v>1.2275447639166097E-2</v>
      </c>
      <c r="Q1816" s="64">
        <f t="shared" si="1518"/>
        <v>114</v>
      </c>
      <c r="R1816" s="87">
        <f t="shared" si="1519"/>
        <v>0.78962084236539698</v>
      </c>
      <c r="S1816" s="64">
        <v>102</v>
      </c>
    </row>
    <row r="1817" spans="1:19" x14ac:dyDescent="0.25">
      <c r="B1817" s="62">
        <v>9</v>
      </c>
      <c r="C1817" s="64" t="s">
        <v>18</v>
      </c>
      <c r="D1817" s="68"/>
      <c r="E1817" s="68">
        <f>$D$1729*R1817</f>
        <v>0</v>
      </c>
      <c r="F1817" s="63">
        <f t="shared" si="1520"/>
        <v>2.5794484808747964E-3</v>
      </c>
      <c r="G1817" s="65">
        <f>IFERROR(VLOOKUP(B1817,EFA!$C$2:$D$7,2,0),EFA!$D$7)</f>
        <v>1.0058360487805551</v>
      </c>
      <c r="H1817" s="69">
        <f>LGD!$D$9</f>
        <v>0.25</v>
      </c>
      <c r="I1817" s="68">
        <f t="shared" si="1514"/>
        <v>0</v>
      </c>
      <c r="J1817" s="70">
        <f t="shared" si="1515"/>
        <v>0.32243719172393559</v>
      </c>
      <c r="K1817" s="68">
        <f t="shared" si="1516"/>
        <v>0</v>
      </c>
      <c r="M1817" s="64">
        <v>216</v>
      </c>
      <c r="N1817" s="64">
        <v>1</v>
      </c>
      <c r="O1817" s="63">
        <f t="shared" si="1517"/>
        <v>0.13390000000000002</v>
      </c>
      <c r="P1817" s="87">
        <f t="shared" si="1513"/>
        <v>1.2275447639166097E-2</v>
      </c>
      <c r="Q1817" s="64">
        <f t="shared" si="1518"/>
        <v>114</v>
      </c>
      <c r="R1817" s="87">
        <f t="shared" si="1519"/>
        <v>0.78962084236539698</v>
      </c>
      <c r="S1817" s="64">
        <v>102</v>
      </c>
    </row>
    <row r="1818" spans="1:19" x14ac:dyDescent="0.25">
      <c r="B1818" s="62">
        <v>9</v>
      </c>
      <c r="C1818" s="64" t="s">
        <v>19</v>
      </c>
      <c r="D1818" s="68"/>
      <c r="E1818" s="68">
        <f>$D$1730*R1818</f>
        <v>0</v>
      </c>
      <c r="F1818" s="63">
        <f t="shared" si="1520"/>
        <v>2.5794484808747964E-3</v>
      </c>
      <c r="G1818" s="65">
        <f>IFERROR(VLOOKUP(B1818,EFA!$C$2:$D$7,2,0),EFA!$D$7)</f>
        <v>1.0058360487805551</v>
      </c>
      <c r="H1818" s="69">
        <f>LGD!$D$10</f>
        <v>0.35</v>
      </c>
      <c r="I1818" s="68">
        <f t="shared" si="1514"/>
        <v>0</v>
      </c>
      <c r="J1818" s="70">
        <f t="shared" si="1515"/>
        <v>0.32243719172393559</v>
      </c>
      <c r="K1818" s="68">
        <f t="shared" si="1516"/>
        <v>0</v>
      </c>
      <c r="M1818" s="64">
        <v>216</v>
      </c>
      <c r="N1818" s="64">
        <v>1</v>
      </c>
      <c r="O1818" s="63">
        <f t="shared" si="1517"/>
        <v>0.13390000000000002</v>
      </c>
      <c r="P1818" s="87">
        <f t="shared" si="1513"/>
        <v>1.2275447639166097E-2</v>
      </c>
      <c r="Q1818" s="64">
        <f t="shared" si="1518"/>
        <v>114</v>
      </c>
      <c r="R1818" s="87">
        <f t="shared" si="1519"/>
        <v>0.78962084236539698</v>
      </c>
      <c r="S1818" s="64">
        <v>102</v>
      </c>
    </row>
    <row r="1819" spans="1:19" x14ac:dyDescent="0.25">
      <c r="B1819" s="62">
        <v>9</v>
      </c>
      <c r="C1819" s="64" t="s">
        <v>20</v>
      </c>
      <c r="D1819" s="68"/>
      <c r="E1819" s="68">
        <f>$D$1731*R1819</f>
        <v>0</v>
      </c>
      <c r="F1819" s="63">
        <f t="shared" si="1520"/>
        <v>2.5794484808747964E-3</v>
      </c>
      <c r="G1819" s="65">
        <f>IFERROR(VLOOKUP(B1819,EFA!$C$2:$D$7,2,0),EFA!$D$7)</f>
        <v>1.0058360487805551</v>
      </c>
      <c r="H1819" s="69">
        <f>LGD!$D$11</f>
        <v>0.55000000000000004</v>
      </c>
      <c r="I1819" s="68">
        <f t="shared" si="1514"/>
        <v>0</v>
      </c>
      <c r="J1819" s="70">
        <f t="shared" si="1515"/>
        <v>0.32243719172393559</v>
      </c>
      <c r="K1819" s="68">
        <f t="shared" si="1516"/>
        <v>0</v>
      </c>
      <c r="M1819" s="64">
        <v>216</v>
      </c>
      <c r="N1819" s="64">
        <v>1</v>
      </c>
      <c r="O1819" s="63">
        <f t="shared" si="1517"/>
        <v>0.13390000000000002</v>
      </c>
      <c r="P1819" s="87">
        <f t="shared" si="1513"/>
        <v>1.2275447639166097E-2</v>
      </c>
      <c r="Q1819" s="64">
        <f t="shared" si="1518"/>
        <v>114</v>
      </c>
      <c r="R1819" s="87">
        <f t="shared" si="1519"/>
        <v>0.78962084236539698</v>
      </c>
      <c r="S1819" s="64">
        <v>102</v>
      </c>
    </row>
    <row r="1820" spans="1:19" ht="16.5" thickBot="1" x14ac:dyDescent="0.3">
      <c r="C1820" s="78"/>
      <c r="D1820" s="79"/>
      <c r="E1820" s="79"/>
      <c r="F1820" s="80"/>
      <c r="G1820" s="81"/>
      <c r="H1820" s="82"/>
      <c r="I1820" s="79"/>
      <c r="J1820" s="83"/>
      <c r="K1820" s="79"/>
    </row>
    <row r="1821" spans="1:19" x14ac:dyDescent="0.25">
      <c r="A1821" s="62">
        <v>18</v>
      </c>
      <c r="B1821" s="62" t="s">
        <v>52</v>
      </c>
      <c r="C1821" s="64" t="s">
        <v>9</v>
      </c>
      <c r="D1821" s="64"/>
      <c r="E1821" s="84" t="s">
        <v>26</v>
      </c>
      <c r="F1821" s="84" t="s">
        <v>39</v>
      </c>
      <c r="G1821" s="84" t="s">
        <v>27</v>
      </c>
      <c r="H1821" s="84" t="s">
        <v>28</v>
      </c>
      <c r="I1821" s="84" t="s">
        <v>29</v>
      </c>
      <c r="J1821" s="84" t="s">
        <v>30</v>
      </c>
      <c r="K1821" s="85" t="s">
        <v>31</v>
      </c>
      <c r="M1821" s="85" t="s">
        <v>32</v>
      </c>
      <c r="N1821" s="85" t="s">
        <v>33</v>
      </c>
      <c r="O1821" s="85" t="s">
        <v>34</v>
      </c>
      <c r="P1821" s="85" t="s">
        <v>35</v>
      </c>
      <c r="Q1821" s="85" t="s">
        <v>36</v>
      </c>
      <c r="R1821" s="85" t="s">
        <v>37</v>
      </c>
      <c r="S1821" s="85" t="s">
        <v>38</v>
      </c>
    </row>
    <row r="1822" spans="1:19" x14ac:dyDescent="0.25">
      <c r="B1822" s="62">
        <v>10</v>
      </c>
      <c r="C1822" s="64" t="s">
        <v>12</v>
      </c>
      <c r="D1822" s="68"/>
      <c r="E1822" s="68">
        <f>$D$1723*R1822</f>
        <v>0</v>
      </c>
      <c r="F1822" s="63">
        <f>$M$4-$L$4</f>
        <v>2.3073952929063973E-3</v>
      </c>
      <c r="G1822" s="65">
        <f>IFERROR(VLOOKUP(B1822,EFA!$C$2:$D$7,2,0),EFA!$D$7)</f>
        <v>1.0058360487805551</v>
      </c>
      <c r="H1822" s="69">
        <f>LGD!$D$3</f>
        <v>0</v>
      </c>
      <c r="I1822" s="68">
        <f>E1822*F1822*G1822*H1822</f>
        <v>0</v>
      </c>
      <c r="J1822" s="70">
        <f>1/((1+($O$16/12))^(M1822-Q1822))</f>
        <v>0.28223777860869115</v>
      </c>
      <c r="K1822" s="68">
        <f>I1822*J1822</f>
        <v>0</v>
      </c>
      <c r="M1822" s="64">
        <v>216</v>
      </c>
      <c r="N1822" s="64">
        <v>1</v>
      </c>
      <c r="O1822" s="63">
        <f>$O$16</f>
        <v>0.13390000000000002</v>
      </c>
      <c r="P1822" s="87">
        <f t="shared" ref="P1822:P1830" si="1521">PMT(O1822/12,M1822,-N1822,0,0)</f>
        <v>1.2275447639166097E-2</v>
      </c>
      <c r="Q1822" s="64">
        <f>$Q$1819-12</f>
        <v>102</v>
      </c>
      <c r="R1822" s="87">
        <f>PV(O1822/12,Q1822,-P1822,0,0)</f>
        <v>0.74539687306101543</v>
      </c>
      <c r="S1822" s="64">
        <v>114</v>
      </c>
    </row>
    <row r="1823" spans="1:19" x14ac:dyDescent="0.25">
      <c r="B1823" s="62">
        <v>10</v>
      </c>
      <c r="C1823" s="64" t="s">
        <v>13</v>
      </c>
      <c r="D1823" s="68"/>
      <c r="E1823" s="68">
        <f>$D$1724*R1823</f>
        <v>0</v>
      </c>
      <c r="F1823" s="63">
        <f t="shared" ref="F1823:F1830" si="1522">$M$4-$L$4</f>
        <v>2.3073952929063973E-3</v>
      </c>
      <c r="G1823" s="65">
        <f>IFERROR(VLOOKUP(B1823,EFA!$C$2:$D$7,2,0),EFA!$D$7)</f>
        <v>1.0058360487805551</v>
      </c>
      <c r="H1823" s="69">
        <f>LGD!$D$4</f>
        <v>0.55000000000000004</v>
      </c>
      <c r="I1823" s="68">
        <f t="shared" ref="I1823:I1830" si="1523">E1823*F1823*G1823*H1823</f>
        <v>0</v>
      </c>
      <c r="J1823" s="70">
        <f t="shared" ref="J1823:J1830" si="1524">1/((1+($O$16/12))^(M1823-Q1823))</f>
        <v>0.28223777860869115</v>
      </c>
      <c r="K1823" s="68">
        <f t="shared" ref="K1823:K1830" si="1525">I1823*J1823</f>
        <v>0</v>
      </c>
      <c r="M1823" s="64">
        <v>216</v>
      </c>
      <c r="N1823" s="64">
        <v>1</v>
      </c>
      <c r="O1823" s="63">
        <f t="shared" ref="O1823:O1830" si="1526">$O$16</f>
        <v>0.13390000000000002</v>
      </c>
      <c r="P1823" s="87">
        <f t="shared" si="1521"/>
        <v>1.2275447639166097E-2</v>
      </c>
      <c r="Q1823" s="64">
        <f t="shared" ref="Q1823:Q1830" si="1527">$Q$1819-12</f>
        <v>102</v>
      </c>
      <c r="R1823" s="87">
        <f t="shared" ref="R1823:R1830" si="1528">PV(O1823/12,Q1823,-P1823,0,0)</f>
        <v>0.74539687306101543</v>
      </c>
      <c r="S1823" s="64">
        <v>114</v>
      </c>
    </row>
    <row r="1824" spans="1:19" x14ac:dyDescent="0.25">
      <c r="B1824" s="62">
        <v>10</v>
      </c>
      <c r="C1824" s="64" t="s">
        <v>14</v>
      </c>
      <c r="D1824" s="68"/>
      <c r="E1824" s="68">
        <f>$D$1725*R1824</f>
        <v>0</v>
      </c>
      <c r="F1824" s="63">
        <f t="shared" si="1522"/>
        <v>2.3073952929063973E-3</v>
      </c>
      <c r="G1824" s="65">
        <f>IFERROR(VLOOKUP(B1824,EFA!$C$2:$D$7,2,0),EFA!$D$7)</f>
        <v>1.0058360487805551</v>
      </c>
      <c r="H1824" s="69">
        <f>LGD!$D$5</f>
        <v>0.14000000000000001</v>
      </c>
      <c r="I1824" s="68">
        <f t="shared" si="1523"/>
        <v>0</v>
      </c>
      <c r="J1824" s="70">
        <f t="shared" si="1524"/>
        <v>0.28223777860869115</v>
      </c>
      <c r="K1824" s="68">
        <f t="shared" si="1525"/>
        <v>0</v>
      </c>
      <c r="M1824" s="64">
        <v>216</v>
      </c>
      <c r="N1824" s="64">
        <v>1</v>
      </c>
      <c r="O1824" s="63">
        <f t="shared" si="1526"/>
        <v>0.13390000000000002</v>
      </c>
      <c r="P1824" s="87">
        <f t="shared" si="1521"/>
        <v>1.2275447639166097E-2</v>
      </c>
      <c r="Q1824" s="64">
        <f t="shared" si="1527"/>
        <v>102</v>
      </c>
      <c r="R1824" s="87">
        <f t="shared" si="1528"/>
        <v>0.74539687306101543</v>
      </c>
      <c r="S1824" s="64">
        <v>114</v>
      </c>
    </row>
    <row r="1825" spans="1:19" x14ac:dyDescent="0.25">
      <c r="B1825" s="62">
        <v>10</v>
      </c>
      <c r="C1825" s="64" t="s">
        <v>15</v>
      </c>
      <c r="D1825" s="68"/>
      <c r="E1825" s="68">
        <f>$D$1726*R1825</f>
        <v>0</v>
      </c>
      <c r="F1825" s="63">
        <f t="shared" si="1522"/>
        <v>2.3073952929063973E-3</v>
      </c>
      <c r="G1825" s="65">
        <f>IFERROR(VLOOKUP(B1825,EFA!$C$2:$D$7,2,0),EFA!$D$7)</f>
        <v>1.0058360487805551</v>
      </c>
      <c r="H1825" s="69">
        <f>LGD!$D$6</f>
        <v>0.3</v>
      </c>
      <c r="I1825" s="68">
        <f t="shared" si="1523"/>
        <v>0</v>
      </c>
      <c r="J1825" s="70">
        <f t="shared" si="1524"/>
        <v>0.28223777860869115</v>
      </c>
      <c r="K1825" s="68">
        <f t="shared" si="1525"/>
        <v>0</v>
      </c>
      <c r="M1825" s="64">
        <v>216</v>
      </c>
      <c r="N1825" s="64">
        <v>1</v>
      </c>
      <c r="O1825" s="63">
        <f t="shared" si="1526"/>
        <v>0.13390000000000002</v>
      </c>
      <c r="P1825" s="87">
        <f t="shared" si="1521"/>
        <v>1.2275447639166097E-2</v>
      </c>
      <c r="Q1825" s="64">
        <f t="shared" si="1527"/>
        <v>102</v>
      </c>
      <c r="R1825" s="87">
        <f t="shared" si="1528"/>
        <v>0.74539687306101543</v>
      </c>
      <c r="S1825" s="64">
        <v>114</v>
      </c>
    </row>
    <row r="1826" spans="1:19" x14ac:dyDescent="0.25">
      <c r="B1826" s="62">
        <v>10</v>
      </c>
      <c r="C1826" s="64" t="s">
        <v>16</v>
      </c>
      <c r="D1826" s="68"/>
      <c r="E1826" s="68">
        <f>$D$1727*R1826</f>
        <v>0</v>
      </c>
      <c r="F1826" s="63">
        <f t="shared" si="1522"/>
        <v>2.3073952929063973E-3</v>
      </c>
      <c r="G1826" s="65">
        <f>IFERROR(VLOOKUP(B1826,EFA!$C$2:$D$7,2,0),EFA!$D$7)</f>
        <v>1.0058360487805551</v>
      </c>
      <c r="H1826" s="69">
        <f>LGD!$D$7</f>
        <v>0.3</v>
      </c>
      <c r="I1826" s="68">
        <f t="shared" si="1523"/>
        <v>0</v>
      </c>
      <c r="J1826" s="70">
        <f t="shared" si="1524"/>
        <v>0.28223777860869115</v>
      </c>
      <c r="K1826" s="68">
        <f t="shared" si="1525"/>
        <v>0</v>
      </c>
      <c r="M1826" s="64">
        <v>216</v>
      </c>
      <c r="N1826" s="64">
        <v>1</v>
      </c>
      <c r="O1826" s="63">
        <f t="shared" si="1526"/>
        <v>0.13390000000000002</v>
      </c>
      <c r="P1826" s="87">
        <f t="shared" si="1521"/>
        <v>1.2275447639166097E-2</v>
      </c>
      <c r="Q1826" s="64">
        <f t="shared" si="1527"/>
        <v>102</v>
      </c>
      <c r="R1826" s="87">
        <f t="shared" si="1528"/>
        <v>0.74539687306101543</v>
      </c>
      <c r="S1826" s="64">
        <v>114</v>
      </c>
    </row>
    <row r="1827" spans="1:19" x14ac:dyDescent="0.25">
      <c r="B1827" s="62">
        <v>10</v>
      </c>
      <c r="C1827" s="64" t="s">
        <v>17</v>
      </c>
      <c r="D1827" s="68"/>
      <c r="E1827" s="68">
        <f>$D$1728*R1827</f>
        <v>0</v>
      </c>
      <c r="F1827" s="63">
        <f t="shared" si="1522"/>
        <v>2.3073952929063973E-3</v>
      </c>
      <c r="G1827" s="65">
        <f>IFERROR(VLOOKUP(B1827,EFA!$C$2:$D$7,2,0),EFA!$D$7)</f>
        <v>1.0058360487805551</v>
      </c>
      <c r="H1827" s="69">
        <f>LGD!$D$8</f>
        <v>4.6364209605119888E-2</v>
      </c>
      <c r="I1827" s="68">
        <f t="shared" si="1523"/>
        <v>0</v>
      </c>
      <c r="J1827" s="70">
        <f t="shared" si="1524"/>
        <v>0.28223777860869115</v>
      </c>
      <c r="K1827" s="68">
        <f t="shared" si="1525"/>
        <v>0</v>
      </c>
      <c r="M1827" s="64">
        <v>216</v>
      </c>
      <c r="N1827" s="64">
        <v>1</v>
      </c>
      <c r="O1827" s="63">
        <f t="shared" si="1526"/>
        <v>0.13390000000000002</v>
      </c>
      <c r="P1827" s="87">
        <f t="shared" si="1521"/>
        <v>1.2275447639166097E-2</v>
      </c>
      <c r="Q1827" s="64">
        <f t="shared" si="1527"/>
        <v>102</v>
      </c>
      <c r="R1827" s="87">
        <f t="shared" si="1528"/>
        <v>0.74539687306101543</v>
      </c>
      <c r="S1827" s="64">
        <v>114</v>
      </c>
    </row>
    <row r="1828" spans="1:19" x14ac:dyDescent="0.25">
      <c r="B1828" s="62">
        <v>10</v>
      </c>
      <c r="C1828" s="64" t="s">
        <v>18</v>
      </c>
      <c r="D1828" s="68"/>
      <c r="E1828" s="68">
        <f>$D$1729*R1828</f>
        <v>0</v>
      </c>
      <c r="F1828" s="63">
        <f t="shared" si="1522"/>
        <v>2.3073952929063973E-3</v>
      </c>
      <c r="G1828" s="65">
        <f>IFERROR(VLOOKUP(B1828,EFA!$C$2:$D$7,2,0),EFA!$D$7)</f>
        <v>1.0058360487805551</v>
      </c>
      <c r="H1828" s="69">
        <f>LGD!$D$9</f>
        <v>0.25</v>
      </c>
      <c r="I1828" s="68">
        <f t="shared" si="1523"/>
        <v>0</v>
      </c>
      <c r="J1828" s="70">
        <f t="shared" si="1524"/>
        <v>0.28223777860869115</v>
      </c>
      <c r="K1828" s="68">
        <f t="shared" si="1525"/>
        <v>0</v>
      </c>
      <c r="M1828" s="64">
        <v>216</v>
      </c>
      <c r="N1828" s="64">
        <v>1</v>
      </c>
      <c r="O1828" s="63">
        <f t="shared" si="1526"/>
        <v>0.13390000000000002</v>
      </c>
      <c r="P1828" s="87">
        <f t="shared" si="1521"/>
        <v>1.2275447639166097E-2</v>
      </c>
      <c r="Q1828" s="64">
        <f t="shared" si="1527"/>
        <v>102</v>
      </c>
      <c r="R1828" s="87">
        <f t="shared" si="1528"/>
        <v>0.74539687306101543</v>
      </c>
      <c r="S1828" s="64">
        <v>114</v>
      </c>
    </row>
    <row r="1829" spans="1:19" x14ac:dyDescent="0.25">
      <c r="B1829" s="62">
        <v>10</v>
      </c>
      <c r="C1829" s="64" t="s">
        <v>19</v>
      </c>
      <c r="D1829" s="68"/>
      <c r="E1829" s="68">
        <f>$D$1730*R1829</f>
        <v>0</v>
      </c>
      <c r="F1829" s="63">
        <f t="shared" si="1522"/>
        <v>2.3073952929063973E-3</v>
      </c>
      <c r="G1829" s="65">
        <f>IFERROR(VLOOKUP(B1829,EFA!$C$2:$D$7,2,0),EFA!$D$7)</f>
        <v>1.0058360487805551</v>
      </c>
      <c r="H1829" s="69">
        <f>LGD!$D$10</f>
        <v>0.35</v>
      </c>
      <c r="I1829" s="68">
        <f t="shared" si="1523"/>
        <v>0</v>
      </c>
      <c r="J1829" s="70">
        <f t="shared" si="1524"/>
        <v>0.28223777860869115</v>
      </c>
      <c r="K1829" s="68">
        <f t="shared" si="1525"/>
        <v>0</v>
      </c>
      <c r="M1829" s="64">
        <v>216</v>
      </c>
      <c r="N1829" s="64">
        <v>1</v>
      </c>
      <c r="O1829" s="63">
        <f t="shared" si="1526"/>
        <v>0.13390000000000002</v>
      </c>
      <c r="P1829" s="87">
        <f t="shared" si="1521"/>
        <v>1.2275447639166097E-2</v>
      </c>
      <c r="Q1829" s="64">
        <f t="shared" si="1527"/>
        <v>102</v>
      </c>
      <c r="R1829" s="87">
        <f t="shared" si="1528"/>
        <v>0.74539687306101543</v>
      </c>
      <c r="S1829" s="64">
        <v>114</v>
      </c>
    </row>
    <row r="1830" spans="1:19" x14ac:dyDescent="0.25">
      <c r="B1830" s="62">
        <v>10</v>
      </c>
      <c r="C1830" s="64" t="s">
        <v>20</v>
      </c>
      <c r="D1830" s="68"/>
      <c r="E1830" s="68">
        <f>$D$1731*R1830</f>
        <v>0</v>
      </c>
      <c r="F1830" s="63">
        <f t="shared" si="1522"/>
        <v>2.3073952929063973E-3</v>
      </c>
      <c r="G1830" s="65">
        <f>IFERROR(VLOOKUP(B1830,EFA!$C$2:$D$7,2,0),EFA!$D$7)</f>
        <v>1.0058360487805551</v>
      </c>
      <c r="H1830" s="69">
        <f>LGD!$D$11</f>
        <v>0.55000000000000004</v>
      </c>
      <c r="I1830" s="68">
        <f t="shared" si="1523"/>
        <v>0</v>
      </c>
      <c r="J1830" s="70">
        <f t="shared" si="1524"/>
        <v>0.28223777860869115</v>
      </c>
      <c r="K1830" s="68">
        <f t="shared" si="1525"/>
        <v>0</v>
      </c>
      <c r="M1830" s="64">
        <v>216</v>
      </c>
      <c r="N1830" s="64">
        <v>1</v>
      </c>
      <c r="O1830" s="63">
        <f t="shared" si="1526"/>
        <v>0.13390000000000002</v>
      </c>
      <c r="P1830" s="87">
        <f t="shared" si="1521"/>
        <v>1.2275447639166097E-2</v>
      </c>
      <c r="Q1830" s="64">
        <f t="shared" si="1527"/>
        <v>102</v>
      </c>
      <c r="R1830" s="87">
        <f t="shared" si="1528"/>
        <v>0.74539687306101543</v>
      </c>
      <c r="S1830" s="64">
        <v>114</v>
      </c>
    </row>
    <row r="1831" spans="1:19" x14ac:dyDescent="0.25">
      <c r="C1831" s="94"/>
      <c r="D1831" s="97"/>
      <c r="E1831" s="97"/>
      <c r="F1831" s="95"/>
      <c r="G1831" s="98"/>
      <c r="H1831" s="99"/>
      <c r="I1831" s="97"/>
      <c r="J1831" s="100"/>
      <c r="K1831" s="97"/>
    </row>
    <row r="1832" spans="1:19" x14ac:dyDescent="0.25">
      <c r="A1832" s="62">
        <v>18</v>
      </c>
      <c r="B1832" s="62" t="s">
        <v>52</v>
      </c>
      <c r="C1832" s="64" t="s">
        <v>9</v>
      </c>
      <c r="D1832" s="64"/>
      <c r="E1832" s="84" t="s">
        <v>26</v>
      </c>
      <c r="F1832" s="84" t="s">
        <v>39</v>
      </c>
      <c r="G1832" s="84" t="s">
        <v>27</v>
      </c>
      <c r="H1832" s="84" t="s">
        <v>28</v>
      </c>
      <c r="I1832" s="84" t="s">
        <v>29</v>
      </c>
      <c r="J1832" s="84" t="s">
        <v>30</v>
      </c>
      <c r="K1832" s="85" t="s">
        <v>31</v>
      </c>
      <c r="M1832" s="85" t="s">
        <v>32</v>
      </c>
      <c r="N1832" s="85" t="s">
        <v>33</v>
      </c>
      <c r="O1832" s="85" t="s">
        <v>34</v>
      </c>
      <c r="P1832" s="85" t="s">
        <v>35</v>
      </c>
      <c r="Q1832" s="85" t="s">
        <v>36</v>
      </c>
      <c r="R1832" s="85" t="s">
        <v>37</v>
      </c>
      <c r="S1832" s="85" t="s">
        <v>38</v>
      </c>
    </row>
    <row r="1833" spans="1:19" x14ac:dyDescent="0.25">
      <c r="B1833" s="62">
        <v>11</v>
      </c>
      <c r="C1833" s="64" t="s">
        <v>12</v>
      </c>
      <c r="D1833" s="68"/>
      <c r="E1833" s="68">
        <f>$D$1723*R1833</f>
        <v>0</v>
      </c>
      <c r="F1833" s="63">
        <f t="shared" ref="F1833:F1840" si="1529">$N$4-$M$4</f>
        <v>2.0872929377147159E-3</v>
      </c>
      <c r="G1833" s="65">
        <f>IFERROR(VLOOKUP(B1833,EFA!$C$2:$D$7,2,0),EFA!$D$7)</f>
        <v>1.0058360487805551</v>
      </c>
      <c r="H1833" s="69">
        <f>LGD!$D$3</f>
        <v>0</v>
      </c>
      <c r="I1833" s="68">
        <f>E1833*F1833*G1833*H1833</f>
        <v>0</v>
      </c>
      <c r="J1833" s="70">
        <f>1/((1+($O$16/12))^(M1833-Q1833))</f>
        <v>0.24705017199805634</v>
      </c>
      <c r="K1833" s="68">
        <f>I1833*J1833</f>
        <v>0</v>
      </c>
      <c r="M1833" s="64">
        <v>216</v>
      </c>
      <c r="N1833" s="64">
        <v>1</v>
      </c>
      <c r="O1833" s="63">
        <f>$O$16</f>
        <v>0.13390000000000002</v>
      </c>
      <c r="P1833" s="87">
        <f t="shared" ref="P1833:P1841" si="1530">PMT(O1833/12,M1833,-N1833,0,0)</f>
        <v>1.2275447639166097E-2</v>
      </c>
      <c r="Q1833" s="64">
        <f>$Q$1830-12</f>
        <v>90</v>
      </c>
      <c r="R1833" s="87">
        <f>PV(O1833/12,Q1833,-P1833,0,0)</f>
        <v>0.69487403894687538</v>
      </c>
      <c r="S1833" s="64">
        <v>126</v>
      </c>
    </row>
    <row r="1834" spans="1:19" x14ac:dyDescent="0.25">
      <c r="B1834" s="62">
        <v>11</v>
      </c>
      <c r="C1834" s="64" t="s">
        <v>13</v>
      </c>
      <c r="D1834" s="68"/>
      <c r="E1834" s="68">
        <f>$D$1724*R1834</f>
        <v>0</v>
      </c>
      <c r="F1834" s="63">
        <f t="shared" si="1529"/>
        <v>2.0872929377147159E-3</v>
      </c>
      <c r="G1834" s="65">
        <f>IFERROR(VLOOKUP(B1834,EFA!$C$2:$D$7,2,0),EFA!$D$7)</f>
        <v>1.0058360487805551</v>
      </c>
      <c r="H1834" s="69">
        <f>LGD!$D$4</f>
        <v>0.55000000000000004</v>
      </c>
      <c r="I1834" s="68">
        <f t="shared" ref="I1834:I1841" si="1531">E1834*F1834*G1834*H1834</f>
        <v>0</v>
      </c>
      <c r="J1834" s="70">
        <f t="shared" ref="J1834:J1841" si="1532">1/((1+($O$16/12))^(M1834-Q1834))</f>
        <v>0.24705017199805634</v>
      </c>
      <c r="K1834" s="68">
        <f t="shared" ref="K1834:K1841" si="1533">I1834*J1834</f>
        <v>0</v>
      </c>
      <c r="M1834" s="64">
        <v>216</v>
      </c>
      <c r="N1834" s="64">
        <v>1</v>
      </c>
      <c r="O1834" s="63">
        <f t="shared" ref="O1834:O1841" si="1534">$O$16</f>
        <v>0.13390000000000002</v>
      </c>
      <c r="P1834" s="87">
        <f t="shared" si="1530"/>
        <v>1.2275447639166097E-2</v>
      </c>
      <c r="Q1834" s="64">
        <f t="shared" ref="Q1834:Q1841" si="1535">$Q$1830-12</f>
        <v>90</v>
      </c>
      <c r="R1834" s="87">
        <f t="shared" ref="R1834:R1841" si="1536">PV(O1834/12,Q1834,-P1834,0,0)</f>
        <v>0.69487403894687538</v>
      </c>
      <c r="S1834" s="64">
        <v>126</v>
      </c>
    </row>
    <row r="1835" spans="1:19" x14ac:dyDescent="0.25">
      <c r="B1835" s="62">
        <v>11</v>
      </c>
      <c r="C1835" s="64" t="s">
        <v>14</v>
      </c>
      <c r="D1835" s="68"/>
      <c r="E1835" s="68">
        <f>$D$1725*R1835</f>
        <v>0</v>
      </c>
      <c r="F1835" s="63">
        <f t="shared" si="1529"/>
        <v>2.0872929377147159E-3</v>
      </c>
      <c r="G1835" s="65">
        <f>IFERROR(VLOOKUP(B1835,EFA!$C$2:$D$7,2,0),EFA!$D$7)</f>
        <v>1.0058360487805551</v>
      </c>
      <c r="H1835" s="69">
        <f>LGD!$D$5</f>
        <v>0.14000000000000001</v>
      </c>
      <c r="I1835" s="68">
        <f t="shared" si="1531"/>
        <v>0</v>
      </c>
      <c r="J1835" s="70">
        <f t="shared" si="1532"/>
        <v>0.24705017199805634</v>
      </c>
      <c r="K1835" s="68">
        <f t="shared" si="1533"/>
        <v>0</v>
      </c>
      <c r="M1835" s="64">
        <v>216</v>
      </c>
      <c r="N1835" s="64">
        <v>1</v>
      </c>
      <c r="O1835" s="63">
        <f t="shared" si="1534"/>
        <v>0.13390000000000002</v>
      </c>
      <c r="P1835" s="87">
        <f t="shared" si="1530"/>
        <v>1.2275447639166097E-2</v>
      </c>
      <c r="Q1835" s="64">
        <f t="shared" si="1535"/>
        <v>90</v>
      </c>
      <c r="R1835" s="87">
        <f t="shared" si="1536"/>
        <v>0.69487403894687538</v>
      </c>
      <c r="S1835" s="64">
        <v>126</v>
      </c>
    </row>
    <row r="1836" spans="1:19" x14ac:dyDescent="0.25">
      <c r="B1836" s="62">
        <v>11</v>
      </c>
      <c r="C1836" s="64" t="s">
        <v>15</v>
      </c>
      <c r="D1836" s="68"/>
      <c r="E1836" s="68">
        <f>$D$1726*R1836</f>
        <v>0</v>
      </c>
      <c r="F1836" s="63">
        <f t="shared" si="1529"/>
        <v>2.0872929377147159E-3</v>
      </c>
      <c r="G1836" s="65">
        <f>IFERROR(VLOOKUP(B1836,EFA!$C$2:$D$7,2,0),EFA!$D$7)</f>
        <v>1.0058360487805551</v>
      </c>
      <c r="H1836" s="69">
        <f>LGD!$D$6</f>
        <v>0.3</v>
      </c>
      <c r="I1836" s="68">
        <f t="shared" si="1531"/>
        <v>0</v>
      </c>
      <c r="J1836" s="70">
        <f t="shared" si="1532"/>
        <v>0.24705017199805634</v>
      </c>
      <c r="K1836" s="68">
        <f t="shared" si="1533"/>
        <v>0</v>
      </c>
      <c r="M1836" s="64">
        <v>216</v>
      </c>
      <c r="N1836" s="64">
        <v>1</v>
      </c>
      <c r="O1836" s="63">
        <f t="shared" si="1534"/>
        <v>0.13390000000000002</v>
      </c>
      <c r="P1836" s="87">
        <f t="shared" si="1530"/>
        <v>1.2275447639166097E-2</v>
      </c>
      <c r="Q1836" s="64">
        <f t="shared" si="1535"/>
        <v>90</v>
      </c>
      <c r="R1836" s="87">
        <f t="shared" si="1536"/>
        <v>0.69487403894687538</v>
      </c>
      <c r="S1836" s="64">
        <v>126</v>
      </c>
    </row>
    <row r="1837" spans="1:19" x14ac:dyDescent="0.25">
      <c r="B1837" s="62">
        <v>11</v>
      </c>
      <c r="C1837" s="64" t="s">
        <v>16</v>
      </c>
      <c r="D1837" s="68"/>
      <c r="E1837" s="68">
        <f>$D$1727*R1837</f>
        <v>0</v>
      </c>
      <c r="F1837" s="63">
        <f t="shared" si="1529"/>
        <v>2.0872929377147159E-3</v>
      </c>
      <c r="G1837" s="65">
        <f>IFERROR(VLOOKUP(B1837,EFA!$C$2:$D$7,2,0),EFA!$D$7)</f>
        <v>1.0058360487805551</v>
      </c>
      <c r="H1837" s="69">
        <f>LGD!$D$7</f>
        <v>0.3</v>
      </c>
      <c r="I1837" s="68">
        <f t="shared" si="1531"/>
        <v>0</v>
      </c>
      <c r="J1837" s="70">
        <f t="shared" si="1532"/>
        <v>0.24705017199805634</v>
      </c>
      <c r="K1837" s="68">
        <f t="shared" si="1533"/>
        <v>0</v>
      </c>
      <c r="M1837" s="64">
        <v>216</v>
      </c>
      <c r="N1837" s="64">
        <v>1</v>
      </c>
      <c r="O1837" s="63">
        <f t="shared" si="1534"/>
        <v>0.13390000000000002</v>
      </c>
      <c r="P1837" s="87">
        <f t="shared" si="1530"/>
        <v>1.2275447639166097E-2</v>
      </c>
      <c r="Q1837" s="64">
        <f t="shared" si="1535"/>
        <v>90</v>
      </c>
      <c r="R1837" s="87">
        <f t="shared" si="1536"/>
        <v>0.69487403894687538</v>
      </c>
      <c r="S1837" s="64">
        <v>126</v>
      </c>
    </row>
    <row r="1838" spans="1:19" x14ac:dyDescent="0.25">
      <c r="B1838" s="62">
        <v>11</v>
      </c>
      <c r="C1838" s="64" t="s">
        <v>17</v>
      </c>
      <c r="D1838" s="68"/>
      <c r="E1838" s="68">
        <f>$D$1728*R1838</f>
        <v>0</v>
      </c>
      <c r="F1838" s="63">
        <f t="shared" si="1529"/>
        <v>2.0872929377147159E-3</v>
      </c>
      <c r="G1838" s="65">
        <f>IFERROR(VLOOKUP(B1838,EFA!$C$2:$D$7,2,0),EFA!$D$7)</f>
        <v>1.0058360487805551</v>
      </c>
      <c r="H1838" s="69">
        <f>LGD!$D$8</f>
        <v>4.6364209605119888E-2</v>
      </c>
      <c r="I1838" s="68">
        <f t="shared" si="1531"/>
        <v>0</v>
      </c>
      <c r="J1838" s="70">
        <f t="shared" si="1532"/>
        <v>0.24705017199805634</v>
      </c>
      <c r="K1838" s="68">
        <f t="shared" si="1533"/>
        <v>0</v>
      </c>
      <c r="M1838" s="64">
        <v>216</v>
      </c>
      <c r="N1838" s="64">
        <v>1</v>
      </c>
      <c r="O1838" s="63">
        <f t="shared" si="1534"/>
        <v>0.13390000000000002</v>
      </c>
      <c r="P1838" s="87">
        <f t="shared" si="1530"/>
        <v>1.2275447639166097E-2</v>
      </c>
      <c r="Q1838" s="64">
        <f t="shared" si="1535"/>
        <v>90</v>
      </c>
      <c r="R1838" s="87">
        <f t="shared" si="1536"/>
        <v>0.69487403894687538</v>
      </c>
      <c r="S1838" s="64">
        <v>126</v>
      </c>
    </row>
    <row r="1839" spans="1:19" x14ac:dyDescent="0.25">
      <c r="B1839" s="62">
        <v>11</v>
      </c>
      <c r="C1839" s="64" t="s">
        <v>18</v>
      </c>
      <c r="D1839" s="68"/>
      <c r="E1839" s="68">
        <f>$D$1729*R1839</f>
        <v>0</v>
      </c>
      <c r="F1839" s="63">
        <f t="shared" si="1529"/>
        <v>2.0872929377147159E-3</v>
      </c>
      <c r="G1839" s="65">
        <f>IFERROR(VLOOKUP(B1839,EFA!$C$2:$D$7,2,0),EFA!$D$7)</f>
        <v>1.0058360487805551</v>
      </c>
      <c r="H1839" s="69">
        <f>LGD!$D$9</f>
        <v>0.25</v>
      </c>
      <c r="I1839" s="68">
        <f t="shared" si="1531"/>
        <v>0</v>
      </c>
      <c r="J1839" s="70">
        <f t="shared" si="1532"/>
        <v>0.24705017199805634</v>
      </c>
      <c r="K1839" s="68">
        <f t="shared" si="1533"/>
        <v>0</v>
      </c>
      <c r="M1839" s="64">
        <v>216</v>
      </c>
      <c r="N1839" s="64">
        <v>1</v>
      </c>
      <c r="O1839" s="63">
        <f t="shared" si="1534"/>
        <v>0.13390000000000002</v>
      </c>
      <c r="P1839" s="87">
        <f t="shared" si="1530"/>
        <v>1.2275447639166097E-2</v>
      </c>
      <c r="Q1839" s="64">
        <f t="shared" si="1535"/>
        <v>90</v>
      </c>
      <c r="R1839" s="87">
        <f t="shared" si="1536"/>
        <v>0.69487403894687538</v>
      </c>
      <c r="S1839" s="64">
        <v>126</v>
      </c>
    </row>
    <row r="1840" spans="1:19" x14ac:dyDescent="0.25">
      <c r="B1840" s="62">
        <v>11</v>
      </c>
      <c r="C1840" s="64" t="s">
        <v>19</v>
      </c>
      <c r="D1840" s="68"/>
      <c r="E1840" s="68">
        <f>$D$1730*R1840</f>
        <v>0</v>
      </c>
      <c r="F1840" s="63">
        <f t="shared" si="1529"/>
        <v>2.0872929377147159E-3</v>
      </c>
      <c r="G1840" s="65">
        <f>IFERROR(VLOOKUP(B1840,EFA!$C$2:$D$7,2,0),EFA!$D$7)</f>
        <v>1.0058360487805551</v>
      </c>
      <c r="H1840" s="69">
        <f>LGD!$D$10</f>
        <v>0.35</v>
      </c>
      <c r="I1840" s="68">
        <f t="shared" si="1531"/>
        <v>0</v>
      </c>
      <c r="J1840" s="70">
        <f t="shared" si="1532"/>
        <v>0.24705017199805634</v>
      </c>
      <c r="K1840" s="68">
        <f t="shared" si="1533"/>
        <v>0</v>
      </c>
      <c r="M1840" s="64">
        <v>216</v>
      </c>
      <c r="N1840" s="64">
        <v>1</v>
      </c>
      <c r="O1840" s="63">
        <f t="shared" si="1534"/>
        <v>0.13390000000000002</v>
      </c>
      <c r="P1840" s="87">
        <f t="shared" si="1530"/>
        <v>1.2275447639166097E-2</v>
      </c>
      <c r="Q1840" s="64">
        <f t="shared" si="1535"/>
        <v>90</v>
      </c>
      <c r="R1840" s="87">
        <f t="shared" si="1536"/>
        <v>0.69487403894687538</v>
      </c>
      <c r="S1840" s="64">
        <v>126</v>
      </c>
    </row>
    <row r="1841" spans="1:19" x14ac:dyDescent="0.25">
      <c r="B1841" s="62">
        <v>11</v>
      </c>
      <c r="C1841" s="64" t="s">
        <v>20</v>
      </c>
      <c r="D1841" s="68"/>
      <c r="E1841" s="68">
        <f>$D$1731*R1841</f>
        <v>0</v>
      </c>
      <c r="F1841" s="63">
        <f>$N$4-$M$4</f>
        <v>2.0872929377147159E-3</v>
      </c>
      <c r="G1841" s="65">
        <f>IFERROR(VLOOKUP(B1841,EFA!$C$2:$D$7,2,0),EFA!$D$7)</f>
        <v>1.0058360487805551</v>
      </c>
      <c r="H1841" s="69">
        <f>LGD!$D$11</f>
        <v>0.55000000000000004</v>
      </c>
      <c r="I1841" s="68">
        <f t="shared" si="1531"/>
        <v>0</v>
      </c>
      <c r="J1841" s="70">
        <f t="shared" si="1532"/>
        <v>0.24705017199805634</v>
      </c>
      <c r="K1841" s="68">
        <f t="shared" si="1533"/>
        <v>0</v>
      </c>
      <c r="M1841" s="64">
        <v>216</v>
      </c>
      <c r="N1841" s="64">
        <v>1</v>
      </c>
      <c r="O1841" s="63">
        <f t="shared" si="1534"/>
        <v>0.13390000000000002</v>
      </c>
      <c r="P1841" s="87">
        <f t="shared" si="1530"/>
        <v>1.2275447639166097E-2</v>
      </c>
      <c r="Q1841" s="64">
        <f t="shared" si="1535"/>
        <v>90</v>
      </c>
      <c r="R1841" s="87">
        <f t="shared" si="1536"/>
        <v>0.69487403894687538</v>
      </c>
      <c r="S1841" s="64">
        <v>126</v>
      </c>
    </row>
    <row r="1842" spans="1:19" x14ac:dyDescent="0.25">
      <c r="C1842" s="94"/>
      <c r="D1842" s="97"/>
      <c r="E1842" s="97"/>
      <c r="F1842" s="95"/>
      <c r="G1842" s="98"/>
      <c r="H1842" s="99"/>
      <c r="I1842" s="97"/>
      <c r="J1842" s="100"/>
      <c r="K1842" s="97"/>
    </row>
    <row r="1843" spans="1:19" x14ac:dyDescent="0.25">
      <c r="A1843" s="62">
        <v>18</v>
      </c>
      <c r="B1843" s="62" t="s">
        <v>52</v>
      </c>
      <c r="C1843" s="64" t="s">
        <v>9</v>
      </c>
      <c r="D1843" s="64"/>
      <c r="E1843" s="84" t="s">
        <v>26</v>
      </c>
      <c r="F1843" s="84" t="s">
        <v>39</v>
      </c>
      <c r="G1843" s="84" t="s">
        <v>27</v>
      </c>
      <c r="H1843" s="84" t="s">
        <v>28</v>
      </c>
      <c r="I1843" s="84" t="s">
        <v>29</v>
      </c>
      <c r="J1843" s="84" t="s">
        <v>30</v>
      </c>
      <c r="K1843" s="85" t="s">
        <v>31</v>
      </c>
      <c r="M1843" s="85" t="s">
        <v>32</v>
      </c>
      <c r="N1843" s="85" t="s">
        <v>33</v>
      </c>
      <c r="O1843" s="85" t="s">
        <v>34</v>
      </c>
      <c r="P1843" s="85" t="s">
        <v>35</v>
      </c>
      <c r="Q1843" s="85" t="s">
        <v>36</v>
      </c>
      <c r="R1843" s="85" t="s">
        <v>37</v>
      </c>
      <c r="S1843" s="85" t="s">
        <v>38</v>
      </c>
    </row>
    <row r="1844" spans="1:19" x14ac:dyDescent="0.25">
      <c r="B1844" s="62">
        <v>12</v>
      </c>
      <c r="C1844" s="64" t="s">
        <v>12</v>
      </c>
      <c r="D1844" s="68"/>
      <c r="E1844" s="68">
        <f>$D$1723*R1844</f>
        <v>0</v>
      </c>
      <c r="F1844" s="63">
        <f t="shared" ref="F1844:F1851" si="1537">$O$4-$N$4</f>
        <v>1.9055491560728832E-3</v>
      </c>
      <c r="G1844" s="65">
        <f>IFERROR(VLOOKUP(B1844,EFA!$C$2:$D$7,2,0),EFA!$D$7)</f>
        <v>1.0058360487805551</v>
      </c>
      <c r="H1844" s="69">
        <f>LGD!$D$3</f>
        <v>0</v>
      </c>
      <c r="I1844" s="68">
        <f>E1844*F1844*G1844*H1844</f>
        <v>0</v>
      </c>
      <c r="J1844" s="70">
        <f>1/((1+($O$16/12))^(M1844-Q1844))</f>
        <v>0.21624953181370371</v>
      </c>
      <c r="K1844" s="68">
        <f>I1844*J1844</f>
        <v>0</v>
      </c>
      <c r="M1844" s="64">
        <v>216</v>
      </c>
      <c r="N1844" s="64">
        <v>1</v>
      </c>
      <c r="O1844" s="63">
        <f>$O$16</f>
        <v>0.13390000000000002</v>
      </c>
      <c r="P1844" s="87">
        <f t="shared" ref="P1844:P1852" si="1538">PMT(O1844/12,M1844,-N1844,0,0)</f>
        <v>1.2275447639166097E-2</v>
      </c>
      <c r="Q1844" s="64">
        <f>$Q$1841-12</f>
        <v>78</v>
      </c>
      <c r="R1844" s="87">
        <f>PV(O1844/12,Q1844,-P1844,0,0)</f>
        <v>0.63715518631842027</v>
      </c>
      <c r="S1844" s="64">
        <v>138</v>
      </c>
    </row>
    <row r="1845" spans="1:19" x14ac:dyDescent="0.25">
      <c r="B1845" s="62">
        <v>12</v>
      </c>
      <c r="C1845" s="64" t="s">
        <v>13</v>
      </c>
      <c r="D1845" s="68"/>
      <c r="E1845" s="68">
        <f>$D$1724*R1845</f>
        <v>0</v>
      </c>
      <c r="F1845" s="63">
        <f t="shared" si="1537"/>
        <v>1.9055491560728832E-3</v>
      </c>
      <c r="G1845" s="65">
        <f>IFERROR(VLOOKUP(B1845,EFA!$C$2:$D$7,2,0),EFA!$D$7)</f>
        <v>1.0058360487805551</v>
      </c>
      <c r="H1845" s="69">
        <f>LGD!$D$4</f>
        <v>0.55000000000000004</v>
      </c>
      <c r="I1845" s="68">
        <f t="shared" ref="I1845:I1852" si="1539">E1845*F1845*G1845*H1845</f>
        <v>0</v>
      </c>
      <c r="J1845" s="70">
        <f t="shared" ref="J1845:J1852" si="1540">1/((1+($O$16/12))^(M1845-Q1845))</f>
        <v>0.21624953181370371</v>
      </c>
      <c r="K1845" s="68">
        <f t="shared" ref="K1845:K1852" si="1541">I1845*J1845</f>
        <v>0</v>
      </c>
      <c r="M1845" s="64">
        <v>216</v>
      </c>
      <c r="N1845" s="64">
        <v>1</v>
      </c>
      <c r="O1845" s="63">
        <f t="shared" ref="O1845:O1852" si="1542">$O$16</f>
        <v>0.13390000000000002</v>
      </c>
      <c r="P1845" s="87">
        <f t="shared" si="1538"/>
        <v>1.2275447639166097E-2</v>
      </c>
      <c r="Q1845" s="64">
        <f t="shared" ref="Q1845:Q1852" si="1543">$Q$1841-12</f>
        <v>78</v>
      </c>
      <c r="R1845" s="87">
        <f t="shared" ref="R1845:R1852" si="1544">PV(O1845/12,Q1845,-P1845,0,0)</f>
        <v>0.63715518631842027</v>
      </c>
      <c r="S1845" s="64">
        <v>138</v>
      </c>
    </row>
    <row r="1846" spans="1:19" x14ac:dyDescent="0.25">
      <c r="B1846" s="62">
        <v>12</v>
      </c>
      <c r="C1846" s="64" t="s">
        <v>14</v>
      </c>
      <c r="D1846" s="68"/>
      <c r="E1846" s="68">
        <f>$D$1725*R1846</f>
        <v>0</v>
      </c>
      <c r="F1846" s="63">
        <f t="shared" si="1537"/>
        <v>1.9055491560728832E-3</v>
      </c>
      <c r="G1846" s="65">
        <f>IFERROR(VLOOKUP(B1846,EFA!$C$2:$D$7,2,0),EFA!$D$7)</f>
        <v>1.0058360487805551</v>
      </c>
      <c r="H1846" s="69">
        <f>LGD!$D$5</f>
        <v>0.14000000000000001</v>
      </c>
      <c r="I1846" s="68">
        <f t="shared" si="1539"/>
        <v>0</v>
      </c>
      <c r="J1846" s="70">
        <f t="shared" si="1540"/>
        <v>0.21624953181370371</v>
      </c>
      <c r="K1846" s="68">
        <f t="shared" si="1541"/>
        <v>0</v>
      </c>
      <c r="M1846" s="64">
        <v>216</v>
      </c>
      <c r="N1846" s="64">
        <v>1</v>
      </c>
      <c r="O1846" s="63">
        <f t="shared" si="1542"/>
        <v>0.13390000000000002</v>
      </c>
      <c r="P1846" s="87">
        <f t="shared" si="1538"/>
        <v>1.2275447639166097E-2</v>
      </c>
      <c r="Q1846" s="64">
        <f t="shared" si="1543"/>
        <v>78</v>
      </c>
      <c r="R1846" s="87">
        <f t="shared" si="1544"/>
        <v>0.63715518631842027</v>
      </c>
      <c r="S1846" s="64">
        <v>138</v>
      </c>
    </row>
    <row r="1847" spans="1:19" x14ac:dyDescent="0.25">
      <c r="B1847" s="62">
        <v>12</v>
      </c>
      <c r="C1847" s="64" t="s">
        <v>15</v>
      </c>
      <c r="D1847" s="68"/>
      <c r="E1847" s="68">
        <f>$D$1726*R1847</f>
        <v>0</v>
      </c>
      <c r="F1847" s="63">
        <f t="shared" si="1537"/>
        <v>1.9055491560728832E-3</v>
      </c>
      <c r="G1847" s="65">
        <f>IFERROR(VLOOKUP(B1847,EFA!$C$2:$D$7,2,0),EFA!$D$7)</f>
        <v>1.0058360487805551</v>
      </c>
      <c r="H1847" s="69">
        <f>LGD!$D$6</f>
        <v>0.3</v>
      </c>
      <c r="I1847" s="68">
        <f t="shared" si="1539"/>
        <v>0</v>
      </c>
      <c r="J1847" s="70">
        <f t="shared" si="1540"/>
        <v>0.21624953181370371</v>
      </c>
      <c r="K1847" s="68">
        <f t="shared" si="1541"/>
        <v>0</v>
      </c>
      <c r="M1847" s="64">
        <v>216</v>
      </c>
      <c r="N1847" s="64">
        <v>1</v>
      </c>
      <c r="O1847" s="63">
        <f t="shared" si="1542"/>
        <v>0.13390000000000002</v>
      </c>
      <c r="P1847" s="87">
        <f t="shared" si="1538"/>
        <v>1.2275447639166097E-2</v>
      </c>
      <c r="Q1847" s="64">
        <f t="shared" si="1543"/>
        <v>78</v>
      </c>
      <c r="R1847" s="87">
        <f t="shared" si="1544"/>
        <v>0.63715518631842027</v>
      </c>
      <c r="S1847" s="64">
        <v>138</v>
      </c>
    </row>
    <row r="1848" spans="1:19" x14ac:dyDescent="0.25">
      <c r="B1848" s="62">
        <v>12</v>
      </c>
      <c r="C1848" s="64" t="s">
        <v>16</v>
      </c>
      <c r="D1848" s="68"/>
      <c r="E1848" s="68">
        <f>$D$1727*R1848</f>
        <v>0</v>
      </c>
      <c r="F1848" s="63">
        <f t="shared" si="1537"/>
        <v>1.9055491560728832E-3</v>
      </c>
      <c r="G1848" s="65">
        <f>IFERROR(VLOOKUP(B1848,EFA!$C$2:$D$7,2,0),EFA!$D$7)</f>
        <v>1.0058360487805551</v>
      </c>
      <c r="H1848" s="69">
        <f>LGD!$D$7</f>
        <v>0.3</v>
      </c>
      <c r="I1848" s="68">
        <f t="shared" si="1539"/>
        <v>0</v>
      </c>
      <c r="J1848" s="70">
        <f t="shared" si="1540"/>
        <v>0.21624953181370371</v>
      </c>
      <c r="K1848" s="68">
        <f t="shared" si="1541"/>
        <v>0</v>
      </c>
      <c r="M1848" s="64">
        <v>216</v>
      </c>
      <c r="N1848" s="64">
        <v>1</v>
      </c>
      <c r="O1848" s="63">
        <f t="shared" si="1542"/>
        <v>0.13390000000000002</v>
      </c>
      <c r="P1848" s="87">
        <f t="shared" si="1538"/>
        <v>1.2275447639166097E-2</v>
      </c>
      <c r="Q1848" s="64">
        <f t="shared" si="1543"/>
        <v>78</v>
      </c>
      <c r="R1848" s="87">
        <f t="shared" si="1544"/>
        <v>0.63715518631842027</v>
      </c>
      <c r="S1848" s="64">
        <v>138</v>
      </c>
    </row>
    <row r="1849" spans="1:19" x14ac:dyDescent="0.25">
      <c r="B1849" s="62">
        <v>12</v>
      </c>
      <c r="C1849" s="64" t="s">
        <v>17</v>
      </c>
      <c r="D1849" s="68"/>
      <c r="E1849" s="68">
        <f>$D$1728*R1849</f>
        <v>0</v>
      </c>
      <c r="F1849" s="63">
        <f t="shared" si="1537"/>
        <v>1.9055491560728832E-3</v>
      </c>
      <c r="G1849" s="65">
        <f>IFERROR(VLOOKUP(B1849,EFA!$C$2:$D$7,2,0),EFA!$D$7)</f>
        <v>1.0058360487805551</v>
      </c>
      <c r="H1849" s="69">
        <f>LGD!$D$8</f>
        <v>4.6364209605119888E-2</v>
      </c>
      <c r="I1849" s="68">
        <f t="shared" si="1539"/>
        <v>0</v>
      </c>
      <c r="J1849" s="70">
        <f t="shared" si="1540"/>
        <v>0.21624953181370371</v>
      </c>
      <c r="K1849" s="68">
        <f t="shared" si="1541"/>
        <v>0</v>
      </c>
      <c r="M1849" s="64">
        <v>216</v>
      </c>
      <c r="N1849" s="64">
        <v>1</v>
      </c>
      <c r="O1849" s="63">
        <f t="shared" si="1542"/>
        <v>0.13390000000000002</v>
      </c>
      <c r="P1849" s="87">
        <f t="shared" si="1538"/>
        <v>1.2275447639166097E-2</v>
      </c>
      <c r="Q1849" s="64">
        <f t="shared" si="1543"/>
        <v>78</v>
      </c>
      <c r="R1849" s="87">
        <f t="shared" si="1544"/>
        <v>0.63715518631842027</v>
      </c>
      <c r="S1849" s="64">
        <v>138</v>
      </c>
    </row>
    <row r="1850" spans="1:19" x14ac:dyDescent="0.25">
      <c r="B1850" s="62">
        <v>12</v>
      </c>
      <c r="C1850" s="64" t="s">
        <v>18</v>
      </c>
      <c r="D1850" s="68"/>
      <c r="E1850" s="68">
        <f>$D$1729*R1850</f>
        <v>0</v>
      </c>
      <c r="F1850" s="63">
        <f t="shared" si="1537"/>
        <v>1.9055491560728832E-3</v>
      </c>
      <c r="G1850" s="65">
        <f>IFERROR(VLOOKUP(B1850,EFA!$C$2:$D$7,2,0),EFA!$D$7)</f>
        <v>1.0058360487805551</v>
      </c>
      <c r="H1850" s="69">
        <f>LGD!$D$9</f>
        <v>0.25</v>
      </c>
      <c r="I1850" s="68">
        <f t="shared" si="1539"/>
        <v>0</v>
      </c>
      <c r="J1850" s="70">
        <f t="shared" si="1540"/>
        <v>0.21624953181370371</v>
      </c>
      <c r="K1850" s="68">
        <f t="shared" si="1541"/>
        <v>0</v>
      </c>
      <c r="M1850" s="64">
        <v>216</v>
      </c>
      <c r="N1850" s="64">
        <v>1</v>
      </c>
      <c r="O1850" s="63">
        <f t="shared" si="1542"/>
        <v>0.13390000000000002</v>
      </c>
      <c r="P1850" s="87">
        <f t="shared" si="1538"/>
        <v>1.2275447639166097E-2</v>
      </c>
      <c r="Q1850" s="64">
        <f t="shared" si="1543"/>
        <v>78</v>
      </c>
      <c r="R1850" s="87">
        <f t="shared" si="1544"/>
        <v>0.63715518631842027</v>
      </c>
      <c r="S1850" s="64">
        <v>138</v>
      </c>
    </row>
    <row r="1851" spans="1:19" x14ac:dyDescent="0.25">
      <c r="B1851" s="62">
        <v>12</v>
      </c>
      <c r="C1851" s="64" t="s">
        <v>19</v>
      </c>
      <c r="D1851" s="68"/>
      <c r="E1851" s="68">
        <f>$D$1730*R1851</f>
        <v>0</v>
      </c>
      <c r="F1851" s="63">
        <f t="shared" si="1537"/>
        <v>1.9055491560728832E-3</v>
      </c>
      <c r="G1851" s="65">
        <f>IFERROR(VLOOKUP(B1851,EFA!$C$2:$D$7,2,0),EFA!$D$7)</f>
        <v>1.0058360487805551</v>
      </c>
      <c r="H1851" s="69">
        <f>LGD!$D$10</f>
        <v>0.35</v>
      </c>
      <c r="I1851" s="68">
        <f t="shared" si="1539"/>
        <v>0</v>
      </c>
      <c r="J1851" s="70">
        <f t="shared" si="1540"/>
        <v>0.21624953181370371</v>
      </c>
      <c r="K1851" s="68">
        <f t="shared" si="1541"/>
        <v>0</v>
      </c>
      <c r="M1851" s="64">
        <v>216</v>
      </c>
      <c r="N1851" s="64">
        <v>1</v>
      </c>
      <c r="O1851" s="63">
        <f t="shared" si="1542"/>
        <v>0.13390000000000002</v>
      </c>
      <c r="P1851" s="87">
        <f t="shared" si="1538"/>
        <v>1.2275447639166097E-2</v>
      </c>
      <c r="Q1851" s="64">
        <f t="shared" si="1543"/>
        <v>78</v>
      </c>
      <c r="R1851" s="87">
        <f t="shared" si="1544"/>
        <v>0.63715518631842027</v>
      </c>
      <c r="S1851" s="64">
        <v>138</v>
      </c>
    </row>
    <row r="1852" spans="1:19" x14ac:dyDescent="0.25">
      <c r="B1852" s="62">
        <v>12</v>
      </c>
      <c r="C1852" s="64" t="s">
        <v>20</v>
      </c>
      <c r="D1852" s="68"/>
      <c r="E1852" s="68">
        <f>$D$1731*R1852</f>
        <v>0</v>
      </c>
      <c r="F1852" s="63">
        <f>$O$4-$N$4</f>
        <v>1.9055491560728832E-3</v>
      </c>
      <c r="G1852" s="65">
        <f>IFERROR(VLOOKUP(B1852,EFA!$C$2:$D$7,2,0),EFA!$D$7)</f>
        <v>1.0058360487805551</v>
      </c>
      <c r="H1852" s="69">
        <f>LGD!$D$11</f>
        <v>0.55000000000000004</v>
      </c>
      <c r="I1852" s="68">
        <f t="shared" si="1539"/>
        <v>0</v>
      </c>
      <c r="J1852" s="70">
        <f t="shared" si="1540"/>
        <v>0.21624953181370371</v>
      </c>
      <c r="K1852" s="68">
        <f t="shared" si="1541"/>
        <v>0</v>
      </c>
      <c r="M1852" s="64">
        <v>216</v>
      </c>
      <c r="N1852" s="64">
        <v>1</v>
      </c>
      <c r="O1852" s="63">
        <f t="shared" si="1542"/>
        <v>0.13390000000000002</v>
      </c>
      <c r="P1852" s="87">
        <f t="shared" si="1538"/>
        <v>1.2275447639166097E-2</v>
      </c>
      <c r="Q1852" s="64">
        <f t="shared" si="1543"/>
        <v>78</v>
      </c>
      <c r="R1852" s="87">
        <f t="shared" si="1544"/>
        <v>0.63715518631842027</v>
      </c>
      <c r="S1852" s="64">
        <v>138</v>
      </c>
    </row>
    <row r="1853" spans="1:19" x14ac:dyDescent="0.25">
      <c r="C1853" s="94"/>
      <c r="D1853" s="97"/>
      <c r="E1853" s="97"/>
      <c r="F1853" s="95"/>
      <c r="G1853" s="98"/>
      <c r="H1853" s="99"/>
      <c r="I1853" s="97"/>
      <c r="J1853" s="100"/>
      <c r="K1853" s="97"/>
    </row>
    <row r="1854" spans="1:19" x14ac:dyDescent="0.25">
      <c r="A1854" s="62">
        <v>18</v>
      </c>
      <c r="B1854" s="62" t="s">
        <v>52</v>
      </c>
      <c r="C1854" s="64" t="s">
        <v>9</v>
      </c>
      <c r="D1854" s="64"/>
      <c r="E1854" s="84" t="s">
        <v>26</v>
      </c>
      <c r="F1854" s="84" t="s">
        <v>39</v>
      </c>
      <c r="G1854" s="84" t="s">
        <v>27</v>
      </c>
      <c r="H1854" s="84" t="s">
        <v>28</v>
      </c>
      <c r="I1854" s="84" t="s">
        <v>29</v>
      </c>
      <c r="J1854" s="84" t="s">
        <v>30</v>
      </c>
      <c r="K1854" s="85" t="s">
        <v>31</v>
      </c>
      <c r="M1854" s="85" t="s">
        <v>32</v>
      </c>
      <c r="N1854" s="85" t="s">
        <v>33</v>
      </c>
      <c r="O1854" s="85" t="s">
        <v>34</v>
      </c>
      <c r="P1854" s="85" t="s">
        <v>35</v>
      </c>
      <c r="Q1854" s="85" t="s">
        <v>36</v>
      </c>
      <c r="R1854" s="85" t="s">
        <v>37</v>
      </c>
      <c r="S1854" s="85" t="s">
        <v>38</v>
      </c>
    </row>
    <row r="1855" spans="1:19" x14ac:dyDescent="0.25">
      <c r="B1855" s="62">
        <v>13</v>
      </c>
      <c r="C1855" s="64" t="s">
        <v>12</v>
      </c>
      <c r="D1855" s="68"/>
      <c r="E1855" s="68">
        <f>$D$1723*R1855</f>
        <v>0</v>
      </c>
      <c r="F1855" s="63">
        <f t="shared" ref="F1855:F1862" si="1545">$P$4-$O$4</f>
        <v>1.7529352980504564E-3</v>
      </c>
      <c r="G1855" s="65">
        <f>IFERROR(VLOOKUP(B1855,EFA!$C$2:$D$7,2,0),EFA!$D$7)</f>
        <v>1.0058360487805551</v>
      </c>
      <c r="H1855" s="69">
        <f>LGD!$D$3</f>
        <v>0</v>
      </c>
      <c r="I1855" s="68">
        <f>E1855*F1855*G1855*H1855</f>
        <v>0</v>
      </c>
      <c r="J1855" s="70">
        <f>1/((1+($O$16/12))^(M1855-Q1855))</f>
        <v>0.18928891905411815</v>
      </c>
      <c r="K1855" s="68">
        <f>I1855*J1855</f>
        <v>0</v>
      </c>
      <c r="M1855" s="64">
        <v>216</v>
      </c>
      <c r="N1855" s="64">
        <v>1</v>
      </c>
      <c r="O1855" s="63">
        <f>$O$16</f>
        <v>0.13390000000000002</v>
      </c>
      <c r="P1855" s="87">
        <f t="shared" ref="P1855:P1863" si="1546">PMT(O1855/12,M1855,-N1855,0,0)</f>
        <v>1.2275447639166097E-2</v>
      </c>
      <c r="Q1855" s="64">
        <f>$Q$1852-12</f>
        <v>66</v>
      </c>
      <c r="R1855" s="87">
        <f>PV(O1855/12,Q1855,-P1855,0,0)</f>
        <v>0.57121537895886199</v>
      </c>
      <c r="S1855" s="64">
        <v>150</v>
      </c>
    </row>
    <row r="1856" spans="1:19" x14ac:dyDescent="0.25">
      <c r="B1856" s="62">
        <v>13</v>
      </c>
      <c r="C1856" s="64" t="s">
        <v>13</v>
      </c>
      <c r="D1856" s="68"/>
      <c r="E1856" s="68">
        <f>$D$1724*R1856</f>
        <v>0</v>
      </c>
      <c r="F1856" s="63">
        <f t="shared" si="1545"/>
        <v>1.7529352980504564E-3</v>
      </c>
      <c r="G1856" s="65">
        <f>IFERROR(VLOOKUP(B1856,EFA!$C$2:$D$7,2,0),EFA!$D$7)</f>
        <v>1.0058360487805551</v>
      </c>
      <c r="H1856" s="69">
        <f>LGD!$D$4</f>
        <v>0.55000000000000004</v>
      </c>
      <c r="I1856" s="68">
        <f t="shared" ref="I1856:I1863" si="1547">E1856*F1856*G1856*H1856</f>
        <v>0</v>
      </c>
      <c r="J1856" s="70">
        <f t="shared" ref="J1856:J1863" si="1548">1/((1+($O$16/12))^(M1856-Q1856))</f>
        <v>0.18928891905411815</v>
      </c>
      <c r="K1856" s="68">
        <f t="shared" ref="K1856:K1863" si="1549">I1856*J1856</f>
        <v>0</v>
      </c>
      <c r="M1856" s="64">
        <v>216</v>
      </c>
      <c r="N1856" s="64">
        <v>1</v>
      </c>
      <c r="O1856" s="63">
        <f t="shared" ref="O1856:O1863" si="1550">$O$16</f>
        <v>0.13390000000000002</v>
      </c>
      <c r="P1856" s="87">
        <f t="shared" si="1546"/>
        <v>1.2275447639166097E-2</v>
      </c>
      <c r="Q1856" s="64">
        <f t="shared" ref="Q1856:Q1863" si="1551">$Q$1852-12</f>
        <v>66</v>
      </c>
      <c r="R1856" s="87">
        <f t="shared" ref="R1856:R1863" si="1552">PV(O1856/12,Q1856,-P1856,0,0)</f>
        <v>0.57121537895886199</v>
      </c>
      <c r="S1856" s="64">
        <v>150</v>
      </c>
    </row>
    <row r="1857" spans="1:19" x14ac:dyDescent="0.25">
      <c r="B1857" s="62">
        <v>13</v>
      </c>
      <c r="C1857" s="64" t="s">
        <v>14</v>
      </c>
      <c r="D1857" s="68"/>
      <c r="E1857" s="68">
        <f>$D$1725*R1857</f>
        <v>0</v>
      </c>
      <c r="F1857" s="63">
        <f t="shared" si="1545"/>
        <v>1.7529352980504564E-3</v>
      </c>
      <c r="G1857" s="65">
        <f>IFERROR(VLOOKUP(B1857,EFA!$C$2:$D$7,2,0),EFA!$D$7)</f>
        <v>1.0058360487805551</v>
      </c>
      <c r="H1857" s="69">
        <f>LGD!$D$5</f>
        <v>0.14000000000000001</v>
      </c>
      <c r="I1857" s="68">
        <f t="shared" si="1547"/>
        <v>0</v>
      </c>
      <c r="J1857" s="70">
        <f t="shared" si="1548"/>
        <v>0.18928891905411815</v>
      </c>
      <c r="K1857" s="68">
        <f t="shared" si="1549"/>
        <v>0</v>
      </c>
      <c r="M1857" s="64">
        <v>216</v>
      </c>
      <c r="N1857" s="64">
        <v>1</v>
      </c>
      <c r="O1857" s="63">
        <f t="shared" si="1550"/>
        <v>0.13390000000000002</v>
      </c>
      <c r="P1857" s="87">
        <f t="shared" si="1546"/>
        <v>1.2275447639166097E-2</v>
      </c>
      <c r="Q1857" s="64">
        <f t="shared" si="1551"/>
        <v>66</v>
      </c>
      <c r="R1857" s="87">
        <f t="shared" si="1552"/>
        <v>0.57121537895886199</v>
      </c>
      <c r="S1857" s="64">
        <v>150</v>
      </c>
    </row>
    <row r="1858" spans="1:19" x14ac:dyDescent="0.25">
      <c r="B1858" s="62">
        <v>13</v>
      </c>
      <c r="C1858" s="64" t="s">
        <v>15</v>
      </c>
      <c r="D1858" s="68"/>
      <c r="E1858" s="68">
        <f>$D$1726*R1858</f>
        <v>0</v>
      </c>
      <c r="F1858" s="63">
        <f t="shared" si="1545"/>
        <v>1.7529352980504564E-3</v>
      </c>
      <c r="G1858" s="65">
        <f>IFERROR(VLOOKUP(B1858,EFA!$C$2:$D$7,2,0),EFA!$D$7)</f>
        <v>1.0058360487805551</v>
      </c>
      <c r="H1858" s="69">
        <f>LGD!$D$6</f>
        <v>0.3</v>
      </c>
      <c r="I1858" s="68">
        <f t="shared" si="1547"/>
        <v>0</v>
      </c>
      <c r="J1858" s="70">
        <f t="shared" si="1548"/>
        <v>0.18928891905411815</v>
      </c>
      <c r="K1858" s="68">
        <f t="shared" si="1549"/>
        <v>0</v>
      </c>
      <c r="M1858" s="64">
        <v>216</v>
      </c>
      <c r="N1858" s="64">
        <v>1</v>
      </c>
      <c r="O1858" s="63">
        <f t="shared" si="1550"/>
        <v>0.13390000000000002</v>
      </c>
      <c r="P1858" s="87">
        <f t="shared" si="1546"/>
        <v>1.2275447639166097E-2</v>
      </c>
      <c r="Q1858" s="64">
        <f t="shared" si="1551"/>
        <v>66</v>
      </c>
      <c r="R1858" s="87">
        <f t="shared" si="1552"/>
        <v>0.57121537895886199</v>
      </c>
      <c r="S1858" s="64">
        <v>150</v>
      </c>
    </row>
    <row r="1859" spans="1:19" x14ac:dyDescent="0.25">
      <c r="B1859" s="62">
        <v>13</v>
      </c>
      <c r="C1859" s="64" t="s">
        <v>16</v>
      </c>
      <c r="D1859" s="68"/>
      <c r="E1859" s="68">
        <f>$D$1727*R1859</f>
        <v>0</v>
      </c>
      <c r="F1859" s="63">
        <f t="shared" si="1545"/>
        <v>1.7529352980504564E-3</v>
      </c>
      <c r="G1859" s="65">
        <f>IFERROR(VLOOKUP(B1859,EFA!$C$2:$D$7,2,0),EFA!$D$7)</f>
        <v>1.0058360487805551</v>
      </c>
      <c r="H1859" s="69">
        <f>LGD!$D$7</f>
        <v>0.3</v>
      </c>
      <c r="I1859" s="68">
        <f t="shared" si="1547"/>
        <v>0</v>
      </c>
      <c r="J1859" s="70">
        <f t="shared" si="1548"/>
        <v>0.18928891905411815</v>
      </c>
      <c r="K1859" s="68">
        <f t="shared" si="1549"/>
        <v>0</v>
      </c>
      <c r="M1859" s="64">
        <v>216</v>
      </c>
      <c r="N1859" s="64">
        <v>1</v>
      </c>
      <c r="O1859" s="63">
        <f t="shared" si="1550"/>
        <v>0.13390000000000002</v>
      </c>
      <c r="P1859" s="87">
        <f t="shared" si="1546"/>
        <v>1.2275447639166097E-2</v>
      </c>
      <c r="Q1859" s="64">
        <f t="shared" si="1551"/>
        <v>66</v>
      </c>
      <c r="R1859" s="87">
        <f t="shared" si="1552"/>
        <v>0.57121537895886199</v>
      </c>
      <c r="S1859" s="64">
        <v>150</v>
      </c>
    </row>
    <row r="1860" spans="1:19" x14ac:dyDescent="0.25">
      <c r="B1860" s="62">
        <v>13</v>
      </c>
      <c r="C1860" s="64" t="s">
        <v>17</v>
      </c>
      <c r="D1860" s="68"/>
      <c r="E1860" s="68">
        <f>$D$1728*R1860</f>
        <v>0</v>
      </c>
      <c r="F1860" s="63">
        <f t="shared" si="1545"/>
        <v>1.7529352980504564E-3</v>
      </c>
      <c r="G1860" s="65">
        <f>IFERROR(VLOOKUP(B1860,EFA!$C$2:$D$7,2,0),EFA!$D$7)</f>
        <v>1.0058360487805551</v>
      </c>
      <c r="H1860" s="69">
        <f>LGD!$D$8</f>
        <v>4.6364209605119888E-2</v>
      </c>
      <c r="I1860" s="68">
        <f t="shared" si="1547"/>
        <v>0</v>
      </c>
      <c r="J1860" s="70">
        <f t="shared" si="1548"/>
        <v>0.18928891905411815</v>
      </c>
      <c r="K1860" s="68">
        <f t="shared" si="1549"/>
        <v>0</v>
      </c>
      <c r="M1860" s="64">
        <v>216</v>
      </c>
      <c r="N1860" s="64">
        <v>1</v>
      </c>
      <c r="O1860" s="63">
        <f t="shared" si="1550"/>
        <v>0.13390000000000002</v>
      </c>
      <c r="P1860" s="87">
        <f t="shared" si="1546"/>
        <v>1.2275447639166097E-2</v>
      </c>
      <c r="Q1860" s="64">
        <f t="shared" si="1551"/>
        <v>66</v>
      </c>
      <c r="R1860" s="87">
        <f t="shared" si="1552"/>
        <v>0.57121537895886199</v>
      </c>
      <c r="S1860" s="64">
        <v>150</v>
      </c>
    </row>
    <row r="1861" spans="1:19" x14ac:dyDescent="0.25">
      <c r="B1861" s="62">
        <v>13</v>
      </c>
      <c r="C1861" s="64" t="s">
        <v>18</v>
      </c>
      <c r="D1861" s="68"/>
      <c r="E1861" s="68">
        <f>$D$1729*R1861</f>
        <v>0</v>
      </c>
      <c r="F1861" s="63">
        <f t="shared" si="1545"/>
        <v>1.7529352980504564E-3</v>
      </c>
      <c r="G1861" s="65">
        <f>IFERROR(VLOOKUP(B1861,EFA!$C$2:$D$7,2,0),EFA!$D$7)</f>
        <v>1.0058360487805551</v>
      </c>
      <c r="H1861" s="69">
        <f>LGD!$D$9</f>
        <v>0.25</v>
      </c>
      <c r="I1861" s="68">
        <f t="shared" si="1547"/>
        <v>0</v>
      </c>
      <c r="J1861" s="70">
        <f t="shared" si="1548"/>
        <v>0.18928891905411815</v>
      </c>
      <c r="K1861" s="68">
        <f t="shared" si="1549"/>
        <v>0</v>
      </c>
      <c r="M1861" s="64">
        <v>216</v>
      </c>
      <c r="N1861" s="64">
        <v>1</v>
      </c>
      <c r="O1861" s="63">
        <f t="shared" si="1550"/>
        <v>0.13390000000000002</v>
      </c>
      <c r="P1861" s="87">
        <f t="shared" si="1546"/>
        <v>1.2275447639166097E-2</v>
      </c>
      <c r="Q1861" s="64">
        <f t="shared" si="1551"/>
        <v>66</v>
      </c>
      <c r="R1861" s="87">
        <f t="shared" si="1552"/>
        <v>0.57121537895886199</v>
      </c>
      <c r="S1861" s="64">
        <v>150</v>
      </c>
    </row>
    <row r="1862" spans="1:19" x14ac:dyDescent="0.25">
      <c r="B1862" s="62">
        <v>13</v>
      </c>
      <c r="C1862" s="64" t="s">
        <v>19</v>
      </c>
      <c r="D1862" s="68"/>
      <c r="E1862" s="68">
        <f>$D$1730*R1862</f>
        <v>0</v>
      </c>
      <c r="F1862" s="63">
        <f t="shared" si="1545"/>
        <v>1.7529352980504564E-3</v>
      </c>
      <c r="G1862" s="65">
        <f>IFERROR(VLOOKUP(B1862,EFA!$C$2:$D$7,2,0),EFA!$D$7)</f>
        <v>1.0058360487805551</v>
      </c>
      <c r="H1862" s="69">
        <f>LGD!$D$10</f>
        <v>0.35</v>
      </c>
      <c r="I1862" s="68">
        <f t="shared" si="1547"/>
        <v>0</v>
      </c>
      <c r="J1862" s="70">
        <f t="shared" si="1548"/>
        <v>0.18928891905411815</v>
      </c>
      <c r="K1862" s="68">
        <f t="shared" si="1549"/>
        <v>0</v>
      </c>
      <c r="M1862" s="64">
        <v>216</v>
      </c>
      <c r="N1862" s="64">
        <v>1</v>
      </c>
      <c r="O1862" s="63">
        <f t="shared" si="1550"/>
        <v>0.13390000000000002</v>
      </c>
      <c r="P1862" s="87">
        <f t="shared" si="1546"/>
        <v>1.2275447639166097E-2</v>
      </c>
      <c r="Q1862" s="64">
        <f t="shared" si="1551"/>
        <v>66</v>
      </c>
      <c r="R1862" s="87">
        <f t="shared" si="1552"/>
        <v>0.57121537895886199</v>
      </c>
      <c r="S1862" s="64">
        <v>150</v>
      </c>
    </row>
    <row r="1863" spans="1:19" x14ac:dyDescent="0.25">
      <c r="B1863" s="62">
        <v>13</v>
      </c>
      <c r="C1863" s="64" t="s">
        <v>20</v>
      </c>
      <c r="D1863" s="68"/>
      <c r="E1863" s="68">
        <f>$D$1731*R1863</f>
        <v>0</v>
      </c>
      <c r="F1863" s="63">
        <f>$P$4-$O$4</f>
        <v>1.7529352980504564E-3</v>
      </c>
      <c r="G1863" s="65">
        <f>IFERROR(VLOOKUP(B1863,EFA!$C$2:$D$7,2,0),EFA!$D$7)</f>
        <v>1.0058360487805551</v>
      </c>
      <c r="H1863" s="69">
        <f>LGD!$D$11</f>
        <v>0.55000000000000004</v>
      </c>
      <c r="I1863" s="68">
        <f t="shared" si="1547"/>
        <v>0</v>
      </c>
      <c r="J1863" s="70">
        <f t="shared" si="1548"/>
        <v>0.18928891905411815</v>
      </c>
      <c r="K1863" s="68">
        <f t="shared" si="1549"/>
        <v>0</v>
      </c>
      <c r="M1863" s="64">
        <v>216</v>
      </c>
      <c r="N1863" s="64">
        <v>1</v>
      </c>
      <c r="O1863" s="63">
        <f t="shared" si="1550"/>
        <v>0.13390000000000002</v>
      </c>
      <c r="P1863" s="87">
        <f t="shared" si="1546"/>
        <v>1.2275447639166097E-2</v>
      </c>
      <c r="Q1863" s="64">
        <f t="shared" si="1551"/>
        <v>66</v>
      </c>
      <c r="R1863" s="87">
        <f t="shared" si="1552"/>
        <v>0.57121537895886199</v>
      </c>
      <c r="S1863" s="64">
        <v>150</v>
      </c>
    </row>
    <row r="1864" spans="1:19" x14ac:dyDescent="0.25">
      <c r="C1864" s="94"/>
      <c r="D1864" s="97"/>
      <c r="E1864" s="97"/>
      <c r="F1864" s="95"/>
      <c r="G1864" s="98"/>
      <c r="H1864" s="99"/>
      <c r="I1864" s="97"/>
      <c r="J1864" s="100"/>
      <c r="K1864" s="97"/>
    </row>
    <row r="1865" spans="1:19" x14ac:dyDescent="0.25">
      <c r="A1865" s="62">
        <v>18</v>
      </c>
      <c r="B1865" s="62" t="s">
        <v>52</v>
      </c>
      <c r="C1865" s="64" t="s">
        <v>9</v>
      </c>
      <c r="D1865" s="64"/>
      <c r="E1865" s="84" t="s">
        <v>26</v>
      </c>
      <c r="F1865" s="84" t="s">
        <v>39</v>
      </c>
      <c r="G1865" s="84" t="s">
        <v>27</v>
      </c>
      <c r="H1865" s="84" t="s">
        <v>28</v>
      </c>
      <c r="I1865" s="84" t="s">
        <v>29</v>
      </c>
      <c r="J1865" s="84" t="s">
        <v>30</v>
      </c>
      <c r="K1865" s="85" t="s">
        <v>31</v>
      </c>
      <c r="M1865" s="85" t="s">
        <v>32</v>
      </c>
      <c r="N1865" s="85" t="s">
        <v>33</v>
      </c>
      <c r="O1865" s="85" t="s">
        <v>34</v>
      </c>
      <c r="P1865" s="85" t="s">
        <v>35</v>
      </c>
      <c r="Q1865" s="85" t="s">
        <v>36</v>
      </c>
      <c r="R1865" s="85" t="s">
        <v>37</v>
      </c>
      <c r="S1865" s="85" t="s">
        <v>38</v>
      </c>
    </row>
    <row r="1866" spans="1:19" x14ac:dyDescent="0.25">
      <c r="B1866" s="62">
        <v>14</v>
      </c>
      <c r="C1866" s="64" t="s">
        <v>12</v>
      </c>
      <c r="D1866" s="68"/>
      <c r="E1866" s="68">
        <f>$D$1723*R1866</f>
        <v>0</v>
      </c>
      <c r="F1866" s="63">
        <f t="shared" ref="F1866:F1873" si="1553">$Q$4-$P$4</f>
        <v>1.6229645901665035E-3</v>
      </c>
      <c r="G1866" s="65">
        <f>IFERROR(VLOOKUP(B1866,EFA!$C$2:$D$7,2,0),EFA!$D$7)</f>
        <v>1.0058360487805551</v>
      </c>
      <c r="H1866" s="69">
        <f>LGD!$D$3</f>
        <v>0</v>
      </c>
      <c r="I1866" s="68">
        <f>E1866*F1866*G1866*H1866</f>
        <v>0</v>
      </c>
      <c r="J1866" s="70">
        <f>1/((1+($O$16/12))^(M1866-Q1866))</f>
        <v>0.16568958358505875</v>
      </c>
      <c r="K1866" s="68">
        <f>I1866*J1866</f>
        <v>0</v>
      </c>
      <c r="M1866" s="64">
        <v>216</v>
      </c>
      <c r="N1866" s="64">
        <v>1</v>
      </c>
      <c r="O1866" s="63">
        <f>$O$16</f>
        <v>0.13390000000000002</v>
      </c>
      <c r="P1866" s="87">
        <f t="shared" ref="P1866:P1874" si="1554">PMT(O1866/12,M1866,-N1866,0,0)</f>
        <v>1.2275447639166097E-2</v>
      </c>
      <c r="Q1866" s="64">
        <f>$Q$1863-12</f>
        <v>54</v>
      </c>
      <c r="R1866" s="87">
        <f>PV(O1866/12,Q1866,-P1866,0,0)</f>
        <v>0.49588369794633796</v>
      </c>
      <c r="S1866" s="64">
        <v>162</v>
      </c>
    </row>
    <row r="1867" spans="1:19" x14ac:dyDescent="0.25">
      <c r="B1867" s="62">
        <v>14</v>
      </c>
      <c r="C1867" s="64" t="s">
        <v>13</v>
      </c>
      <c r="D1867" s="68"/>
      <c r="E1867" s="68">
        <f>$D$1724*R1867</f>
        <v>0</v>
      </c>
      <c r="F1867" s="63">
        <f t="shared" si="1553"/>
        <v>1.6229645901665035E-3</v>
      </c>
      <c r="G1867" s="65">
        <f>IFERROR(VLOOKUP(B1867,EFA!$C$2:$D$7,2,0),EFA!$D$7)</f>
        <v>1.0058360487805551</v>
      </c>
      <c r="H1867" s="69">
        <f>LGD!$D$4</f>
        <v>0.55000000000000004</v>
      </c>
      <c r="I1867" s="68">
        <f t="shared" ref="I1867:I1874" si="1555">E1867*F1867*G1867*H1867</f>
        <v>0</v>
      </c>
      <c r="J1867" s="70">
        <f t="shared" ref="J1867:J1874" si="1556">1/((1+($O$16/12))^(M1867-Q1867))</f>
        <v>0.16568958358505875</v>
      </c>
      <c r="K1867" s="68">
        <f t="shared" ref="K1867:K1874" si="1557">I1867*J1867</f>
        <v>0</v>
      </c>
      <c r="M1867" s="64">
        <v>216</v>
      </c>
      <c r="N1867" s="64">
        <v>1</v>
      </c>
      <c r="O1867" s="63">
        <f t="shared" ref="O1867:O1874" si="1558">$O$16</f>
        <v>0.13390000000000002</v>
      </c>
      <c r="P1867" s="87">
        <f t="shared" si="1554"/>
        <v>1.2275447639166097E-2</v>
      </c>
      <c r="Q1867" s="64">
        <f t="shared" ref="Q1867:Q1874" si="1559">$Q$1863-12</f>
        <v>54</v>
      </c>
      <c r="R1867" s="87">
        <f t="shared" ref="R1867:R1874" si="1560">PV(O1867/12,Q1867,-P1867,0,0)</f>
        <v>0.49588369794633796</v>
      </c>
      <c r="S1867" s="64">
        <v>162</v>
      </c>
    </row>
    <row r="1868" spans="1:19" x14ac:dyDescent="0.25">
      <c r="B1868" s="62">
        <v>14</v>
      </c>
      <c r="C1868" s="64" t="s">
        <v>14</v>
      </c>
      <c r="D1868" s="68"/>
      <c r="E1868" s="68">
        <f>$D$1725*R1868</f>
        <v>0</v>
      </c>
      <c r="F1868" s="63">
        <f t="shared" si="1553"/>
        <v>1.6229645901665035E-3</v>
      </c>
      <c r="G1868" s="65">
        <f>IFERROR(VLOOKUP(B1868,EFA!$C$2:$D$7,2,0),EFA!$D$7)</f>
        <v>1.0058360487805551</v>
      </c>
      <c r="H1868" s="69">
        <f>LGD!$D$5</f>
        <v>0.14000000000000001</v>
      </c>
      <c r="I1868" s="68">
        <f t="shared" si="1555"/>
        <v>0</v>
      </c>
      <c r="J1868" s="70">
        <f t="shared" si="1556"/>
        <v>0.16568958358505875</v>
      </c>
      <c r="K1868" s="68">
        <f t="shared" si="1557"/>
        <v>0</v>
      </c>
      <c r="M1868" s="64">
        <v>216</v>
      </c>
      <c r="N1868" s="64">
        <v>1</v>
      </c>
      <c r="O1868" s="63">
        <f t="shared" si="1558"/>
        <v>0.13390000000000002</v>
      </c>
      <c r="P1868" s="87">
        <f t="shared" si="1554"/>
        <v>1.2275447639166097E-2</v>
      </c>
      <c r="Q1868" s="64">
        <f t="shared" si="1559"/>
        <v>54</v>
      </c>
      <c r="R1868" s="87">
        <f t="shared" si="1560"/>
        <v>0.49588369794633796</v>
      </c>
      <c r="S1868" s="64">
        <v>162</v>
      </c>
    </row>
    <row r="1869" spans="1:19" x14ac:dyDescent="0.25">
      <c r="B1869" s="62">
        <v>14</v>
      </c>
      <c r="C1869" s="64" t="s">
        <v>15</v>
      </c>
      <c r="D1869" s="68"/>
      <c r="E1869" s="68">
        <f>$D$1726*R1869</f>
        <v>0</v>
      </c>
      <c r="F1869" s="63">
        <f t="shared" si="1553"/>
        <v>1.6229645901665035E-3</v>
      </c>
      <c r="G1869" s="65">
        <f>IFERROR(VLOOKUP(B1869,EFA!$C$2:$D$7,2,0),EFA!$D$7)</f>
        <v>1.0058360487805551</v>
      </c>
      <c r="H1869" s="69">
        <f>LGD!$D$6</f>
        <v>0.3</v>
      </c>
      <c r="I1869" s="68">
        <f t="shared" si="1555"/>
        <v>0</v>
      </c>
      <c r="J1869" s="70">
        <f t="shared" si="1556"/>
        <v>0.16568958358505875</v>
      </c>
      <c r="K1869" s="68">
        <f t="shared" si="1557"/>
        <v>0</v>
      </c>
      <c r="M1869" s="64">
        <v>216</v>
      </c>
      <c r="N1869" s="64">
        <v>1</v>
      </c>
      <c r="O1869" s="63">
        <f t="shared" si="1558"/>
        <v>0.13390000000000002</v>
      </c>
      <c r="P1869" s="87">
        <f t="shared" si="1554"/>
        <v>1.2275447639166097E-2</v>
      </c>
      <c r="Q1869" s="64">
        <f t="shared" si="1559"/>
        <v>54</v>
      </c>
      <c r="R1869" s="87">
        <f t="shared" si="1560"/>
        <v>0.49588369794633796</v>
      </c>
      <c r="S1869" s="64">
        <v>162</v>
      </c>
    </row>
    <row r="1870" spans="1:19" x14ac:dyDescent="0.25">
      <c r="B1870" s="62">
        <v>14</v>
      </c>
      <c r="C1870" s="64" t="s">
        <v>16</v>
      </c>
      <c r="D1870" s="68"/>
      <c r="E1870" s="68">
        <f>$D$1727*R1870</f>
        <v>0</v>
      </c>
      <c r="F1870" s="63">
        <f t="shared" si="1553"/>
        <v>1.6229645901665035E-3</v>
      </c>
      <c r="G1870" s="65">
        <f>IFERROR(VLOOKUP(B1870,EFA!$C$2:$D$7,2,0),EFA!$D$7)</f>
        <v>1.0058360487805551</v>
      </c>
      <c r="H1870" s="69">
        <f>LGD!$D$7</f>
        <v>0.3</v>
      </c>
      <c r="I1870" s="68">
        <f t="shared" si="1555"/>
        <v>0</v>
      </c>
      <c r="J1870" s="70">
        <f t="shared" si="1556"/>
        <v>0.16568958358505875</v>
      </c>
      <c r="K1870" s="68">
        <f t="shared" si="1557"/>
        <v>0</v>
      </c>
      <c r="M1870" s="64">
        <v>216</v>
      </c>
      <c r="N1870" s="64">
        <v>1</v>
      </c>
      <c r="O1870" s="63">
        <f t="shared" si="1558"/>
        <v>0.13390000000000002</v>
      </c>
      <c r="P1870" s="87">
        <f t="shared" si="1554"/>
        <v>1.2275447639166097E-2</v>
      </c>
      <c r="Q1870" s="64">
        <f t="shared" si="1559"/>
        <v>54</v>
      </c>
      <c r="R1870" s="87">
        <f t="shared" si="1560"/>
        <v>0.49588369794633796</v>
      </c>
      <c r="S1870" s="64">
        <v>162</v>
      </c>
    </row>
    <row r="1871" spans="1:19" x14ac:dyDescent="0.25">
      <c r="B1871" s="62">
        <v>14</v>
      </c>
      <c r="C1871" s="64" t="s">
        <v>17</v>
      </c>
      <c r="D1871" s="68"/>
      <c r="E1871" s="68">
        <f>$D$1728*R1871</f>
        <v>0</v>
      </c>
      <c r="F1871" s="63">
        <f t="shared" si="1553"/>
        <v>1.6229645901665035E-3</v>
      </c>
      <c r="G1871" s="65">
        <f>IFERROR(VLOOKUP(B1871,EFA!$C$2:$D$7,2,0),EFA!$D$7)</f>
        <v>1.0058360487805551</v>
      </c>
      <c r="H1871" s="69">
        <f>LGD!$D$8</f>
        <v>4.6364209605119888E-2</v>
      </c>
      <c r="I1871" s="68">
        <f t="shared" si="1555"/>
        <v>0</v>
      </c>
      <c r="J1871" s="70">
        <f t="shared" si="1556"/>
        <v>0.16568958358505875</v>
      </c>
      <c r="K1871" s="68">
        <f t="shared" si="1557"/>
        <v>0</v>
      </c>
      <c r="M1871" s="64">
        <v>216</v>
      </c>
      <c r="N1871" s="64">
        <v>1</v>
      </c>
      <c r="O1871" s="63">
        <f t="shared" si="1558"/>
        <v>0.13390000000000002</v>
      </c>
      <c r="P1871" s="87">
        <f t="shared" si="1554"/>
        <v>1.2275447639166097E-2</v>
      </c>
      <c r="Q1871" s="64">
        <f t="shared" si="1559"/>
        <v>54</v>
      </c>
      <c r="R1871" s="87">
        <f t="shared" si="1560"/>
        <v>0.49588369794633796</v>
      </c>
      <c r="S1871" s="64">
        <v>162</v>
      </c>
    </row>
    <row r="1872" spans="1:19" x14ac:dyDescent="0.25">
      <c r="B1872" s="62">
        <v>14</v>
      </c>
      <c r="C1872" s="64" t="s">
        <v>18</v>
      </c>
      <c r="D1872" s="68"/>
      <c r="E1872" s="68">
        <f>$D$1729*R1872</f>
        <v>0</v>
      </c>
      <c r="F1872" s="63">
        <f t="shared" si="1553"/>
        <v>1.6229645901665035E-3</v>
      </c>
      <c r="G1872" s="65">
        <f>IFERROR(VLOOKUP(B1872,EFA!$C$2:$D$7,2,0),EFA!$D$7)</f>
        <v>1.0058360487805551</v>
      </c>
      <c r="H1872" s="69">
        <f>LGD!$D$9</f>
        <v>0.25</v>
      </c>
      <c r="I1872" s="68">
        <f t="shared" si="1555"/>
        <v>0</v>
      </c>
      <c r="J1872" s="70">
        <f t="shared" si="1556"/>
        <v>0.16568958358505875</v>
      </c>
      <c r="K1872" s="68">
        <f t="shared" si="1557"/>
        <v>0</v>
      </c>
      <c r="M1872" s="64">
        <v>216</v>
      </c>
      <c r="N1872" s="64">
        <v>1</v>
      </c>
      <c r="O1872" s="63">
        <f t="shared" si="1558"/>
        <v>0.13390000000000002</v>
      </c>
      <c r="P1872" s="87">
        <f t="shared" si="1554"/>
        <v>1.2275447639166097E-2</v>
      </c>
      <c r="Q1872" s="64">
        <f t="shared" si="1559"/>
        <v>54</v>
      </c>
      <c r="R1872" s="87">
        <f t="shared" si="1560"/>
        <v>0.49588369794633796</v>
      </c>
      <c r="S1872" s="64">
        <v>162</v>
      </c>
    </row>
    <row r="1873" spans="1:19" x14ac:dyDescent="0.25">
      <c r="B1873" s="62">
        <v>14</v>
      </c>
      <c r="C1873" s="64" t="s">
        <v>19</v>
      </c>
      <c r="D1873" s="68"/>
      <c r="E1873" s="68">
        <f>$D$1730*R1873</f>
        <v>0</v>
      </c>
      <c r="F1873" s="63">
        <f t="shared" si="1553"/>
        <v>1.6229645901665035E-3</v>
      </c>
      <c r="G1873" s="65">
        <f>IFERROR(VLOOKUP(B1873,EFA!$C$2:$D$7,2,0),EFA!$D$7)</f>
        <v>1.0058360487805551</v>
      </c>
      <c r="H1873" s="69">
        <f>LGD!$D$10</f>
        <v>0.35</v>
      </c>
      <c r="I1873" s="68">
        <f t="shared" si="1555"/>
        <v>0</v>
      </c>
      <c r="J1873" s="70">
        <f t="shared" si="1556"/>
        <v>0.16568958358505875</v>
      </c>
      <c r="K1873" s="68">
        <f t="shared" si="1557"/>
        <v>0</v>
      </c>
      <c r="M1873" s="64">
        <v>216</v>
      </c>
      <c r="N1873" s="64">
        <v>1</v>
      </c>
      <c r="O1873" s="63">
        <f t="shared" si="1558"/>
        <v>0.13390000000000002</v>
      </c>
      <c r="P1873" s="87">
        <f t="shared" si="1554"/>
        <v>1.2275447639166097E-2</v>
      </c>
      <c r="Q1873" s="64">
        <f t="shared" si="1559"/>
        <v>54</v>
      </c>
      <c r="R1873" s="87">
        <f t="shared" si="1560"/>
        <v>0.49588369794633796</v>
      </c>
      <c r="S1873" s="64">
        <v>162</v>
      </c>
    </row>
    <row r="1874" spans="1:19" x14ac:dyDescent="0.25">
      <c r="B1874" s="62">
        <v>14</v>
      </c>
      <c r="C1874" s="64" t="s">
        <v>20</v>
      </c>
      <c r="D1874" s="68"/>
      <c r="E1874" s="68">
        <f>$D$1731*R1874</f>
        <v>0</v>
      </c>
      <c r="F1874" s="63">
        <f>$Q$4-$P$4</f>
        <v>1.6229645901665035E-3</v>
      </c>
      <c r="G1874" s="65">
        <f>IFERROR(VLOOKUP(B1874,EFA!$C$2:$D$7,2,0),EFA!$D$7)</f>
        <v>1.0058360487805551</v>
      </c>
      <c r="H1874" s="69">
        <f>LGD!$D$11</f>
        <v>0.55000000000000004</v>
      </c>
      <c r="I1874" s="68">
        <f t="shared" si="1555"/>
        <v>0</v>
      </c>
      <c r="J1874" s="70">
        <f t="shared" si="1556"/>
        <v>0.16568958358505875</v>
      </c>
      <c r="K1874" s="68">
        <f t="shared" si="1557"/>
        <v>0</v>
      </c>
      <c r="M1874" s="64">
        <v>216</v>
      </c>
      <c r="N1874" s="64">
        <v>1</v>
      </c>
      <c r="O1874" s="63">
        <f t="shared" si="1558"/>
        <v>0.13390000000000002</v>
      </c>
      <c r="P1874" s="87">
        <f t="shared" si="1554"/>
        <v>1.2275447639166097E-2</v>
      </c>
      <c r="Q1874" s="64">
        <f t="shared" si="1559"/>
        <v>54</v>
      </c>
      <c r="R1874" s="87">
        <f t="shared" si="1560"/>
        <v>0.49588369794633796</v>
      </c>
      <c r="S1874" s="64">
        <v>162</v>
      </c>
    </row>
    <row r="1875" spans="1:19" x14ac:dyDescent="0.25">
      <c r="C1875" s="94"/>
      <c r="D1875" s="97"/>
      <c r="E1875" s="97"/>
      <c r="F1875" s="95"/>
      <c r="G1875" s="98"/>
      <c r="H1875" s="99"/>
      <c r="I1875" s="97"/>
      <c r="J1875" s="100"/>
      <c r="K1875" s="97"/>
    </row>
    <row r="1876" spans="1:19" x14ac:dyDescent="0.25">
      <c r="A1876" s="62">
        <v>18</v>
      </c>
      <c r="B1876" s="62" t="s">
        <v>52</v>
      </c>
      <c r="C1876" s="64" t="s">
        <v>9</v>
      </c>
      <c r="D1876" s="64"/>
      <c r="E1876" s="84" t="s">
        <v>26</v>
      </c>
      <c r="F1876" s="84" t="s">
        <v>39</v>
      </c>
      <c r="G1876" s="84" t="s">
        <v>27</v>
      </c>
      <c r="H1876" s="84" t="s">
        <v>28</v>
      </c>
      <c r="I1876" s="84" t="s">
        <v>29</v>
      </c>
      <c r="J1876" s="84" t="s">
        <v>30</v>
      </c>
      <c r="K1876" s="85" t="s">
        <v>31</v>
      </c>
      <c r="M1876" s="85" t="s">
        <v>32</v>
      </c>
      <c r="N1876" s="85" t="s">
        <v>33</v>
      </c>
      <c r="O1876" s="85" t="s">
        <v>34</v>
      </c>
      <c r="P1876" s="85" t="s">
        <v>35</v>
      </c>
      <c r="Q1876" s="85" t="s">
        <v>36</v>
      </c>
      <c r="R1876" s="85" t="s">
        <v>37</v>
      </c>
      <c r="S1876" s="85" t="s">
        <v>38</v>
      </c>
    </row>
    <row r="1877" spans="1:19" x14ac:dyDescent="0.25">
      <c r="B1877" s="62">
        <v>15</v>
      </c>
      <c r="C1877" s="64" t="s">
        <v>12</v>
      </c>
      <c r="D1877" s="68"/>
      <c r="E1877" s="68">
        <f>$D$1723*R1877</f>
        <v>0</v>
      </c>
      <c r="F1877" s="63">
        <f t="shared" ref="F1877:F1884" si="1561">$R$4-$Q$4</f>
        <v>1.5109438855642476E-3</v>
      </c>
      <c r="G1877" s="65">
        <f>IFERROR(VLOOKUP(B1877,EFA!$C$2:$D$7,2,0),EFA!$D$7)</f>
        <v>1.0058360487805551</v>
      </c>
      <c r="H1877" s="69">
        <f>LGD!$D$3</f>
        <v>0</v>
      </c>
      <c r="I1877" s="68">
        <f>E1877*F1877*G1877*H1877</f>
        <v>0</v>
      </c>
      <c r="J1877" s="70">
        <f>1/((1+($O$16/12))^(M1877-Q1877))</f>
        <v>0.14503246278637838</v>
      </c>
      <c r="K1877" s="68">
        <f>I1877*J1877</f>
        <v>0</v>
      </c>
      <c r="M1877" s="64">
        <v>216</v>
      </c>
      <c r="N1877" s="64">
        <v>1</v>
      </c>
      <c r="O1877" s="63">
        <f>$O$16</f>
        <v>0.13390000000000002</v>
      </c>
      <c r="P1877" s="87">
        <f t="shared" ref="P1877:P1885" si="1562">PMT(O1877/12,M1877,-N1877,0,0)</f>
        <v>1.2275447639166097E-2</v>
      </c>
      <c r="Q1877" s="64">
        <f>$Q$1874-12</f>
        <v>42</v>
      </c>
      <c r="R1877" s="87">
        <f>PV(O1877/12,Q1877,-P1877,0,0)</f>
        <v>0.40982244918913985</v>
      </c>
      <c r="S1877" s="64">
        <v>174</v>
      </c>
    </row>
    <row r="1878" spans="1:19" x14ac:dyDescent="0.25">
      <c r="B1878" s="62">
        <v>15</v>
      </c>
      <c r="C1878" s="64" t="s">
        <v>13</v>
      </c>
      <c r="D1878" s="68"/>
      <c r="E1878" s="68">
        <f>$D$1724*R1878</f>
        <v>0</v>
      </c>
      <c r="F1878" s="63">
        <f t="shared" si="1561"/>
        <v>1.5109438855642476E-3</v>
      </c>
      <c r="G1878" s="65">
        <f>IFERROR(VLOOKUP(B1878,EFA!$C$2:$D$7,2,0),EFA!$D$7)</f>
        <v>1.0058360487805551</v>
      </c>
      <c r="H1878" s="69">
        <f>LGD!$D$4</f>
        <v>0.55000000000000004</v>
      </c>
      <c r="I1878" s="68">
        <f t="shared" ref="I1878:I1885" si="1563">E1878*F1878*G1878*H1878</f>
        <v>0</v>
      </c>
      <c r="J1878" s="70">
        <f t="shared" ref="J1878:J1885" si="1564">1/((1+($O$16/12))^(M1878-Q1878))</f>
        <v>0.14503246278637838</v>
      </c>
      <c r="K1878" s="68">
        <f t="shared" ref="K1878:K1885" si="1565">I1878*J1878</f>
        <v>0</v>
      </c>
      <c r="M1878" s="64">
        <v>216</v>
      </c>
      <c r="N1878" s="64">
        <v>1</v>
      </c>
      <c r="O1878" s="63">
        <f t="shared" ref="O1878:O1885" si="1566">$O$16</f>
        <v>0.13390000000000002</v>
      </c>
      <c r="P1878" s="87">
        <f t="shared" si="1562"/>
        <v>1.2275447639166097E-2</v>
      </c>
      <c r="Q1878" s="64">
        <f t="shared" ref="Q1878:Q1885" si="1567">$Q$1874-12</f>
        <v>42</v>
      </c>
      <c r="R1878" s="87">
        <f t="shared" ref="R1878:R1885" si="1568">PV(O1878/12,Q1878,-P1878,0,0)</f>
        <v>0.40982244918913985</v>
      </c>
      <c r="S1878" s="64">
        <v>174</v>
      </c>
    </row>
    <row r="1879" spans="1:19" x14ac:dyDescent="0.25">
      <c r="B1879" s="62">
        <v>15</v>
      </c>
      <c r="C1879" s="64" t="s">
        <v>14</v>
      </c>
      <c r="D1879" s="68"/>
      <c r="E1879" s="68">
        <f>$D$1725*R1879</f>
        <v>0</v>
      </c>
      <c r="F1879" s="63">
        <f t="shared" si="1561"/>
        <v>1.5109438855642476E-3</v>
      </c>
      <c r="G1879" s="65">
        <f>IFERROR(VLOOKUP(B1879,EFA!$C$2:$D$7,2,0),EFA!$D$7)</f>
        <v>1.0058360487805551</v>
      </c>
      <c r="H1879" s="69">
        <f>LGD!$D$5</f>
        <v>0.14000000000000001</v>
      </c>
      <c r="I1879" s="68">
        <f t="shared" si="1563"/>
        <v>0</v>
      </c>
      <c r="J1879" s="70">
        <f t="shared" si="1564"/>
        <v>0.14503246278637838</v>
      </c>
      <c r="K1879" s="68">
        <f t="shared" si="1565"/>
        <v>0</v>
      </c>
      <c r="M1879" s="64">
        <v>216</v>
      </c>
      <c r="N1879" s="64">
        <v>1</v>
      </c>
      <c r="O1879" s="63">
        <f t="shared" si="1566"/>
        <v>0.13390000000000002</v>
      </c>
      <c r="P1879" s="87">
        <f t="shared" si="1562"/>
        <v>1.2275447639166097E-2</v>
      </c>
      <c r="Q1879" s="64">
        <f t="shared" si="1567"/>
        <v>42</v>
      </c>
      <c r="R1879" s="87">
        <f t="shared" si="1568"/>
        <v>0.40982244918913985</v>
      </c>
      <c r="S1879" s="64">
        <v>174</v>
      </c>
    </row>
    <row r="1880" spans="1:19" x14ac:dyDescent="0.25">
      <c r="B1880" s="62">
        <v>15</v>
      </c>
      <c r="C1880" s="64" t="s">
        <v>15</v>
      </c>
      <c r="D1880" s="68"/>
      <c r="E1880" s="68">
        <f>$D$1726*R1880</f>
        <v>0</v>
      </c>
      <c r="F1880" s="63">
        <f t="shared" si="1561"/>
        <v>1.5109438855642476E-3</v>
      </c>
      <c r="G1880" s="65">
        <f>IFERROR(VLOOKUP(B1880,EFA!$C$2:$D$7,2,0),EFA!$D$7)</f>
        <v>1.0058360487805551</v>
      </c>
      <c r="H1880" s="69">
        <f>LGD!$D$6</f>
        <v>0.3</v>
      </c>
      <c r="I1880" s="68">
        <f t="shared" si="1563"/>
        <v>0</v>
      </c>
      <c r="J1880" s="70">
        <f t="shared" si="1564"/>
        <v>0.14503246278637838</v>
      </c>
      <c r="K1880" s="68">
        <f t="shared" si="1565"/>
        <v>0</v>
      </c>
      <c r="M1880" s="64">
        <v>216</v>
      </c>
      <c r="N1880" s="64">
        <v>1</v>
      </c>
      <c r="O1880" s="63">
        <f t="shared" si="1566"/>
        <v>0.13390000000000002</v>
      </c>
      <c r="P1880" s="87">
        <f t="shared" si="1562"/>
        <v>1.2275447639166097E-2</v>
      </c>
      <c r="Q1880" s="64">
        <f t="shared" si="1567"/>
        <v>42</v>
      </c>
      <c r="R1880" s="87">
        <f t="shared" si="1568"/>
        <v>0.40982244918913985</v>
      </c>
      <c r="S1880" s="64">
        <v>174</v>
      </c>
    </row>
    <row r="1881" spans="1:19" x14ac:dyDescent="0.25">
      <c r="B1881" s="62">
        <v>15</v>
      </c>
      <c r="C1881" s="64" t="s">
        <v>16</v>
      </c>
      <c r="D1881" s="68"/>
      <c r="E1881" s="68">
        <f>$D$1727*R1881</f>
        <v>0</v>
      </c>
      <c r="F1881" s="63">
        <f t="shared" si="1561"/>
        <v>1.5109438855642476E-3</v>
      </c>
      <c r="G1881" s="65">
        <f>IFERROR(VLOOKUP(B1881,EFA!$C$2:$D$7,2,0),EFA!$D$7)</f>
        <v>1.0058360487805551</v>
      </c>
      <c r="H1881" s="69">
        <f>LGD!$D$7</f>
        <v>0.3</v>
      </c>
      <c r="I1881" s="68">
        <f t="shared" si="1563"/>
        <v>0</v>
      </c>
      <c r="J1881" s="70">
        <f t="shared" si="1564"/>
        <v>0.14503246278637838</v>
      </c>
      <c r="K1881" s="68">
        <f t="shared" si="1565"/>
        <v>0</v>
      </c>
      <c r="M1881" s="64">
        <v>216</v>
      </c>
      <c r="N1881" s="64">
        <v>1</v>
      </c>
      <c r="O1881" s="63">
        <f t="shared" si="1566"/>
        <v>0.13390000000000002</v>
      </c>
      <c r="P1881" s="87">
        <f t="shared" si="1562"/>
        <v>1.2275447639166097E-2</v>
      </c>
      <c r="Q1881" s="64">
        <f t="shared" si="1567"/>
        <v>42</v>
      </c>
      <c r="R1881" s="87">
        <f t="shared" si="1568"/>
        <v>0.40982244918913985</v>
      </c>
      <c r="S1881" s="64">
        <v>174</v>
      </c>
    </row>
    <row r="1882" spans="1:19" x14ac:dyDescent="0.25">
      <c r="B1882" s="62">
        <v>15</v>
      </c>
      <c r="C1882" s="64" t="s">
        <v>17</v>
      </c>
      <c r="D1882" s="68"/>
      <c r="E1882" s="68">
        <f>$D$1728*R1882</f>
        <v>0</v>
      </c>
      <c r="F1882" s="63">
        <f t="shared" si="1561"/>
        <v>1.5109438855642476E-3</v>
      </c>
      <c r="G1882" s="65">
        <f>IFERROR(VLOOKUP(B1882,EFA!$C$2:$D$7,2,0),EFA!$D$7)</f>
        <v>1.0058360487805551</v>
      </c>
      <c r="H1882" s="69">
        <f>LGD!$D$8</f>
        <v>4.6364209605119888E-2</v>
      </c>
      <c r="I1882" s="68">
        <f t="shared" si="1563"/>
        <v>0</v>
      </c>
      <c r="J1882" s="70">
        <f t="shared" si="1564"/>
        <v>0.14503246278637838</v>
      </c>
      <c r="K1882" s="68">
        <f t="shared" si="1565"/>
        <v>0</v>
      </c>
      <c r="M1882" s="64">
        <v>216</v>
      </c>
      <c r="N1882" s="64">
        <v>1</v>
      </c>
      <c r="O1882" s="63">
        <f t="shared" si="1566"/>
        <v>0.13390000000000002</v>
      </c>
      <c r="P1882" s="87">
        <f t="shared" si="1562"/>
        <v>1.2275447639166097E-2</v>
      </c>
      <c r="Q1882" s="64">
        <f t="shared" si="1567"/>
        <v>42</v>
      </c>
      <c r="R1882" s="87">
        <f t="shared" si="1568"/>
        <v>0.40982244918913985</v>
      </c>
      <c r="S1882" s="64">
        <v>174</v>
      </c>
    </row>
    <row r="1883" spans="1:19" x14ac:dyDescent="0.25">
      <c r="B1883" s="62">
        <v>15</v>
      </c>
      <c r="C1883" s="64" t="s">
        <v>18</v>
      </c>
      <c r="D1883" s="68"/>
      <c r="E1883" s="68">
        <f>$D$1729*R1883</f>
        <v>0</v>
      </c>
      <c r="F1883" s="63">
        <f t="shared" si="1561"/>
        <v>1.5109438855642476E-3</v>
      </c>
      <c r="G1883" s="65">
        <f>IFERROR(VLOOKUP(B1883,EFA!$C$2:$D$7,2,0),EFA!$D$7)</f>
        <v>1.0058360487805551</v>
      </c>
      <c r="H1883" s="69">
        <f>LGD!$D$9</f>
        <v>0.25</v>
      </c>
      <c r="I1883" s="68">
        <f t="shared" si="1563"/>
        <v>0</v>
      </c>
      <c r="J1883" s="70">
        <f t="shared" si="1564"/>
        <v>0.14503246278637838</v>
      </c>
      <c r="K1883" s="68">
        <f t="shared" si="1565"/>
        <v>0</v>
      </c>
      <c r="M1883" s="64">
        <v>216</v>
      </c>
      <c r="N1883" s="64">
        <v>1</v>
      </c>
      <c r="O1883" s="63">
        <f t="shared" si="1566"/>
        <v>0.13390000000000002</v>
      </c>
      <c r="P1883" s="87">
        <f t="shared" si="1562"/>
        <v>1.2275447639166097E-2</v>
      </c>
      <c r="Q1883" s="64">
        <f t="shared" si="1567"/>
        <v>42</v>
      </c>
      <c r="R1883" s="87">
        <f t="shared" si="1568"/>
        <v>0.40982244918913985</v>
      </c>
      <c r="S1883" s="64">
        <v>174</v>
      </c>
    </row>
    <row r="1884" spans="1:19" x14ac:dyDescent="0.25">
      <c r="B1884" s="62">
        <v>15</v>
      </c>
      <c r="C1884" s="64" t="s">
        <v>19</v>
      </c>
      <c r="D1884" s="68"/>
      <c r="E1884" s="68">
        <f>$D$1730*R1884</f>
        <v>0</v>
      </c>
      <c r="F1884" s="63">
        <f t="shared" si="1561"/>
        <v>1.5109438855642476E-3</v>
      </c>
      <c r="G1884" s="65">
        <f>IFERROR(VLOOKUP(B1884,EFA!$C$2:$D$7,2,0),EFA!$D$7)</f>
        <v>1.0058360487805551</v>
      </c>
      <c r="H1884" s="69">
        <f>LGD!$D$10</f>
        <v>0.35</v>
      </c>
      <c r="I1884" s="68">
        <f t="shared" si="1563"/>
        <v>0</v>
      </c>
      <c r="J1884" s="70">
        <f t="shared" si="1564"/>
        <v>0.14503246278637838</v>
      </c>
      <c r="K1884" s="68">
        <f t="shared" si="1565"/>
        <v>0</v>
      </c>
      <c r="M1884" s="64">
        <v>216</v>
      </c>
      <c r="N1884" s="64">
        <v>1</v>
      </c>
      <c r="O1884" s="63">
        <f t="shared" si="1566"/>
        <v>0.13390000000000002</v>
      </c>
      <c r="P1884" s="87">
        <f t="shared" si="1562"/>
        <v>1.2275447639166097E-2</v>
      </c>
      <c r="Q1884" s="64">
        <f t="shared" si="1567"/>
        <v>42</v>
      </c>
      <c r="R1884" s="87">
        <f t="shared" si="1568"/>
        <v>0.40982244918913985</v>
      </c>
      <c r="S1884" s="64">
        <v>174</v>
      </c>
    </row>
    <row r="1885" spans="1:19" x14ac:dyDescent="0.25">
      <c r="B1885" s="62">
        <v>15</v>
      </c>
      <c r="C1885" s="64" t="s">
        <v>20</v>
      </c>
      <c r="D1885" s="68"/>
      <c r="E1885" s="68">
        <f>$D$1731*R1885</f>
        <v>0</v>
      </c>
      <c r="F1885" s="63">
        <f>$R$4-$Q$4</f>
        <v>1.5109438855642476E-3</v>
      </c>
      <c r="G1885" s="65">
        <f>IFERROR(VLOOKUP(B1885,EFA!$C$2:$D$7,2,0),EFA!$D$7)</f>
        <v>1.0058360487805551</v>
      </c>
      <c r="H1885" s="69">
        <f>LGD!$D$11</f>
        <v>0.55000000000000004</v>
      </c>
      <c r="I1885" s="68">
        <f t="shared" si="1563"/>
        <v>0</v>
      </c>
      <c r="J1885" s="70">
        <f t="shared" si="1564"/>
        <v>0.14503246278637838</v>
      </c>
      <c r="K1885" s="68">
        <f t="shared" si="1565"/>
        <v>0</v>
      </c>
      <c r="M1885" s="64">
        <v>216</v>
      </c>
      <c r="N1885" s="64">
        <v>1</v>
      </c>
      <c r="O1885" s="63">
        <f t="shared" si="1566"/>
        <v>0.13390000000000002</v>
      </c>
      <c r="P1885" s="87">
        <f t="shared" si="1562"/>
        <v>1.2275447639166097E-2</v>
      </c>
      <c r="Q1885" s="64">
        <f t="shared" si="1567"/>
        <v>42</v>
      </c>
      <c r="R1885" s="87">
        <f t="shared" si="1568"/>
        <v>0.40982244918913985</v>
      </c>
      <c r="S1885" s="64">
        <v>174</v>
      </c>
    </row>
    <row r="1886" spans="1:19" x14ac:dyDescent="0.25">
      <c r="C1886" s="94"/>
      <c r="D1886" s="97"/>
      <c r="E1886" s="97"/>
      <c r="F1886" s="95"/>
      <c r="G1886" s="98"/>
      <c r="H1886" s="99"/>
      <c r="I1886" s="97"/>
      <c r="J1886" s="100"/>
      <c r="K1886" s="97"/>
    </row>
    <row r="1887" spans="1:19" x14ac:dyDescent="0.25">
      <c r="A1887" s="62">
        <v>18</v>
      </c>
      <c r="B1887" s="62" t="s">
        <v>52</v>
      </c>
      <c r="C1887" s="64" t="s">
        <v>9</v>
      </c>
      <c r="D1887" s="64"/>
      <c r="E1887" s="84" t="s">
        <v>26</v>
      </c>
      <c r="F1887" s="84" t="s">
        <v>39</v>
      </c>
      <c r="G1887" s="84" t="s">
        <v>27</v>
      </c>
      <c r="H1887" s="84" t="s">
        <v>28</v>
      </c>
      <c r="I1887" s="84" t="s">
        <v>29</v>
      </c>
      <c r="J1887" s="84" t="s">
        <v>30</v>
      </c>
      <c r="K1887" s="85" t="s">
        <v>31</v>
      </c>
      <c r="M1887" s="85" t="s">
        <v>32</v>
      </c>
      <c r="N1887" s="85" t="s">
        <v>33</v>
      </c>
      <c r="O1887" s="85" t="s">
        <v>34</v>
      </c>
      <c r="P1887" s="85" t="s">
        <v>35</v>
      </c>
      <c r="Q1887" s="85" t="s">
        <v>36</v>
      </c>
      <c r="R1887" s="85" t="s">
        <v>37</v>
      </c>
      <c r="S1887" s="85" t="s">
        <v>38</v>
      </c>
    </row>
    <row r="1888" spans="1:19" x14ac:dyDescent="0.25">
      <c r="B1888" s="62">
        <v>16</v>
      </c>
      <c r="C1888" s="64" t="s">
        <v>12</v>
      </c>
      <c r="D1888" s="68"/>
      <c r="E1888" s="68">
        <f>$D$1723*R1888</f>
        <v>0</v>
      </c>
      <c r="F1888" s="63">
        <f t="shared" ref="F1888:F1895" si="1569">$S$4-$R$4</f>
        <v>1.4133936129127889E-3</v>
      </c>
      <c r="G1888" s="65">
        <f>IFERROR(VLOOKUP(B1888,EFA!$C$2:$D$7,2,0),EFA!$D$7)</f>
        <v>1.0058360487805551</v>
      </c>
      <c r="H1888" s="69">
        <f>LGD!$D$3</f>
        <v>0</v>
      </c>
      <c r="I1888" s="68">
        <f>E1888*F1888*G1888*H1888</f>
        <v>0</v>
      </c>
      <c r="J1888" s="70">
        <f>1/((1+($O$16/12))^(M1888-Q1888))</f>
        <v>0.12695074009335028</v>
      </c>
      <c r="K1888" s="68">
        <f>I1888*J1888</f>
        <v>0</v>
      </c>
      <c r="M1888" s="64">
        <v>216</v>
      </c>
      <c r="N1888" s="64">
        <v>1</v>
      </c>
      <c r="O1888" s="63">
        <f>$O$16</f>
        <v>0.13390000000000002</v>
      </c>
      <c r="P1888" s="87">
        <f t="shared" ref="P1888:P1896" si="1570">PMT(O1888/12,M1888,-N1888,0,0)</f>
        <v>1.2275447639166097E-2</v>
      </c>
      <c r="Q1888" s="64">
        <f>$Q$1885-12</f>
        <v>30</v>
      </c>
      <c r="R1888" s="87">
        <f>PV(O1888/12,Q1888,-P1888,0,0)</f>
        <v>0.31150340946909205</v>
      </c>
      <c r="S1888" s="64">
        <v>186</v>
      </c>
    </row>
    <row r="1889" spans="1:19" x14ac:dyDescent="0.25">
      <c r="B1889" s="62">
        <v>16</v>
      </c>
      <c r="C1889" s="64" t="s">
        <v>13</v>
      </c>
      <c r="D1889" s="68"/>
      <c r="E1889" s="68">
        <f>$D$1724*R1889</f>
        <v>0</v>
      </c>
      <c r="F1889" s="63">
        <f t="shared" si="1569"/>
        <v>1.4133936129127889E-3</v>
      </c>
      <c r="G1889" s="65">
        <f>IFERROR(VLOOKUP(B1889,EFA!$C$2:$D$7,2,0),EFA!$D$7)</f>
        <v>1.0058360487805551</v>
      </c>
      <c r="H1889" s="69">
        <f>LGD!$D$4</f>
        <v>0.55000000000000004</v>
      </c>
      <c r="I1889" s="68">
        <f t="shared" ref="I1889:I1896" si="1571">E1889*F1889*G1889*H1889</f>
        <v>0</v>
      </c>
      <c r="J1889" s="70">
        <f t="shared" ref="J1889:J1896" si="1572">1/((1+($O$16/12))^(M1889-Q1889))</f>
        <v>0.12695074009335028</v>
      </c>
      <c r="K1889" s="68">
        <f t="shared" ref="K1889:K1896" si="1573">I1889*J1889</f>
        <v>0</v>
      </c>
      <c r="M1889" s="64">
        <v>216</v>
      </c>
      <c r="N1889" s="64">
        <v>1</v>
      </c>
      <c r="O1889" s="63">
        <f t="shared" ref="O1889:O1896" si="1574">$O$16</f>
        <v>0.13390000000000002</v>
      </c>
      <c r="P1889" s="87">
        <f t="shared" si="1570"/>
        <v>1.2275447639166097E-2</v>
      </c>
      <c r="Q1889" s="64">
        <f t="shared" ref="Q1889:Q1896" si="1575">$Q$1885-12</f>
        <v>30</v>
      </c>
      <c r="R1889" s="87">
        <f t="shared" ref="R1889:R1896" si="1576">PV(O1889/12,Q1889,-P1889,0,0)</f>
        <v>0.31150340946909205</v>
      </c>
      <c r="S1889" s="64">
        <v>186</v>
      </c>
    </row>
    <row r="1890" spans="1:19" x14ac:dyDescent="0.25">
      <c r="B1890" s="62">
        <v>16</v>
      </c>
      <c r="C1890" s="64" t="s">
        <v>14</v>
      </c>
      <c r="D1890" s="68"/>
      <c r="E1890" s="68">
        <f>$D$1725*R1890</f>
        <v>0</v>
      </c>
      <c r="F1890" s="63">
        <f t="shared" si="1569"/>
        <v>1.4133936129127889E-3</v>
      </c>
      <c r="G1890" s="65">
        <f>IFERROR(VLOOKUP(B1890,EFA!$C$2:$D$7,2,0),EFA!$D$7)</f>
        <v>1.0058360487805551</v>
      </c>
      <c r="H1890" s="69">
        <f>LGD!$D$5</f>
        <v>0.14000000000000001</v>
      </c>
      <c r="I1890" s="68">
        <f t="shared" si="1571"/>
        <v>0</v>
      </c>
      <c r="J1890" s="70">
        <f t="shared" si="1572"/>
        <v>0.12695074009335028</v>
      </c>
      <c r="K1890" s="68">
        <f t="shared" si="1573"/>
        <v>0</v>
      </c>
      <c r="M1890" s="64">
        <v>216</v>
      </c>
      <c r="N1890" s="64">
        <v>1</v>
      </c>
      <c r="O1890" s="63">
        <f t="shared" si="1574"/>
        <v>0.13390000000000002</v>
      </c>
      <c r="P1890" s="87">
        <f t="shared" si="1570"/>
        <v>1.2275447639166097E-2</v>
      </c>
      <c r="Q1890" s="64">
        <f t="shared" si="1575"/>
        <v>30</v>
      </c>
      <c r="R1890" s="87">
        <f t="shared" si="1576"/>
        <v>0.31150340946909205</v>
      </c>
      <c r="S1890" s="64">
        <v>186</v>
      </c>
    </row>
    <row r="1891" spans="1:19" x14ac:dyDescent="0.25">
      <c r="B1891" s="62">
        <v>16</v>
      </c>
      <c r="C1891" s="64" t="s">
        <v>15</v>
      </c>
      <c r="D1891" s="68"/>
      <c r="E1891" s="68">
        <f>$D$1726*R1891</f>
        <v>0</v>
      </c>
      <c r="F1891" s="63">
        <f t="shared" si="1569"/>
        <v>1.4133936129127889E-3</v>
      </c>
      <c r="G1891" s="65">
        <f>IFERROR(VLOOKUP(B1891,EFA!$C$2:$D$7,2,0),EFA!$D$7)</f>
        <v>1.0058360487805551</v>
      </c>
      <c r="H1891" s="69">
        <f>LGD!$D$6</f>
        <v>0.3</v>
      </c>
      <c r="I1891" s="68">
        <f t="shared" si="1571"/>
        <v>0</v>
      </c>
      <c r="J1891" s="70">
        <f t="shared" si="1572"/>
        <v>0.12695074009335028</v>
      </c>
      <c r="K1891" s="68">
        <f t="shared" si="1573"/>
        <v>0</v>
      </c>
      <c r="M1891" s="64">
        <v>216</v>
      </c>
      <c r="N1891" s="64">
        <v>1</v>
      </c>
      <c r="O1891" s="63">
        <f t="shared" si="1574"/>
        <v>0.13390000000000002</v>
      </c>
      <c r="P1891" s="87">
        <f t="shared" si="1570"/>
        <v>1.2275447639166097E-2</v>
      </c>
      <c r="Q1891" s="64">
        <f t="shared" si="1575"/>
        <v>30</v>
      </c>
      <c r="R1891" s="87">
        <f t="shared" si="1576"/>
        <v>0.31150340946909205</v>
      </c>
      <c r="S1891" s="64">
        <v>186</v>
      </c>
    </row>
    <row r="1892" spans="1:19" x14ac:dyDescent="0.25">
      <c r="B1892" s="62">
        <v>16</v>
      </c>
      <c r="C1892" s="64" t="s">
        <v>16</v>
      </c>
      <c r="D1892" s="68"/>
      <c r="E1892" s="68">
        <f>$D$1727*R1892</f>
        <v>0</v>
      </c>
      <c r="F1892" s="63">
        <f t="shared" si="1569"/>
        <v>1.4133936129127889E-3</v>
      </c>
      <c r="G1892" s="65">
        <f>IFERROR(VLOOKUP(B1892,EFA!$C$2:$D$7,2,0),EFA!$D$7)</f>
        <v>1.0058360487805551</v>
      </c>
      <c r="H1892" s="69">
        <f>LGD!$D$7</f>
        <v>0.3</v>
      </c>
      <c r="I1892" s="68">
        <f t="shared" si="1571"/>
        <v>0</v>
      </c>
      <c r="J1892" s="70">
        <f t="shared" si="1572"/>
        <v>0.12695074009335028</v>
      </c>
      <c r="K1892" s="68">
        <f t="shared" si="1573"/>
        <v>0</v>
      </c>
      <c r="M1892" s="64">
        <v>216</v>
      </c>
      <c r="N1892" s="64">
        <v>1</v>
      </c>
      <c r="O1892" s="63">
        <f t="shared" si="1574"/>
        <v>0.13390000000000002</v>
      </c>
      <c r="P1892" s="87">
        <f t="shared" si="1570"/>
        <v>1.2275447639166097E-2</v>
      </c>
      <c r="Q1892" s="64">
        <f t="shared" si="1575"/>
        <v>30</v>
      </c>
      <c r="R1892" s="87">
        <f t="shared" si="1576"/>
        <v>0.31150340946909205</v>
      </c>
      <c r="S1892" s="64">
        <v>186</v>
      </c>
    </row>
    <row r="1893" spans="1:19" x14ac:dyDescent="0.25">
      <c r="B1893" s="62">
        <v>16</v>
      </c>
      <c r="C1893" s="64" t="s">
        <v>17</v>
      </c>
      <c r="D1893" s="68"/>
      <c r="E1893" s="68">
        <f>$D$1728*R1893</f>
        <v>0</v>
      </c>
      <c r="F1893" s="63">
        <f t="shared" si="1569"/>
        <v>1.4133936129127889E-3</v>
      </c>
      <c r="G1893" s="65">
        <f>IFERROR(VLOOKUP(B1893,EFA!$C$2:$D$7,2,0),EFA!$D$7)</f>
        <v>1.0058360487805551</v>
      </c>
      <c r="H1893" s="69">
        <f>LGD!$D$8</f>
        <v>4.6364209605119888E-2</v>
      </c>
      <c r="I1893" s="68">
        <f t="shared" si="1571"/>
        <v>0</v>
      </c>
      <c r="J1893" s="70">
        <f t="shared" si="1572"/>
        <v>0.12695074009335028</v>
      </c>
      <c r="K1893" s="68">
        <f t="shared" si="1573"/>
        <v>0</v>
      </c>
      <c r="M1893" s="64">
        <v>216</v>
      </c>
      <c r="N1893" s="64">
        <v>1</v>
      </c>
      <c r="O1893" s="63">
        <f t="shared" si="1574"/>
        <v>0.13390000000000002</v>
      </c>
      <c r="P1893" s="87">
        <f t="shared" si="1570"/>
        <v>1.2275447639166097E-2</v>
      </c>
      <c r="Q1893" s="64">
        <f t="shared" si="1575"/>
        <v>30</v>
      </c>
      <c r="R1893" s="87">
        <f t="shared" si="1576"/>
        <v>0.31150340946909205</v>
      </c>
      <c r="S1893" s="64">
        <v>186</v>
      </c>
    </row>
    <row r="1894" spans="1:19" x14ac:dyDescent="0.25">
      <c r="B1894" s="62">
        <v>16</v>
      </c>
      <c r="C1894" s="64" t="s">
        <v>18</v>
      </c>
      <c r="D1894" s="68"/>
      <c r="E1894" s="68">
        <f>$D$1729*R1894</f>
        <v>0</v>
      </c>
      <c r="F1894" s="63">
        <f t="shared" si="1569"/>
        <v>1.4133936129127889E-3</v>
      </c>
      <c r="G1894" s="65">
        <f>IFERROR(VLOOKUP(B1894,EFA!$C$2:$D$7,2,0),EFA!$D$7)</f>
        <v>1.0058360487805551</v>
      </c>
      <c r="H1894" s="69">
        <f>LGD!$D$9</f>
        <v>0.25</v>
      </c>
      <c r="I1894" s="68">
        <f t="shared" si="1571"/>
        <v>0</v>
      </c>
      <c r="J1894" s="70">
        <f t="shared" si="1572"/>
        <v>0.12695074009335028</v>
      </c>
      <c r="K1894" s="68">
        <f t="shared" si="1573"/>
        <v>0</v>
      </c>
      <c r="M1894" s="64">
        <v>216</v>
      </c>
      <c r="N1894" s="64">
        <v>1</v>
      </c>
      <c r="O1894" s="63">
        <f t="shared" si="1574"/>
        <v>0.13390000000000002</v>
      </c>
      <c r="P1894" s="87">
        <f t="shared" si="1570"/>
        <v>1.2275447639166097E-2</v>
      </c>
      <c r="Q1894" s="64">
        <f t="shared" si="1575"/>
        <v>30</v>
      </c>
      <c r="R1894" s="87">
        <f t="shared" si="1576"/>
        <v>0.31150340946909205</v>
      </c>
      <c r="S1894" s="64">
        <v>186</v>
      </c>
    </row>
    <row r="1895" spans="1:19" x14ac:dyDescent="0.25">
      <c r="B1895" s="62">
        <v>16</v>
      </c>
      <c r="C1895" s="64" t="s">
        <v>19</v>
      </c>
      <c r="D1895" s="68"/>
      <c r="E1895" s="68">
        <f>$D$1730*R1895</f>
        <v>0</v>
      </c>
      <c r="F1895" s="63">
        <f t="shared" si="1569"/>
        <v>1.4133936129127889E-3</v>
      </c>
      <c r="G1895" s="65">
        <f>IFERROR(VLOOKUP(B1895,EFA!$C$2:$D$7,2,0),EFA!$D$7)</f>
        <v>1.0058360487805551</v>
      </c>
      <c r="H1895" s="69">
        <f>LGD!$D$10</f>
        <v>0.35</v>
      </c>
      <c r="I1895" s="68">
        <f t="shared" si="1571"/>
        <v>0</v>
      </c>
      <c r="J1895" s="70">
        <f t="shared" si="1572"/>
        <v>0.12695074009335028</v>
      </c>
      <c r="K1895" s="68">
        <f t="shared" si="1573"/>
        <v>0</v>
      </c>
      <c r="M1895" s="64">
        <v>216</v>
      </c>
      <c r="N1895" s="64">
        <v>1</v>
      </c>
      <c r="O1895" s="63">
        <f t="shared" si="1574"/>
        <v>0.13390000000000002</v>
      </c>
      <c r="P1895" s="87">
        <f t="shared" si="1570"/>
        <v>1.2275447639166097E-2</v>
      </c>
      <c r="Q1895" s="64">
        <f t="shared" si="1575"/>
        <v>30</v>
      </c>
      <c r="R1895" s="87">
        <f t="shared" si="1576"/>
        <v>0.31150340946909205</v>
      </c>
      <c r="S1895" s="64">
        <v>186</v>
      </c>
    </row>
    <row r="1896" spans="1:19" x14ac:dyDescent="0.25">
      <c r="B1896" s="62">
        <v>16</v>
      </c>
      <c r="C1896" s="64" t="s">
        <v>20</v>
      </c>
      <c r="D1896" s="68"/>
      <c r="E1896" s="68">
        <f>$D$1731*R1896</f>
        <v>0</v>
      </c>
      <c r="F1896" s="63">
        <f>$S$4-$R$4</f>
        <v>1.4133936129127889E-3</v>
      </c>
      <c r="G1896" s="65">
        <f>IFERROR(VLOOKUP(B1896,EFA!$C$2:$D$7,2,0),EFA!$D$7)</f>
        <v>1.0058360487805551</v>
      </c>
      <c r="H1896" s="69">
        <f>LGD!$D$11</f>
        <v>0.55000000000000004</v>
      </c>
      <c r="I1896" s="68">
        <f t="shared" si="1571"/>
        <v>0</v>
      </c>
      <c r="J1896" s="70">
        <f t="shared" si="1572"/>
        <v>0.12695074009335028</v>
      </c>
      <c r="K1896" s="68">
        <f t="shared" si="1573"/>
        <v>0</v>
      </c>
      <c r="M1896" s="64">
        <v>216</v>
      </c>
      <c r="N1896" s="64">
        <v>1</v>
      </c>
      <c r="O1896" s="63">
        <f t="shared" si="1574"/>
        <v>0.13390000000000002</v>
      </c>
      <c r="P1896" s="87">
        <f t="shared" si="1570"/>
        <v>1.2275447639166097E-2</v>
      </c>
      <c r="Q1896" s="64">
        <f t="shared" si="1575"/>
        <v>30</v>
      </c>
      <c r="R1896" s="87">
        <f t="shared" si="1576"/>
        <v>0.31150340946909205</v>
      </c>
      <c r="S1896" s="64">
        <v>186</v>
      </c>
    </row>
    <row r="1897" spans="1:19" x14ac:dyDescent="0.25">
      <c r="C1897" s="94"/>
      <c r="D1897" s="97"/>
      <c r="E1897" s="97"/>
      <c r="F1897" s="95"/>
      <c r="G1897" s="98"/>
      <c r="H1897" s="99"/>
      <c r="I1897" s="97"/>
      <c r="J1897" s="100"/>
      <c r="K1897" s="97"/>
    </row>
    <row r="1898" spans="1:19" x14ac:dyDescent="0.25">
      <c r="A1898" s="62">
        <v>18</v>
      </c>
      <c r="B1898" s="62" t="s">
        <v>52</v>
      </c>
      <c r="C1898" s="64" t="s">
        <v>9</v>
      </c>
      <c r="D1898" s="64"/>
      <c r="E1898" s="84" t="s">
        <v>26</v>
      </c>
      <c r="F1898" s="84" t="s">
        <v>39</v>
      </c>
      <c r="G1898" s="84" t="s">
        <v>27</v>
      </c>
      <c r="H1898" s="84" t="s">
        <v>28</v>
      </c>
      <c r="I1898" s="84" t="s">
        <v>29</v>
      </c>
      <c r="J1898" s="84" t="s">
        <v>30</v>
      </c>
      <c r="K1898" s="85" t="s">
        <v>31</v>
      </c>
      <c r="M1898" s="85" t="s">
        <v>32</v>
      </c>
      <c r="N1898" s="85" t="s">
        <v>33</v>
      </c>
      <c r="O1898" s="85" t="s">
        <v>34</v>
      </c>
      <c r="P1898" s="85" t="s">
        <v>35</v>
      </c>
      <c r="Q1898" s="85" t="s">
        <v>36</v>
      </c>
      <c r="R1898" s="85" t="s">
        <v>37</v>
      </c>
      <c r="S1898" s="85" t="s">
        <v>38</v>
      </c>
    </row>
    <row r="1899" spans="1:19" x14ac:dyDescent="0.25">
      <c r="B1899" s="62">
        <v>17</v>
      </c>
      <c r="C1899" s="64" t="s">
        <v>12</v>
      </c>
      <c r="D1899" s="68"/>
      <c r="E1899" s="68">
        <f>$D$1723*R1899</f>
        <v>0</v>
      </c>
      <c r="F1899" s="63">
        <f t="shared" ref="F1899:F1906" si="1577">$T$4-$S$4</f>
        <v>1.3276792177799313E-3</v>
      </c>
      <c r="G1899" s="65">
        <f>IFERROR(VLOOKUP(B1899,EFA!$C$2:$D$7,2,0),EFA!$D$7)</f>
        <v>1.0058360487805551</v>
      </c>
      <c r="H1899" s="69">
        <f>LGD!$D$3</f>
        <v>0</v>
      </c>
      <c r="I1899" s="68">
        <f>E1899*F1899*G1899*H1899</f>
        <v>0</v>
      </c>
      <c r="J1899" s="70">
        <f>1/((1+($O$16/12))^(M1899-Q1899))</f>
        <v>0.11112333129161378</v>
      </c>
      <c r="K1899" s="68">
        <f>I1899*J1899</f>
        <v>0</v>
      </c>
      <c r="M1899" s="64">
        <v>216</v>
      </c>
      <c r="N1899" s="64">
        <v>1</v>
      </c>
      <c r="O1899" s="63">
        <f>$O$16</f>
        <v>0.13390000000000002</v>
      </c>
      <c r="P1899" s="87">
        <f t="shared" ref="P1899:P1907" si="1578">PMT(O1899/12,M1899,-N1899,0,0)</f>
        <v>1.2275447639166097E-2</v>
      </c>
      <c r="Q1899" s="64">
        <f>$Q$1896-12</f>
        <v>18</v>
      </c>
      <c r="R1899" s="87">
        <f>PV(O1899/12,Q1899,-P1899,0,0)</f>
        <v>0.19918068918479159</v>
      </c>
      <c r="S1899" s="64">
        <v>198</v>
      </c>
    </row>
    <row r="1900" spans="1:19" x14ac:dyDescent="0.25">
      <c r="B1900" s="62">
        <v>17</v>
      </c>
      <c r="C1900" s="64" t="s">
        <v>13</v>
      </c>
      <c r="D1900" s="68"/>
      <c r="E1900" s="68">
        <f>$D$1724*R1900</f>
        <v>0</v>
      </c>
      <c r="F1900" s="63">
        <f t="shared" si="1577"/>
        <v>1.3276792177799313E-3</v>
      </c>
      <c r="G1900" s="65">
        <f>IFERROR(VLOOKUP(B1900,EFA!$C$2:$D$7,2,0),EFA!$D$7)</f>
        <v>1.0058360487805551</v>
      </c>
      <c r="H1900" s="69">
        <f>LGD!$D$4</f>
        <v>0.55000000000000004</v>
      </c>
      <c r="I1900" s="68">
        <f t="shared" ref="I1900:I1907" si="1579">E1900*F1900*G1900*H1900</f>
        <v>0</v>
      </c>
      <c r="J1900" s="70">
        <f t="shared" ref="J1900:J1907" si="1580">1/((1+($O$16/12))^(M1900-Q1900))</f>
        <v>0.11112333129161378</v>
      </c>
      <c r="K1900" s="68">
        <f t="shared" ref="K1900:K1907" si="1581">I1900*J1900</f>
        <v>0</v>
      </c>
      <c r="M1900" s="64">
        <v>216</v>
      </c>
      <c r="N1900" s="64">
        <v>1</v>
      </c>
      <c r="O1900" s="63">
        <f t="shared" ref="O1900:O1907" si="1582">$O$16</f>
        <v>0.13390000000000002</v>
      </c>
      <c r="P1900" s="87">
        <f t="shared" si="1578"/>
        <v>1.2275447639166097E-2</v>
      </c>
      <c r="Q1900" s="64">
        <f t="shared" ref="Q1900:Q1907" si="1583">$Q$1896-12</f>
        <v>18</v>
      </c>
      <c r="R1900" s="87">
        <f t="shared" ref="R1900:R1907" si="1584">PV(O1900/12,Q1900,-P1900,0,0)</f>
        <v>0.19918068918479159</v>
      </c>
      <c r="S1900" s="64">
        <v>198</v>
      </c>
    </row>
    <row r="1901" spans="1:19" x14ac:dyDescent="0.25">
      <c r="B1901" s="62">
        <v>17</v>
      </c>
      <c r="C1901" s="64" t="s">
        <v>14</v>
      </c>
      <c r="D1901" s="68"/>
      <c r="E1901" s="68">
        <f>$D$1725*R1901</f>
        <v>0</v>
      </c>
      <c r="F1901" s="63">
        <f t="shared" si="1577"/>
        <v>1.3276792177799313E-3</v>
      </c>
      <c r="G1901" s="65">
        <f>IFERROR(VLOOKUP(B1901,EFA!$C$2:$D$7,2,0),EFA!$D$7)</f>
        <v>1.0058360487805551</v>
      </c>
      <c r="H1901" s="69">
        <f>LGD!$D$5</f>
        <v>0.14000000000000001</v>
      </c>
      <c r="I1901" s="68">
        <f t="shared" si="1579"/>
        <v>0</v>
      </c>
      <c r="J1901" s="70">
        <f t="shared" si="1580"/>
        <v>0.11112333129161378</v>
      </c>
      <c r="K1901" s="68">
        <f t="shared" si="1581"/>
        <v>0</v>
      </c>
      <c r="M1901" s="64">
        <v>216</v>
      </c>
      <c r="N1901" s="64">
        <v>1</v>
      </c>
      <c r="O1901" s="63">
        <f t="shared" si="1582"/>
        <v>0.13390000000000002</v>
      </c>
      <c r="P1901" s="87">
        <f t="shared" si="1578"/>
        <v>1.2275447639166097E-2</v>
      </c>
      <c r="Q1901" s="64">
        <f t="shared" si="1583"/>
        <v>18</v>
      </c>
      <c r="R1901" s="87">
        <f t="shared" si="1584"/>
        <v>0.19918068918479159</v>
      </c>
      <c r="S1901" s="64">
        <v>198</v>
      </c>
    </row>
    <row r="1902" spans="1:19" x14ac:dyDescent="0.25">
      <c r="B1902" s="62">
        <v>17</v>
      </c>
      <c r="C1902" s="64" t="s">
        <v>15</v>
      </c>
      <c r="D1902" s="68"/>
      <c r="E1902" s="68">
        <f>$D$1726*R1902</f>
        <v>0</v>
      </c>
      <c r="F1902" s="63">
        <f t="shared" si="1577"/>
        <v>1.3276792177799313E-3</v>
      </c>
      <c r="G1902" s="65">
        <f>IFERROR(VLOOKUP(B1902,EFA!$C$2:$D$7,2,0),EFA!$D$7)</f>
        <v>1.0058360487805551</v>
      </c>
      <c r="H1902" s="69">
        <f>LGD!$D$6</f>
        <v>0.3</v>
      </c>
      <c r="I1902" s="68">
        <f t="shared" si="1579"/>
        <v>0</v>
      </c>
      <c r="J1902" s="70">
        <f t="shared" si="1580"/>
        <v>0.11112333129161378</v>
      </c>
      <c r="K1902" s="68">
        <f t="shared" si="1581"/>
        <v>0</v>
      </c>
      <c r="M1902" s="64">
        <v>216</v>
      </c>
      <c r="N1902" s="64">
        <v>1</v>
      </c>
      <c r="O1902" s="63">
        <f t="shared" si="1582"/>
        <v>0.13390000000000002</v>
      </c>
      <c r="P1902" s="87">
        <f t="shared" si="1578"/>
        <v>1.2275447639166097E-2</v>
      </c>
      <c r="Q1902" s="64">
        <f t="shared" si="1583"/>
        <v>18</v>
      </c>
      <c r="R1902" s="87">
        <f t="shared" si="1584"/>
        <v>0.19918068918479159</v>
      </c>
      <c r="S1902" s="64">
        <v>198</v>
      </c>
    </row>
    <row r="1903" spans="1:19" x14ac:dyDescent="0.25">
      <c r="B1903" s="62">
        <v>17</v>
      </c>
      <c r="C1903" s="64" t="s">
        <v>16</v>
      </c>
      <c r="D1903" s="68"/>
      <c r="E1903" s="68">
        <f>$D$1727*R1903</f>
        <v>0</v>
      </c>
      <c r="F1903" s="63">
        <f t="shared" si="1577"/>
        <v>1.3276792177799313E-3</v>
      </c>
      <c r="G1903" s="65">
        <f>IFERROR(VLOOKUP(B1903,EFA!$C$2:$D$7,2,0),EFA!$D$7)</f>
        <v>1.0058360487805551</v>
      </c>
      <c r="H1903" s="69">
        <f>LGD!$D$7</f>
        <v>0.3</v>
      </c>
      <c r="I1903" s="68">
        <f t="shared" si="1579"/>
        <v>0</v>
      </c>
      <c r="J1903" s="70">
        <f t="shared" si="1580"/>
        <v>0.11112333129161378</v>
      </c>
      <c r="K1903" s="68">
        <f t="shared" si="1581"/>
        <v>0</v>
      </c>
      <c r="M1903" s="64">
        <v>216</v>
      </c>
      <c r="N1903" s="64">
        <v>1</v>
      </c>
      <c r="O1903" s="63">
        <f t="shared" si="1582"/>
        <v>0.13390000000000002</v>
      </c>
      <c r="P1903" s="87">
        <f t="shared" si="1578"/>
        <v>1.2275447639166097E-2</v>
      </c>
      <c r="Q1903" s="64">
        <f t="shared" si="1583"/>
        <v>18</v>
      </c>
      <c r="R1903" s="87">
        <f t="shared" si="1584"/>
        <v>0.19918068918479159</v>
      </c>
      <c r="S1903" s="64">
        <v>198</v>
      </c>
    </row>
    <row r="1904" spans="1:19" x14ac:dyDescent="0.25">
      <c r="B1904" s="62">
        <v>17</v>
      </c>
      <c r="C1904" s="64" t="s">
        <v>17</v>
      </c>
      <c r="D1904" s="68"/>
      <c r="E1904" s="68">
        <f>$D$1728*R1904</f>
        <v>0</v>
      </c>
      <c r="F1904" s="63">
        <f t="shared" si="1577"/>
        <v>1.3276792177799313E-3</v>
      </c>
      <c r="G1904" s="65">
        <f>IFERROR(VLOOKUP(B1904,EFA!$C$2:$D$7,2,0),EFA!$D$7)</f>
        <v>1.0058360487805551</v>
      </c>
      <c r="H1904" s="69">
        <f>LGD!$D$8</f>
        <v>4.6364209605119888E-2</v>
      </c>
      <c r="I1904" s="68">
        <f t="shared" si="1579"/>
        <v>0</v>
      </c>
      <c r="J1904" s="70">
        <f t="shared" si="1580"/>
        <v>0.11112333129161378</v>
      </c>
      <c r="K1904" s="68">
        <f t="shared" si="1581"/>
        <v>0</v>
      </c>
      <c r="M1904" s="64">
        <v>216</v>
      </c>
      <c r="N1904" s="64">
        <v>1</v>
      </c>
      <c r="O1904" s="63">
        <f t="shared" si="1582"/>
        <v>0.13390000000000002</v>
      </c>
      <c r="P1904" s="87">
        <f t="shared" si="1578"/>
        <v>1.2275447639166097E-2</v>
      </c>
      <c r="Q1904" s="64">
        <f t="shared" si="1583"/>
        <v>18</v>
      </c>
      <c r="R1904" s="87">
        <f t="shared" si="1584"/>
        <v>0.19918068918479159</v>
      </c>
      <c r="S1904" s="64">
        <v>198</v>
      </c>
    </row>
    <row r="1905" spans="1:19" x14ac:dyDescent="0.25">
      <c r="B1905" s="62">
        <v>17</v>
      </c>
      <c r="C1905" s="64" t="s">
        <v>18</v>
      </c>
      <c r="D1905" s="68"/>
      <c r="E1905" s="68">
        <f>$D$1729*R1905</f>
        <v>0</v>
      </c>
      <c r="F1905" s="63">
        <f t="shared" si="1577"/>
        <v>1.3276792177799313E-3</v>
      </c>
      <c r="G1905" s="65">
        <f>IFERROR(VLOOKUP(B1905,EFA!$C$2:$D$7,2,0),EFA!$D$7)</f>
        <v>1.0058360487805551</v>
      </c>
      <c r="H1905" s="69">
        <f>LGD!$D$9</f>
        <v>0.25</v>
      </c>
      <c r="I1905" s="68">
        <f t="shared" si="1579"/>
        <v>0</v>
      </c>
      <c r="J1905" s="70">
        <f t="shared" si="1580"/>
        <v>0.11112333129161378</v>
      </c>
      <c r="K1905" s="68">
        <f t="shared" si="1581"/>
        <v>0</v>
      </c>
      <c r="M1905" s="64">
        <v>216</v>
      </c>
      <c r="N1905" s="64">
        <v>1</v>
      </c>
      <c r="O1905" s="63">
        <f t="shared" si="1582"/>
        <v>0.13390000000000002</v>
      </c>
      <c r="P1905" s="87">
        <f t="shared" si="1578"/>
        <v>1.2275447639166097E-2</v>
      </c>
      <c r="Q1905" s="64">
        <f t="shared" si="1583"/>
        <v>18</v>
      </c>
      <c r="R1905" s="87">
        <f t="shared" si="1584"/>
        <v>0.19918068918479159</v>
      </c>
      <c r="S1905" s="64">
        <v>198</v>
      </c>
    </row>
    <row r="1906" spans="1:19" x14ac:dyDescent="0.25">
      <c r="B1906" s="62">
        <v>17</v>
      </c>
      <c r="C1906" s="64" t="s">
        <v>19</v>
      </c>
      <c r="D1906" s="68"/>
      <c r="E1906" s="68">
        <f>$D$1730*R1906</f>
        <v>0</v>
      </c>
      <c r="F1906" s="63">
        <f t="shared" si="1577"/>
        <v>1.3276792177799313E-3</v>
      </c>
      <c r="G1906" s="65">
        <f>IFERROR(VLOOKUP(B1906,EFA!$C$2:$D$7,2,0),EFA!$D$7)</f>
        <v>1.0058360487805551</v>
      </c>
      <c r="H1906" s="69">
        <f>LGD!$D$10</f>
        <v>0.35</v>
      </c>
      <c r="I1906" s="68">
        <f t="shared" si="1579"/>
        <v>0</v>
      </c>
      <c r="J1906" s="70">
        <f t="shared" si="1580"/>
        <v>0.11112333129161378</v>
      </c>
      <c r="K1906" s="68">
        <f t="shared" si="1581"/>
        <v>0</v>
      </c>
      <c r="M1906" s="64">
        <v>216</v>
      </c>
      <c r="N1906" s="64">
        <v>1</v>
      </c>
      <c r="O1906" s="63">
        <f t="shared" si="1582"/>
        <v>0.13390000000000002</v>
      </c>
      <c r="P1906" s="87">
        <f t="shared" si="1578"/>
        <v>1.2275447639166097E-2</v>
      </c>
      <c r="Q1906" s="64">
        <f t="shared" si="1583"/>
        <v>18</v>
      </c>
      <c r="R1906" s="87">
        <f t="shared" si="1584"/>
        <v>0.19918068918479159</v>
      </c>
      <c r="S1906" s="64">
        <v>198</v>
      </c>
    </row>
    <row r="1907" spans="1:19" x14ac:dyDescent="0.25">
      <c r="B1907" s="62">
        <v>17</v>
      </c>
      <c r="C1907" s="64" t="s">
        <v>20</v>
      </c>
      <c r="D1907" s="68"/>
      <c r="E1907" s="68">
        <f>$D$1731*R1907</f>
        <v>0</v>
      </c>
      <c r="F1907" s="63">
        <f>$T$4-$S$4</f>
        <v>1.3276792177799313E-3</v>
      </c>
      <c r="G1907" s="65">
        <f>IFERROR(VLOOKUP(B1907,EFA!$C$2:$D$7,2,0),EFA!$D$7)</f>
        <v>1.0058360487805551</v>
      </c>
      <c r="H1907" s="69">
        <f>LGD!$D$11</f>
        <v>0.55000000000000004</v>
      </c>
      <c r="I1907" s="68">
        <f t="shared" si="1579"/>
        <v>0</v>
      </c>
      <c r="J1907" s="70">
        <f t="shared" si="1580"/>
        <v>0.11112333129161378</v>
      </c>
      <c r="K1907" s="68">
        <f t="shared" si="1581"/>
        <v>0</v>
      </c>
      <c r="M1907" s="64">
        <v>216</v>
      </c>
      <c r="N1907" s="64">
        <v>1</v>
      </c>
      <c r="O1907" s="63">
        <f t="shared" si="1582"/>
        <v>0.13390000000000002</v>
      </c>
      <c r="P1907" s="87">
        <f t="shared" si="1578"/>
        <v>1.2275447639166097E-2</v>
      </c>
      <c r="Q1907" s="64">
        <f t="shared" si="1583"/>
        <v>18</v>
      </c>
      <c r="R1907" s="87">
        <f t="shared" si="1584"/>
        <v>0.19918068918479159</v>
      </c>
      <c r="S1907" s="64">
        <v>198</v>
      </c>
    </row>
    <row r="1908" spans="1:19" x14ac:dyDescent="0.25">
      <c r="C1908" s="94"/>
      <c r="D1908" s="102"/>
      <c r="E1908" s="102"/>
      <c r="F1908" s="95"/>
      <c r="G1908" s="98"/>
      <c r="H1908" s="99"/>
      <c r="I1908" s="102"/>
      <c r="J1908" s="100"/>
      <c r="K1908" s="102"/>
      <c r="M1908" s="94"/>
      <c r="N1908" s="94"/>
      <c r="O1908" s="95"/>
      <c r="P1908" s="96"/>
      <c r="Q1908" s="94"/>
      <c r="R1908" s="96"/>
      <c r="S1908" s="94"/>
    </row>
    <row r="1909" spans="1:19" x14ac:dyDescent="0.25">
      <c r="A1909" s="62">
        <v>18</v>
      </c>
      <c r="B1909" s="62" t="s">
        <v>52</v>
      </c>
      <c r="C1909" s="64" t="s">
        <v>9</v>
      </c>
      <c r="D1909" s="64"/>
      <c r="E1909" s="84" t="s">
        <v>26</v>
      </c>
      <c r="F1909" s="84" t="s">
        <v>39</v>
      </c>
      <c r="G1909" s="84" t="s">
        <v>27</v>
      </c>
      <c r="H1909" s="84" t="s">
        <v>28</v>
      </c>
      <c r="I1909" s="84" t="s">
        <v>29</v>
      </c>
      <c r="J1909" s="84" t="s">
        <v>30</v>
      </c>
      <c r="K1909" s="85" t="s">
        <v>31</v>
      </c>
      <c r="M1909" s="85" t="s">
        <v>32</v>
      </c>
      <c r="N1909" s="85" t="s">
        <v>33</v>
      </c>
      <c r="O1909" s="85" t="s">
        <v>34</v>
      </c>
      <c r="P1909" s="85" t="s">
        <v>35</v>
      </c>
      <c r="Q1909" s="85" t="s">
        <v>36</v>
      </c>
      <c r="R1909" s="85" t="s">
        <v>37</v>
      </c>
      <c r="S1909" s="85" t="s">
        <v>38</v>
      </c>
    </row>
    <row r="1910" spans="1:19" x14ac:dyDescent="0.25">
      <c r="B1910" s="62">
        <v>18</v>
      </c>
      <c r="C1910" s="64" t="s">
        <v>12</v>
      </c>
      <c r="D1910" s="68"/>
      <c r="E1910" s="68">
        <f>$D$1723*R1910</f>
        <v>0</v>
      </c>
      <c r="F1910" s="63">
        <f>$U$4-$T$4</f>
        <v>1.2517692630948651E-3</v>
      </c>
      <c r="G1910" s="65">
        <f>IFERROR(VLOOKUP(B1910,EFA!$C$2:$D$7,2,0),EFA!$D$7)</f>
        <v>1.0058360487805551</v>
      </c>
      <c r="H1910" s="69">
        <f>LGD!$D$3</f>
        <v>0</v>
      </c>
      <c r="I1910" s="68">
        <f>E1910*F1910*G1910*H1910</f>
        <v>0</v>
      </c>
      <c r="J1910" s="70">
        <f>1/((1+($O$16/12))^(M1910-Q1910))</f>
        <v>9.7269182899332826E-2</v>
      </c>
      <c r="K1910" s="68">
        <f>I1910*J1910</f>
        <v>0</v>
      </c>
      <c r="M1910" s="64">
        <v>216</v>
      </c>
      <c r="N1910" s="64">
        <v>1</v>
      </c>
      <c r="O1910" s="63">
        <f>$O$16</f>
        <v>0.13390000000000002</v>
      </c>
      <c r="P1910" s="87">
        <f t="shared" ref="P1910:P1918" si="1585">PMT(O1910/12,M1910,-N1910,0,0)</f>
        <v>1.2275447639166097E-2</v>
      </c>
      <c r="Q1910" s="64">
        <f>$Q$1907-12</f>
        <v>6</v>
      </c>
      <c r="R1910" s="87">
        <f>PV(O1910/12,Q1910,-P1910,0,0)</f>
        <v>7.0859729907840688E-2</v>
      </c>
      <c r="S1910" s="64">
        <v>198</v>
      </c>
    </row>
    <row r="1911" spans="1:19" x14ac:dyDescent="0.25">
      <c r="B1911" s="62">
        <v>18</v>
      </c>
      <c r="C1911" s="64" t="s">
        <v>13</v>
      </c>
      <c r="D1911" s="68"/>
      <c r="E1911" s="68">
        <f>$D$1724*R1911</f>
        <v>0</v>
      </c>
      <c r="F1911" s="63">
        <f t="shared" ref="F1911:F1918" si="1586">$U$4-$T$4</f>
        <v>1.2517692630948651E-3</v>
      </c>
      <c r="G1911" s="65">
        <f>IFERROR(VLOOKUP(B1911,EFA!$C$2:$D$7,2,0),EFA!$D$7)</f>
        <v>1.0058360487805551</v>
      </c>
      <c r="H1911" s="69">
        <f>LGD!$D$4</f>
        <v>0.55000000000000004</v>
      </c>
      <c r="I1911" s="68">
        <f t="shared" ref="I1911:I1918" si="1587">E1911*F1911*G1911*H1911</f>
        <v>0</v>
      </c>
      <c r="J1911" s="70">
        <f t="shared" ref="J1911:J1918" si="1588">1/((1+($O$16/12))^(M1911-Q1911))</f>
        <v>9.7269182899332826E-2</v>
      </c>
      <c r="K1911" s="68">
        <f t="shared" ref="K1911:K1918" si="1589">I1911*J1911</f>
        <v>0</v>
      </c>
      <c r="M1911" s="64">
        <v>216</v>
      </c>
      <c r="N1911" s="64">
        <v>1</v>
      </c>
      <c r="O1911" s="63">
        <f t="shared" ref="O1911:O1918" si="1590">$O$16</f>
        <v>0.13390000000000002</v>
      </c>
      <c r="P1911" s="87">
        <f t="shared" si="1585"/>
        <v>1.2275447639166097E-2</v>
      </c>
      <c r="Q1911" s="64">
        <f t="shared" ref="Q1911:Q1918" si="1591">$Q$1907-12</f>
        <v>6</v>
      </c>
      <c r="R1911" s="87">
        <f t="shared" ref="R1911:R1918" si="1592">PV(O1911/12,Q1911,-P1911,0,0)</f>
        <v>7.0859729907840688E-2</v>
      </c>
      <c r="S1911" s="64">
        <v>198</v>
      </c>
    </row>
    <row r="1912" spans="1:19" x14ac:dyDescent="0.25">
      <c r="B1912" s="62">
        <v>18</v>
      </c>
      <c r="C1912" s="64" t="s">
        <v>14</v>
      </c>
      <c r="D1912" s="68"/>
      <c r="E1912" s="68">
        <f>$D$1725*R1912</f>
        <v>0</v>
      </c>
      <c r="F1912" s="63">
        <f t="shared" si="1586"/>
        <v>1.2517692630948651E-3</v>
      </c>
      <c r="G1912" s="65">
        <f>IFERROR(VLOOKUP(B1912,EFA!$C$2:$D$7,2,0),EFA!$D$7)</f>
        <v>1.0058360487805551</v>
      </c>
      <c r="H1912" s="69">
        <f>LGD!$D$5</f>
        <v>0.14000000000000001</v>
      </c>
      <c r="I1912" s="68">
        <f t="shared" si="1587"/>
        <v>0</v>
      </c>
      <c r="J1912" s="70">
        <f t="shared" si="1588"/>
        <v>9.7269182899332826E-2</v>
      </c>
      <c r="K1912" s="68">
        <f t="shared" si="1589"/>
        <v>0</v>
      </c>
      <c r="M1912" s="64">
        <v>216</v>
      </c>
      <c r="N1912" s="64">
        <v>1</v>
      </c>
      <c r="O1912" s="63">
        <f t="shared" si="1590"/>
        <v>0.13390000000000002</v>
      </c>
      <c r="P1912" s="87">
        <f t="shared" si="1585"/>
        <v>1.2275447639166097E-2</v>
      </c>
      <c r="Q1912" s="64">
        <f t="shared" si="1591"/>
        <v>6</v>
      </c>
      <c r="R1912" s="87">
        <f t="shared" si="1592"/>
        <v>7.0859729907840688E-2</v>
      </c>
      <c r="S1912" s="64">
        <v>198</v>
      </c>
    </row>
    <row r="1913" spans="1:19" x14ac:dyDescent="0.25">
      <c r="B1913" s="62">
        <v>18</v>
      </c>
      <c r="C1913" s="64" t="s">
        <v>15</v>
      </c>
      <c r="D1913" s="68"/>
      <c r="E1913" s="68">
        <f>$D$1726*R1913</f>
        <v>0</v>
      </c>
      <c r="F1913" s="63">
        <f t="shared" si="1586"/>
        <v>1.2517692630948651E-3</v>
      </c>
      <c r="G1913" s="65">
        <f>IFERROR(VLOOKUP(B1913,EFA!$C$2:$D$7,2,0),EFA!$D$7)</f>
        <v>1.0058360487805551</v>
      </c>
      <c r="H1913" s="69">
        <f>LGD!$D$6</f>
        <v>0.3</v>
      </c>
      <c r="I1913" s="68">
        <f t="shared" si="1587"/>
        <v>0</v>
      </c>
      <c r="J1913" s="70">
        <f t="shared" si="1588"/>
        <v>9.7269182899332826E-2</v>
      </c>
      <c r="K1913" s="68">
        <f t="shared" si="1589"/>
        <v>0</v>
      </c>
      <c r="M1913" s="64">
        <v>216</v>
      </c>
      <c r="N1913" s="64">
        <v>1</v>
      </c>
      <c r="O1913" s="63">
        <f t="shared" si="1590"/>
        <v>0.13390000000000002</v>
      </c>
      <c r="P1913" s="87">
        <f t="shared" si="1585"/>
        <v>1.2275447639166097E-2</v>
      </c>
      <c r="Q1913" s="64">
        <f t="shared" si="1591"/>
        <v>6</v>
      </c>
      <c r="R1913" s="87">
        <f t="shared" si="1592"/>
        <v>7.0859729907840688E-2</v>
      </c>
      <c r="S1913" s="64">
        <v>198</v>
      </c>
    </row>
    <row r="1914" spans="1:19" x14ac:dyDescent="0.25">
      <c r="B1914" s="62">
        <v>18</v>
      </c>
      <c r="C1914" s="64" t="s">
        <v>16</v>
      </c>
      <c r="D1914" s="68"/>
      <c r="E1914" s="68">
        <f>$D$1727*R1914</f>
        <v>0</v>
      </c>
      <c r="F1914" s="63">
        <f t="shared" si="1586"/>
        <v>1.2517692630948651E-3</v>
      </c>
      <c r="G1914" s="65">
        <f>IFERROR(VLOOKUP(B1914,EFA!$C$2:$D$7,2,0),EFA!$D$7)</f>
        <v>1.0058360487805551</v>
      </c>
      <c r="H1914" s="69">
        <f>LGD!$D$7</f>
        <v>0.3</v>
      </c>
      <c r="I1914" s="68">
        <f t="shared" si="1587"/>
        <v>0</v>
      </c>
      <c r="J1914" s="70">
        <f t="shared" si="1588"/>
        <v>9.7269182899332826E-2</v>
      </c>
      <c r="K1914" s="68">
        <f t="shared" si="1589"/>
        <v>0</v>
      </c>
      <c r="M1914" s="64">
        <v>216</v>
      </c>
      <c r="N1914" s="64">
        <v>1</v>
      </c>
      <c r="O1914" s="63">
        <f t="shared" si="1590"/>
        <v>0.13390000000000002</v>
      </c>
      <c r="P1914" s="87">
        <f t="shared" si="1585"/>
        <v>1.2275447639166097E-2</v>
      </c>
      <c r="Q1914" s="64">
        <f t="shared" si="1591"/>
        <v>6</v>
      </c>
      <c r="R1914" s="87">
        <f t="shared" si="1592"/>
        <v>7.0859729907840688E-2</v>
      </c>
      <c r="S1914" s="64">
        <v>198</v>
      </c>
    </row>
    <row r="1915" spans="1:19" x14ac:dyDescent="0.25">
      <c r="B1915" s="62">
        <v>18</v>
      </c>
      <c r="C1915" s="64" t="s">
        <v>17</v>
      </c>
      <c r="D1915" s="68"/>
      <c r="E1915" s="68">
        <f>$D$1728*R1915</f>
        <v>0</v>
      </c>
      <c r="F1915" s="63">
        <f t="shared" si="1586"/>
        <v>1.2517692630948651E-3</v>
      </c>
      <c r="G1915" s="65">
        <f>IFERROR(VLOOKUP(B1915,EFA!$C$2:$D$7,2,0),EFA!$D$7)</f>
        <v>1.0058360487805551</v>
      </c>
      <c r="H1915" s="69">
        <f>LGD!$D$8</f>
        <v>4.6364209605119888E-2</v>
      </c>
      <c r="I1915" s="68">
        <f t="shared" si="1587"/>
        <v>0</v>
      </c>
      <c r="J1915" s="70">
        <f t="shared" si="1588"/>
        <v>9.7269182899332826E-2</v>
      </c>
      <c r="K1915" s="68">
        <f t="shared" si="1589"/>
        <v>0</v>
      </c>
      <c r="M1915" s="64">
        <v>216</v>
      </c>
      <c r="N1915" s="64">
        <v>1</v>
      </c>
      <c r="O1915" s="63">
        <f t="shared" si="1590"/>
        <v>0.13390000000000002</v>
      </c>
      <c r="P1915" s="87">
        <f t="shared" si="1585"/>
        <v>1.2275447639166097E-2</v>
      </c>
      <c r="Q1915" s="64">
        <f t="shared" si="1591"/>
        <v>6</v>
      </c>
      <c r="R1915" s="87">
        <f t="shared" si="1592"/>
        <v>7.0859729907840688E-2</v>
      </c>
      <c r="S1915" s="64">
        <v>198</v>
      </c>
    </row>
    <row r="1916" spans="1:19" x14ac:dyDescent="0.25">
      <c r="B1916" s="62">
        <v>18</v>
      </c>
      <c r="C1916" s="64" t="s">
        <v>18</v>
      </c>
      <c r="D1916" s="68"/>
      <c r="E1916" s="68">
        <f>$D$1729*R1916</f>
        <v>0</v>
      </c>
      <c r="F1916" s="63">
        <f t="shared" si="1586"/>
        <v>1.2517692630948651E-3</v>
      </c>
      <c r="G1916" s="65">
        <f>IFERROR(VLOOKUP(B1916,EFA!$C$2:$D$7,2,0),EFA!$D$7)</f>
        <v>1.0058360487805551</v>
      </c>
      <c r="H1916" s="69">
        <f>LGD!$D$9</f>
        <v>0.25</v>
      </c>
      <c r="I1916" s="68">
        <f t="shared" si="1587"/>
        <v>0</v>
      </c>
      <c r="J1916" s="70">
        <f t="shared" si="1588"/>
        <v>9.7269182899332826E-2</v>
      </c>
      <c r="K1916" s="68">
        <f t="shared" si="1589"/>
        <v>0</v>
      </c>
      <c r="M1916" s="64">
        <v>216</v>
      </c>
      <c r="N1916" s="64">
        <v>1</v>
      </c>
      <c r="O1916" s="63">
        <f t="shared" si="1590"/>
        <v>0.13390000000000002</v>
      </c>
      <c r="P1916" s="87">
        <f t="shared" si="1585"/>
        <v>1.2275447639166097E-2</v>
      </c>
      <c r="Q1916" s="64">
        <f t="shared" si="1591"/>
        <v>6</v>
      </c>
      <c r="R1916" s="87">
        <f t="shared" si="1592"/>
        <v>7.0859729907840688E-2</v>
      </c>
      <c r="S1916" s="64">
        <v>198</v>
      </c>
    </row>
    <row r="1917" spans="1:19" x14ac:dyDescent="0.25">
      <c r="B1917" s="62">
        <v>18</v>
      </c>
      <c r="C1917" s="64" t="s">
        <v>19</v>
      </c>
      <c r="D1917" s="68"/>
      <c r="E1917" s="68">
        <f>$D$1730*R1917</f>
        <v>0</v>
      </c>
      <c r="F1917" s="63">
        <f t="shared" si="1586"/>
        <v>1.2517692630948651E-3</v>
      </c>
      <c r="G1917" s="65">
        <f>IFERROR(VLOOKUP(B1917,EFA!$C$2:$D$7,2,0),EFA!$D$7)</f>
        <v>1.0058360487805551</v>
      </c>
      <c r="H1917" s="69">
        <f>LGD!$D$10</f>
        <v>0.35</v>
      </c>
      <c r="I1917" s="68">
        <f t="shared" si="1587"/>
        <v>0</v>
      </c>
      <c r="J1917" s="70">
        <f t="shared" si="1588"/>
        <v>9.7269182899332826E-2</v>
      </c>
      <c r="K1917" s="68">
        <f t="shared" si="1589"/>
        <v>0</v>
      </c>
      <c r="M1917" s="64">
        <v>216</v>
      </c>
      <c r="N1917" s="64">
        <v>1</v>
      </c>
      <c r="O1917" s="63">
        <f t="shared" si="1590"/>
        <v>0.13390000000000002</v>
      </c>
      <c r="P1917" s="87">
        <f t="shared" si="1585"/>
        <v>1.2275447639166097E-2</v>
      </c>
      <c r="Q1917" s="64">
        <f t="shared" si="1591"/>
        <v>6</v>
      </c>
      <c r="R1917" s="87">
        <f t="shared" si="1592"/>
        <v>7.0859729907840688E-2</v>
      </c>
      <c r="S1917" s="64">
        <v>198</v>
      </c>
    </row>
    <row r="1918" spans="1:19" x14ac:dyDescent="0.25">
      <c r="B1918" s="62">
        <v>18</v>
      </c>
      <c r="C1918" s="64" t="s">
        <v>20</v>
      </c>
      <c r="D1918" s="68"/>
      <c r="E1918" s="68">
        <f>$D$1731*R1918</f>
        <v>0</v>
      </c>
      <c r="F1918" s="63">
        <f t="shared" si="1586"/>
        <v>1.2517692630948651E-3</v>
      </c>
      <c r="G1918" s="65">
        <f>IFERROR(VLOOKUP(B1918,EFA!$C$2:$D$7,2,0),EFA!$D$7)</f>
        <v>1.0058360487805551</v>
      </c>
      <c r="H1918" s="69">
        <f>LGD!$D$11</f>
        <v>0.55000000000000004</v>
      </c>
      <c r="I1918" s="68">
        <f t="shared" si="1587"/>
        <v>0</v>
      </c>
      <c r="J1918" s="70">
        <f t="shared" si="1588"/>
        <v>9.7269182899332826E-2</v>
      </c>
      <c r="K1918" s="68">
        <f t="shared" si="1589"/>
        <v>0</v>
      </c>
      <c r="M1918" s="64">
        <v>216</v>
      </c>
      <c r="N1918" s="64">
        <v>1</v>
      </c>
      <c r="O1918" s="63">
        <f t="shared" si="1590"/>
        <v>0.13390000000000002</v>
      </c>
      <c r="P1918" s="87">
        <f t="shared" si="1585"/>
        <v>1.2275447639166097E-2</v>
      </c>
      <c r="Q1918" s="64">
        <f t="shared" si="1591"/>
        <v>6</v>
      </c>
      <c r="R1918" s="87">
        <f t="shared" si="1592"/>
        <v>7.0859729907840688E-2</v>
      </c>
      <c r="S1918" s="64">
        <v>198</v>
      </c>
    </row>
    <row r="1919" spans="1:19" x14ac:dyDescent="0.25">
      <c r="C1919" s="94"/>
      <c r="D1919" s="102"/>
      <c r="E1919" s="102"/>
      <c r="F1919" s="95"/>
      <c r="G1919" s="98"/>
      <c r="H1919" s="99"/>
      <c r="I1919" s="102"/>
      <c r="J1919" s="100"/>
      <c r="K1919" s="102"/>
      <c r="M1919" s="94"/>
      <c r="N1919" s="94"/>
      <c r="O1919" s="95"/>
      <c r="P1919" s="96"/>
      <c r="Q1919" s="94"/>
      <c r="R1919" s="96"/>
      <c r="S1919" s="94"/>
    </row>
    <row r="1920" spans="1:19" x14ac:dyDescent="0.25">
      <c r="A1920" s="62">
        <v>19</v>
      </c>
      <c r="B1920" s="62" t="s">
        <v>52</v>
      </c>
      <c r="C1920" s="64" t="s">
        <v>9</v>
      </c>
      <c r="D1920" s="64"/>
      <c r="E1920" s="84" t="s">
        <v>26</v>
      </c>
      <c r="F1920" s="84" t="s">
        <v>39</v>
      </c>
      <c r="G1920" s="84" t="s">
        <v>27</v>
      </c>
      <c r="H1920" s="84" t="s">
        <v>28</v>
      </c>
      <c r="I1920" s="84" t="s">
        <v>29</v>
      </c>
      <c r="J1920" s="84" t="s">
        <v>30</v>
      </c>
      <c r="K1920" s="85" t="s">
        <v>31</v>
      </c>
      <c r="M1920" s="85" t="s">
        <v>32</v>
      </c>
      <c r="N1920" s="85" t="s">
        <v>33</v>
      </c>
      <c r="O1920" s="85" t="s">
        <v>34</v>
      </c>
      <c r="P1920" s="85" t="s">
        <v>35</v>
      </c>
      <c r="Q1920" s="85" t="s">
        <v>36</v>
      </c>
      <c r="R1920" s="85" t="s">
        <v>37</v>
      </c>
      <c r="S1920" s="85" t="s">
        <v>38</v>
      </c>
    </row>
    <row r="1921" spans="1:19" x14ac:dyDescent="0.25">
      <c r="B1921" s="62">
        <v>1</v>
      </c>
      <c r="C1921" s="64" t="s">
        <v>12</v>
      </c>
      <c r="D1921" s="68">
        <f>'31-60 days'!C23</f>
        <v>0</v>
      </c>
      <c r="E1921" s="68">
        <f>D1921*R1921</f>
        <v>0</v>
      </c>
      <c r="F1921" s="63">
        <f>$D$4</f>
        <v>6.9392486816699517E-2</v>
      </c>
      <c r="G1921" s="65">
        <f>IFERROR(VLOOKUP(B1921,EFA!$C$2:$D$7,2,0),EFA!$D$7)</f>
        <v>1.0407772896135385</v>
      </c>
      <c r="H1921" s="69">
        <f>LGD!$D$3</f>
        <v>0</v>
      </c>
      <c r="I1921" s="68">
        <f>E1921*F1921*G1921*H1921</f>
        <v>0</v>
      </c>
      <c r="J1921" s="70">
        <f>1/((1+($O$16/12))^(M1921-Q1921))</f>
        <v>0.93558878588680383</v>
      </c>
      <c r="K1921" s="68">
        <f>I1921*J1921</f>
        <v>0</v>
      </c>
      <c r="M1921" s="64">
        <v>228</v>
      </c>
      <c r="N1921" s="64">
        <v>1</v>
      </c>
      <c r="O1921" s="63">
        <f>$O$16</f>
        <v>0.13390000000000002</v>
      </c>
      <c r="P1921" s="87">
        <f t="shared" ref="P1921:P1929" si="1593">PMT(O1921/12,M1921,-N1921,0,0)</f>
        <v>1.2124118336157565E-2</v>
      </c>
      <c r="Q1921" s="64">
        <f>M1921-6</f>
        <v>222</v>
      </c>
      <c r="R1921" s="87">
        <f>PV(O1921/12,Q1921,-P1921,0,0)</f>
        <v>0.99404121653468114</v>
      </c>
      <c r="S1921" s="64">
        <v>6</v>
      </c>
    </row>
    <row r="1922" spans="1:19" x14ac:dyDescent="0.25">
      <c r="B1922" s="62">
        <v>1</v>
      </c>
      <c r="C1922" s="64" t="s">
        <v>13</v>
      </c>
      <c r="D1922" s="68">
        <f>'31-60 days'!D23</f>
        <v>0</v>
      </c>
      <c r="E1922" s="68">
        <f t="shared" ref="E1922:E1929" si="1594">D1922*R1922</f>
        <v>0</v>
      </c>
      <c r="F1922" s="63">
        <f t="shared" ref="F1922:F1929" si="1595">$D$4</f>
        <v>6.9392486816699517E-2</v>
      </c>
      <c r="G1922" s="65">
        <f>IFERROR(VLOOKUP(B1922,EFA!$C$2:$D$7,2,0),EFA!$D$7)</f>
        <v>1.0407772896135385</v>
      </c>
      <c r="H1922" s="69">
        <f>LGD!$D$4</f>
        <v>0.55000000000000004</v>
      </c>
      <c r="I1922" s="68">
        <f t="shared" ref="I1922:I1929" si="1596">E1922*F1922*G1922*H1922</f>
        <v>0</v>
      </c>
      <c r="J1922" s="70">
        <f t="shared" ref="J1922:J1929" si="1597">1/((1+($O$16/12))^(M1922-Q1922))</f>
        <v>0.93558878588680383</v>
      </c>
      <c r="K1922" s="68">
        <f t="shared" ref="K1922:K1929" si="1598">I1922*J1922</f>
        <v>0</v>
      </c>
      <c r="M1922" s="64">
        <v>228</v>
      </c>
      <c r="N1922" s="64">
        <v>1</v>
      </c>
      <c r="O1922" s="63">
        <f t="shared" ref="O1922:O1929" si="1599">$O$16</f>
        <v>0.13390000000000002</v>
      </c>
      <c r="P1922" s="87">
        <f t="shared" si="1593"/>
        <v>1.2124118336157565E-2</v>
      </c>
      <c r="Q1922" s="64">
        <f t="shared" ref="Q1922:Q1929" si="1600">M1922-6</f>
        <v>222</v>
      </c>
      <c r="R1922" s="87">
        <f t="shared" ref="R1922:R1929" si="1601">PV(O1922/12,Q1922,-P1922,0,0)</f>
        <v>0.99404121653468114</v>
      </c>
      <c r="S1922" s="64">
        <v>6</v>
      </c>
    </row>
    <row r="1923" spans="1:19" x14ac:dyDescent="0.25">
      <c r="B1923" s="62">
        <v>1</v>
      </c>
      <c r="C1923" s="64" t="s">
        <v>14</v>
      </c>
      <c r="D1923" s="68">
        <f>'31-60 days'!E23</f>
        <v>0</v>
      </c>
      <c r="E1923" s="68">
        <f t="shared" si="1594"/>
        <v>0</v>
      </c>
      <c r="F1923" s="63">
        <f t="shared" si="1595"/>
        <v>6.9392486816699517E-2</v>
      </c>
      <c r="G1923" s="65">
        <f>IFERROR(VLOOKUP(B1923,EFA!$C$2:$D$7,2,0),EFA!$D$7)</f>
        <v>1.0407772896135385</v>
      </c>
      <c r="H1923" s="69">
        <f>LGD!$D$5</f>
        <v>0.14000000000000001</v>
      </c>
      <c r="I1923" s="68">
        <f t="shared" si="1596"/>
        <v>0</v>
      </c>
      <c r="J1923" s="70">
        <f t="shared" si="1597"/>
        <v>0.93558878588680383</v>
      </c>
      <c r="K1923" s="68">
        <f t="shared" si="1598"/>
        <v>0</v>
      </c>
      <c r="M1923" s="64">
        <v>228</v>
      </c>
      <c r="N1923" s="64">
        <v>1</v>
      </c>
      <c r="O1923" s="63">
        <f t="shared" si="1599"/>
        <v>0.13390000000000002</v>
      </c>
      <c r="P1923" s="87">
        <f t="shared" si="1593"/>
        <v>1.2124118336157565E-2</v>
      </c>
      <c r="Q1923" s="64">
        <f t="shared" si="1600"/>
        <v>222</v>
      </c>
      <c r="R1923" s="87">
        <f t="shared" si="1601"/>
        <v>0.99404121653468114</v>
      </c>
      <c r="S1923" s="64">
        <v>6</v>
      </c>
    </row>
    <row r="1924" spans="1:19" x14ac:dyDescent="0.25">
      <c r="B1924" s="62">
        <v>1</v>
      </c>
      <c r="C1924" s="64" t="s">
        <v>15</v>
      </c>
      <c r="D1924" s="68">
        <f>'31-60 days'!F23</f>
        <v>0</v>
      </c>
      <c r="E1924" s="68">
        <f t="shared" si="1594"/>
        <v>0</v>
      </c>
      <c r="F1924" s="63">
        <f t="shared" si="1595"/>
        <v>6.9392486816699517E-2</v>
      </c>
      <c r="G1924" s="65">
        <f>IFERROR(VLOOKUP(B1924,EFA!$C$2:$D$7,2,0),EFA!$D$7)</f>
        <v>1.0407772896135385</v>
      </c>
      <c r="H1924" s="69">
        <f>LGD!$D$6</f>
        <v>0.3</v>
      </c>
      <c r="I1924" s="68">
        <f t="shared" si="1596"/>
        <v>0</v>
      </c>
      <c r="J1924" s="70">
        <f t="shared" si="1597"/>
        <v>0.93558878588680383</v>
      </c>
      <c r="K1924" s="68">
        <f t="shared" si="1598"/>
        <v>0</v>
      </c>
      <c r="M1924" s="64">
        <v>228</v>
      </c>
      <c r="N1924" s="64">
        <v>1</v>
      </c>
      <c r="O1924" s="63">
        <f t="shared" si="1599"/>
        <v>0.13390000000000002</v>
      </c>
      <c r="P1924" s="87">
        <f t="shared" si="1593"/>
        <v>1.2124118336157565E-2</v>
      </c>
      <c r="Q1924" s="64">
        <f t="shared" si="1600"/>
        <v>222</v>
      </c>
      <c r="R1924" s="87">
        <f t="shared" si="1601"/>
        <v>0.99404121653468114</v>
      </c>
      <c r="S1924" s="64">
        <v>6</v>
      </c>
    </row>
    <row r="1925" spans="1:19" x14ac:dyDescent="0.25">
      <c r="B1925" s="62">
        <v>1</v>
      </c>
      <c r="C1925" s="64" t="s">
        <v>16</v>
      </c>
      <c r="D1925" s="68">
        <f>'31-60 days'!G23</f>
        <v>0</v>
      </c>
      <c r="E1925" s="68">
        <f t="shared" si="1594"/>
        <v>0</v>
      </c>
      <c r="F1925" s="63">
        <f t="shared" si="1595"/>
        <v>6.9392486816699517E-2</v>
      </c>
      <c r="G1925" s="65">
        <f>IFERROR(VLOOKUP(B1925,EFA!$C$2:$D$7,2,0),EFA!$D$7)</f>
        <v>1.0407772896135385</v>
      </c>
      <c r="H1925" s="69">
        <f>LGD!$D$7</f>
        <v>0.3</v>
      </c>
      <c r="I1925" s="68">
        <f t="shared" si="1596"/>
        <v>0</v>
      </c>
      <c r="J1925" s="70">
        <f t="shared" si="1597"/>
        <v>0.93558878588680383</v>
      </c>
      <c r="K1925" s="68">
        <f t="shared" si="1598"/>
        <v>0</v>
      </c>
      <c r="M1925" s="64">
        <v>228</v>
      </c>
      <c r="N1925" s="64">
        <v>1</v>
      </c>
      <c r="O1925" s="63">
        <f t="shared" si="1599"/>
        <v>0.13390000000000002</v>
      </c>
      <c r="P1925" s="87">
        <f t="shared" si="1593"/>
        <v>1.2124118336157565E-2</v>
      </c>
      <c r="Q1925" s="64">
        <f t="shared" si="1600"/>
        <v>222</v>
      </c>
      <c r="R1925" s="87">
        <f t="shared" si="1601"/>
        <v>0.99404121653468114</v>
      </c>
      <c r="S1925" s="64">
        <v>6</v>
      </c>
    </row>
    <row r="1926" spans="1:19" x14ac:dyDescent="0.25">
      <c r="B1926" s="62">
        <v>1</v>
      </c>
      <c r="C1926" s="64" t="s">
        <v>17</v>
      </c>
      <c r="D1926" s="68">
        <f>'31-60 days'!H23</f>
        <v>0</v>
      </c>
      <c r="E1926" s="68">
        <f t="shared" si="1594"/>
        <v>0</v>
      </c>
      <c r="F1926" s="63">
        <f t="shared" si="1595"/>
        <v>6.9392486816699517E-2</v>
      </c>
      <c r="G1926" s="65">
        <f>IFERROR(VLOOKUP(B1926,EFA!$C$2:$D$7,2,0),EFA!$D$7)</f>
        <v>1.0407772896135385</v>
      </c>
      <c r="H1926" s="69">
        <f>LGD!$D$8</f>
        <v>4.6364209605119888E-2</v>
      </c>
      <c r="I1926" s="68">
        <f t="shared" si="1596"/>
        <v>0</v>
      </c>
      <c r="J1926" s="70">
        <f t="shared" si="1597"/>
        <v>0.93558878588680383</v>
      </c>
      <c r="K1926" s="68">
        <f t="shared" si="1598"/>
        <v>0</v>
      </c>
      <c r="M1926" s="64">
        <v>228</v>
      </c>
      <c r="N1926" s="64">
        <v>1</v>
      </c>
      <c r="O1926" s="63">
        <f t="shared" si="1599"/>
        <v>0.13390000000000002</v>
      </c>
      <c r="P1926" s="87">
        <f t="shared" si="1593"/>
        <v>1.2124118336157565E-2</v>
      </c>
      <c r="Q1926" s="64">
        <f t="shared" si="1600"/>
        <v>222</v>
      </c>
      <c r="R1926" s="87">
        <f t="shared" si="1601"/>
        <v>0.99404121653468114</v>
      </c>
      <c r="S1926" s="64">
        <v>6</v>
      </c>
    </row>
    <row r="1927" spans="1:19" x14ac:dyDescent="0.25">
      <c r="B1927" s="62">
        <v>1</v>
      </c>
      <c r="C1927" s="64" t="s">
        <v>18</v>
      </c>
      <c r="D1927" s="68">
        <f>'31-60 days'!I23</f>
        <v>0</v>
      </c>
      <c r="E1927" s="68">
        <f t="shared" si="1594"/>
        <v>0</v>
      </c>
      <c r="F1927" s="63">
        <f t="shared" si="1595"/>
        <v>6.9392486816699517E-2</v>
      </c>
      <c r="G1927" s="65">
        <f>IFERROR(VLOOKUP(B1927,EFA!$C$2:$D$7,2,0),EFA!$D$7)</f>
        <v>1.0407772896135385</v>
      </c>
      <c r="H1927" s="69">
        <f>LGD!$D$9</f>
        <v>0.25</v>
      </c>
      <c r="I1927" s="68">
        <f t="shared" si="1596"/>
        <v>0</v>
      </c>
      <c r="J1927" s="70">
        <f t="shared" si="1597"/>
        <v>0.93558878588680383</v>
      </c>
      <c r="K1927" s="68">
        <f t="shared" si="1598"/>
        <v>0</v>
      </c>
      <c r="M1927" s="64">
        <v>228</v>
      </c>
      <c r="N1927" s="64">
        <v>1</v>
      </c>
      <c r="O1927" s="63">
        <f t="shared" si="1599"/>
        <v>0.13390000000000002</v>
      </c>
      <c r="P1927" s="87">
        <f t="shared" si="1593"/>
        <v>1.2124118336157565E-2</v>
      </c>
      <c r="Q1927" s="64">
        <f t="shared" si="1600"/>
        <v>222</v>
      </c>
      <c r="R1927" s="87">
        <f t="shared" si="1601"/>
        <v>0.99404121653468114</v>
      </c>
      <c r="S1927" s="64">
        <v>6</v>
      </c>
    </row>
    <row r="1928" spans="1:19" x14ac:dyDescent="0.25">
      <c r="B1928" s="62">
        <v>1</v>
      </c>
      <c r="C1928" s="64" t="s">
        <v>19</v>
      </c>
      <c r="D1928" s="68">
        <f>'31-60 days'!J23</f>
        <v>0</v>
      </c>
      <c r="E1928" s="68">
        <f t="shared" si="1594"/>
        <v>0</v>
      </c>
      <c r="F1928" s="63">
        <f t="shared" si="1595"/>
        <v>6.9392486816699517E-2</v>
      </c>
      <c r="G1928" s="65">
        <f>IFERROR(VLOOKUP(B1928,EFA!$C$2:$D$7,2,0),EFA!$D$7)</f>
        <v>1.0407772896135385</v>
      </c>
      <c r="H1928" s="69">
        <f>LGD!$D$10</f>
        <v>0.35</v>
      </c>
      <c r="I1928" s="68">
        <f t="shared" si="1596"/>
        <v>0</v>
      </c>
      <c r="J1928" s="70">
        <f t="shared" si="1597"/>
        <v>0.93558878588680383</v>
      </c>
      <c r="K1928" s="68">
        <f t="shared" si="1598"/>
        <v>0</v>
      </c>
      <c r="M1928" s="64">
        <v>228</v>
      </c>
      <c r="N1928" s="64">
        <v>1</v>
      </c>
      <c r="O1928" s="63">
        <f t="shared" si="1599"/>
        <v>0.13390000000000002</v>
      </c>
      <c r="P1928" s="87">
        <f t="shared" si="1593"/>
        <v>1.2124118336157565E-2</v>
      </c>
      <c r="Q1928" s="64">
        <f t="shared" si="1600"/>
        <v>222</v>
      </c>
      <c r="R1928" s="87">
        <f t="shared" si="1601"/>
        <v>0.99404121653468114</v>
      </c>
      <c r="S1928" s="64">
        <v>6</v>
      </c>
    </row>
    <row r="1929" spans="1:19" x14ac:dyDescent="0.25">
      <c r="B1929" s="62">
        <v>1</v>
      </c>
      <c r="C1929" s="64" t="s">
        <v>20</v>
      </c>
      <c r="D1929" s="68">
        <f>'31-60 days'!K23</f>
        <v>0</v>
      </c>
      <c r="E1929" s="68">
        <f t="shared" si="1594"/>
        <v>0</v>
      </c>
      <c r="F1929" s="63">
        <f t="shared" si="1595"/>
        <v>6.9392486816699517E-2</v>
      </c>
      <c r="G1929" s="65">
        <f>IFERROR(VLOOKUP(B1929,EFA!$C$2:$D$7,2,0),EFA!$D$7)</f>
        <v>1.0407772896135385</v>
      </c>
      <c r="H1929" s="69">
        <f>LGD!$D$11</f>
        <v>0.55000000000000004</v>
      </c>
      <c r="I1929" s="68">
        <f t="shared" si="1596"/>
        <v>0</v>
      </c>
      <c r="J1929" s="70">
        <f t="shared" si="1597"/>
        <v>0.93558878588680383</v>
      </c>
      <c r="K1929" s="68">
        <f t="shared" si="1598"/>
        <v>0</v>
      </c>
      <c r="M1929" s="64">
        <v>228</v>
      </c>
      <c r="N1929" s="64">
        <v>1</v>
      </c>
      <c r="O1929" s="63">
        <f t="shared" si="1599"/>
        <v>0.13390000000000002</v>
      </c>
      <c r="P1929" s="87">
        <f t="shared" si="1593"/>
        <v>1.2124118336157565E-2</v>
      </c>
      <c r="Q1929" s="64">
        <f t="shared" si="1600"/>
        <v>222</v>
      </c>
      <c r="R1929" s="87">
        <f t="shared" si="1601"/>
        <v>0.99404121653468114</v>
      </c>
      <c r="S1929" s="64">
        <v>6</v>
      </c>
    </row>
    <row r="1930" spans="1:19" x14ac:dyDescent="0.25">
      <c r="C1930" s="88"/>
      <c r="D1930" s="89"/>
      <c r="E1930" s="89"/>
      <c r="F1930" s="90"/>
      <c r="G1930" s="91"/>
      <c r="H1930" s="92"/>
      <c r="I1930" s="89"/>
      <c r="J1930" s="93"/>
      <c r="K1930" s="89"/>
      <c r="M1930" s="94"/>
      <c r="N1930" s="94"/>
      <c r="O1930" s="95"/>
      <c r="P1930" s="96"/>
      <c r="Q1930" s="94"/>
      <c r="R1930" s="96"/>
      <c r="S1930" s="94"/>
    </row>
    <row r="1931" spans="1:19" x14ac:dyDescent="0.25">
      <c r="A1931" s="62">
        <v>19</v>
      </c>
      <c r="B1931" s="62" t="s">
        <v>52</v>
      </c>
      <c r="C1931" s="64" t="s">
        <v>9</v>
      </c>
      <c r="D1931" s="64"/>
      <c r="E1931" s="84" t="s">
        <v>26</v>
      </c>
      <c r="F1931" s="84" t="s">
        <v>39</v>
      </c>
      <c r="G1931" s="84" t="s">
        <v>27</v>
      </c>
      <c r="H1931" s="84" t="s">
        <v>28</v>
      </c>
      <c r="I1931" s="84" t="s">
        <v>29</v>
      </c>
      <c r="J1931" s="84" t="s">
        <v>30</v>
      </c>
      <c r="K1931" s="85" t="s">
        <v>31</v>
      </c>
      <c r="M1931" s="85" t="s">
        <v>32</v>
      </c>
      <c r="N1931" s="85" t="s">
        <v>33</v>
      </c>
      <c r="O1931" s="85" t="s">
        <v>34</v>
      </c>
      <c r="P1931" s="85" t="s">
        <v>35</v>
      </c>
      <c r="Q1931" s="85" t="s">
        <v>36</v>
      </c>
      <c r="R1931" s="85" t="s">
        <v>37</v>
      </c>
      <c r="S1931" s="85" t="s">
        <v>38</v>
      </c>
    </row>
    <row r="1932" spans="1:19" x14ac:dyDescent="0.25">
      <c r="B1932" s="62">
        <v>2</v>
      </c>
      <c r="C1932" s="64" t="s">
        <v>12</v>
      </c>
      <c r="D1932" s="68"/>
      <c r="E1932" s="68">
        <f>$D$1921*R1932</f>
        <v>0</v>
      </c>
      <c r="F1932" s="63">
        <f>$E$4-$D$4</f>
        <v>1.1234008039333332E-2</v>
      </c>
      <c r="G1932" s="65">
        <f>IFERROR(VLOOKUP(B1932,EFA!$C$2:$D$7,2,0),EFA!$D$7)</f>
        <v>0.97341921930465047</v>
      </c>
      <c r="H1932" s="69">
        <f>LGD!$D$3</f>
        <v>0</v>
      </c>
      <c r="I1932" s="68">
        <f>E1932*F1932*G1932*H1932</f>
        <v>0</v>
      </c>
      <c r="J1932" s="70">
        <f>1/((1+($O$16/12))^(M1932-Q1932))</f>
        <v>0.81894554163582844</v>
      </c>
      <c r="K1932" s="68">
        <f>I1932*J1932</f>
        <v>0</v>
      </c>
      <c r="M1932" s="64">
        <v>228</v>
      </c>
      <c r="N1932" s="64">
        <v>1</v>
      </c>
      <c r="O1932" s="63">
        <f>$O$16</f>
        <v>0.13390000000000002</v>
      </c>
      <c r="P1932" s="87">
        <f t="shared" ref="P1932:P1940" si="1602">PMT(O1932/12,M1932,-N1932,0,0)</f>
        <v>1.2124118336157565E-2</v>
      </c>
      <c r="Q1932" s="64">
        <f>$Q$1929-12</f>
        <v>210</v>
      </c>
      <c r="R1932" s="87">
        <f>PV(O1932/12,Q1932,-P1932,0,0)</f>
        <v>0.98086469773484986</v>
      </c>
      <c r="S1932" s="64">
        <f>12+6</f>
        <v>18</v>
      </c>
    </row>
    <row r="1933" spans="1:19" x14ac:dyDescent="0.25">
      <c r="B1933" s="62">
        <v>2</v>
      </c>
      <c r="C1933" s="64" t="s">
        <v>13</v>
      </c>
      <c r="D1933" s="68"/>
      <c r="E1933" s="68">
        <f>$D$1922*R1933</f>
        <v>0</v>
      </c>
      <c r="F1933" s="63">
        <f t="shared" ref="F1933:F1940" si="1603">$E$4-$D$4</f>
        <v>1.1234008039333332E-2</v>
      </c>
      <c r="G1933" s="65">
        <f>IFERROR(VLOOKUP(B1933,EFA!$C$2:$D$7,2,0),EFA!$D$7)</f>
        <v>0.97341921930465047</v>
      </c>
      <c r="H1933" s="69">
        <f>LGD!$D$4</f>
        <v>0.55000000000000004</v>
      </c>
      <c r="I1933" s="68">
        <f t="shared" ref="I1933:I1940" si="1604">E1933*F1933*G1933*H1933</f>
        <v>0</v>
      </c>
      <c r="J1933" s="70">
        <f t="shared" ref="J1933:J1940" si="1605">1/((1+($O$16/12))^(M1933-Q1933))</f>
        <v>0.81894554163582844</v>
      </c>
      <c r="K1933" s="68">
        <f t="shared" ref="K1933:K1940" si="1606">I1933*J1933</f>
        <v>0</v>
      </c>
      <c r="M1933" s="64">
        <v>228</v>
      </c>
      <c r="N1933" s="64">
        <v>1</v>
      </c>
      <c r="O1933" s="63">
        <f t="shared" ref="O1933:O1940" si="1607">$O$16</f>
        <v>0.13390000000000002</v>
      </c>
      <c r="P1933" s="87">
        <f t="shared" si="1602"/>
        <v>1.2124118336157565E-2</v>
      </c>
      <c r="Q1933" s="64">
        <f t="shared" ref="Q1933:Q1940" si="1608">$Q$1929-12</f>
        <v>210</v>
      </c>
      <c r="R1933" s="87">
        <f t="shared" ref="R1933:R1940" si="1609">PV(O1933/12,Q1933,-P1933,0,0)</f>
        <v>0.98086469773484986</v>
      </c>
      <c r="S1933" s="64">
        <f t="shared" ref="S1933:S1940" si="1610">12+6</f>
        <v>18</v>
      </c>
    </row>
    <row r="1934" spans="1:19" x14ac:dyDescent="0.25">
      <c r="B1934" s="62">
        <v>2</v>
      </c>
      <c r="C1934" s="64" t="s">
        <v>14</v>
      </c>
      <c r="D1934" s="68"/>
      <c r="E1934" s="68">
        <f>$D$1923*R1934</f>
        <v>0</v>
      </c>
      <c r="F1934" s="63">
        <f t="shared" si="1603"/>
        <v>1.1234008039333332E-2</v>
      </c>
      <c r="G1934" s="65">
        <f>IFERROR(VLOOKUP(B1934,EFA!$C$2:$D$7,2,0),EFA!$D$7)</f>
        <v>0.97341921930465047</v>
      </c>
      <c r="H1934" s="69">
        <f>LGD!$D$5</f>
        <v>0.14000000000000001</v>
      </c>
      <c r="I1934" s="68">
        <f t="shared" si="1604"/>
        <v>0</v>
      </c>
      <c r="J1934" s="70">
        <f t="shared" si="1605"/>
        <v>0.81894554163582844</v>
      </c>
      <c r="K1934" s="68">
        <f t="shared" si="1606"/>
        <v>0</v>
      </c>
      <c r="M1934" s="64">
        <v>228</v>
      </c>
      <c r="N1934" s="64">
        <v>1</v>
      </c>
      <c r="O1934" s="63">
        <f t="shared" si="1607"/>
        <v>0.13390000000000002</v>
      </c>
      <c r="P1934" s="87">
        <f t="shared" si="1602"/>
        <v>1.2124118336157565E-2</v>
      </c>
      <c r="Q1934" s="64">
        <f t="shared" si="1608"/>
        <v>210</v>
      </c>
      <c r="R1934" s="87">
        <f t="shared" si="1609"/>
        <v>0.98086469773484986</v>
      </c>
      <c r="S1934" s="64">
        <f t="shared" si="1610"/>
        <v>18</v>
      </c>
    </row>
    <row r="1935" spans="1:19" x14ac:dyDescent="0.25">
      <c r="B1935" s="62">
        <v>2</v>
      </c>
      <c r="C1935" s="64" t="s">
        <v>15</v>
      </c>
      <c r="D1935" s="68"/>
      <c r="E1935" s="68">
        <f>$D$1924*R1935</f>
        <v>0</v>
      </c>
      <c r="F1935" s="63">
        <f t="shared" si="1603"/>
        <v>1.1234008039333332E-2</v>
      </c>
      <c r="G1935" s="65">
        <f>IFERROR(VLOOKUP(B1935,EFA!$C$2:$D$7,2,0),EFA!$D$7)</f>
        <v>0.97341921930465047</v>
      </c>
      <c r="H1935" s="69">
        <f>LGD!$D$6</f>
        <v>0.3</v>
      </c>
      <c r="I1935" s="68">
        <f t="shared" si="1604"/>
        <v>0</v>
      </c>
      <c r="J1935" s="70">
        <f t="shared" si="1605"/>
        <v>0.81894554163582844</v>
      </c>
      <c r="K1935" s="68">
        <f t="shared" si="1606"/>
        <v>0</v>
      </c>
      <c r="M1935" s="64">
        <v>228</v>
      </c>
      <c r="N1935" s="64">
        <v>1</v>
      </c>
      <c r="O1935" s="63">
        <f t="shared" si="1607"/>
        <v>0.13390000000000002</v>
      </c>
      <c r="P1935" s="87">
        <f t="shared" si="1602"/>
        <v>1.2124118336157565E-2</v>
      </c>
      <c r="Q1935" s="64">
        <f t="shared" si="1608"/>
        <v>210</v>
      </c>
      <c r="R1935" s="87">
        <f t="shared" si="1609"/>
        <v>0.98086469773484986</v>
      </c>
      <c r="S1935" s="64">
        <f t="shared" si="1610"/>
        <v>18</v>
      </c>
    </row>
    <row r="1936" spans="1:19" x14ac:dyDescent="0.25">
      <c r="B1936" s="62">
        <v>2</v>
      </c>
      <c r="C1936" s="64" t="s">
        <v>16</v>
      </c>
      <c r="D1936" s="68"/>
      <c r="E1936" s="68">
        <f>$D$1925*R1936</f>
        <v>0</v>
      </c>
      <c r="F1936" s="63">
        <f t="shared" si="1603"/>
        <v>1.1234008039333332E-2</v>
      </c>
      <c r="G1936" s="65">
        <f>IFERROR(VLOOKUP(B1936,EFA!$C$2:$D$7,2,0),EFA!$D$7)</f>
        <v>0.97341921930465047</v>
      </c>
      <c r="H1936" s="69">
        <f>LGD!$D$7</f>
        <v>0.3</v>
      </c>
      <c r="I1936" s="68">
        <f t="shared" si="1604"/>
        <v>0</v>
      </c>
      <c r="J1936" s="70">
        <f t="shared" si="1605"/>
        <v>0.81894554163582844</v>
      </c>
      <c r="K1936" s="68">
        <f t="shared" si="1606"/>
        <v>0</v>
      </c>
      <c r="M1936" s="64">
        <v>228</v>
      </c>
      <c r="N1936" s="64">
        <v>1</v>
      </c>
      <c r="O1936" s="63">
        <f t="shared" si="1607"/>
        <v>0.13390000000000002</v>
      </c>
      <c r="P1936" s="87">
        <f t="shared" si="1602"/>
        <v>1.2124118336157565E-2</v>
      </c>
      <c r="Q1936" s="64">
        <f t="shared" si="1608"/>
        <v>210</v>
      </c>
      <c r="R1936" s="87">
        <f t="shared" si="1609"/>
        <v>0.98086469773484986</v>
      </c>
      <c r="S1936" s="64">
        <f t="shared" si="1610"/>
        <v>18</v>
      </c>
    </row>
    <row r="1937" spans="1:19" x14ac:dyDescent="0.25">
      <c r="B1937" s="62">
        <v>2</v>
      </c>
      <c r="C1937" s="64" t="s">
        <v>17</v>
      </c>
      <c r="D1937" s="68"/>
      <c r="E1937" s="68">
        <f>$D$1926*R1937</f>
        <v>0</v>
      </c>
      <c r="F1937" s="63">
        <f t="shared" si="1603"/>
        <v>1.1234008039333332E-2</v>
      </c>
      <c r="G1937" s="65">
        <f>IFERROR(VLOOKUP(B1937,EFA!$C$2:$D$7,2,0),EFA!$D$7)</f>
        <v>0.97341921930465047</v>
      </c>
      <c r="H1937" s="69">
        <f>LGD!$D$8</f>
        <v>4.6364209605119888E-2</v>
      </c>
      <c r="I1937" s="68">
        <f t="shared" si="1604"/>
        <v>0</v>
      </c>
      <c r="J1937" s="70">
        <f t="shared" si="1605"/>
        <v>0.81894554163582844</v>
      </c>
      <c r="K1937" s="68">
        <f t="shared" si="1606"/>
        <v>0</v>
      </c>
      <c r="M1937" s="64">
        <v>228</v>
      </c>
      <c r="N1937" s="64">
        <v>1</v>
      </c>
      <c r="O1937" s="63">
        <f t="shared" si="1607"/>
        <v>0.13390000000000002</v>
      </c>
      <c r="P1937" s="87">
        <f t="shared" si="1602"/>
        <v>1.2124118336157565E-2</v>
      </c>
      <c r="Q1937" s="64">
        <f t="shared" si="1608"/>
        <v>210</v>
      </c>
      <c r="R1937" s="87">
        <f t="shared" si="1609"/>
        <v>0.98086469773484986</v>
      </c>
      <c r="S1937" s="64">
        <f t="shared" si="1610"/>
        <v>18</v>
      </c>
    </row>
    <row r="1938" spans="1:19" x14ac:dyDescent="0.25">
      <c r="B1938" s="62">
        <v>2</v>
      </c>
      <c r="C1938" s="64" t="s">
        <v>18</v>
      </c>
      <c r="D1938" s="68"/>
      <c r="E1938" s="68">
        <f>$D$1927*R1938</f>
        <v>0</v>
      </c>
      <c r="F1938" s="63">
        <f t="shared" si="1603"/>
        <v>1.1234008039333332E-2</v>
      </c>
      <c r="G1938" s="65">
        <f>IFERROR(VLOOKUP(B1938,EFA!$C$2:$D$7,2,0),EFA!$D$7)</f>
        <v>0.97341921930465047</v>
      </c>
      <c r="H1938" s="69">
        <f>LGD!$D$9</f>
        <v>0.25</v>
      </c>
      <c r="I1938" s="68">
        <f t="shared" si="1604"/>
        <v>0</v>
      </c>
      <c r="J1938" s="70">
        <f t="shared" si="1605"/>
        <v>0.81894554163582844</v>
      </c>
      <c r="K1938" s="68">
        <f t="shared" si="1606"/>
        <v>0</v>
      </c>
      <c r="M1938" s="64">
        <v>228</v>
      </c>
      <c r="N1938" s="64">
        <v>1</v>
      </c>
      <c r="O1938" s="63">
        <f t="shared" si="1607"/>
        <v>0.13390000000000002</v>
      </c>
      <c r="P1938" s="87">
        <f t="shared" si="1602"/>
        <v>1.2124118336157565E-2</v>
      </c>
      <c r="Q1938" s="64">
        <f t="shared" si="1608"/>
        <v>210</v>
      </c>
      <c r="R1938" s="87">
        <f t="shared" si="1609"/>
        <v>0.98086469773484986</v>
      </c>
      <c r="S1938" s="64">
        <f t="shared" si="1610"/>
        <v>18</v>
      </c>
    </row>
    <row r="1939" spans="1:19" x14ac:dyDescent="0.25">
      <c r="B1939" s="62">
        <v>2</v>
      </c>
      <c r="C1939" s="64" t="s">
        <v>19</v>
      </c>
      <c r="D1939" s="68"/>
      <c r="E1939" s="68">
        <f>$D$1928*R1939</f>
        <v>0</v>
      </c>
      <c r="F1939" s="63">
        <f t="shared" si="1603"/>
        <v>1.1234008039333332E-2</v>
      </c>
      <c r="G1939" s="65">
        <f>IFERROR(VLOOKUP(B1939,EFA!$C$2:$D$7,2,0),EFA!$D$7)</f>
        <v>0.97341921930465047</v>
      </c>
      <c r="H1939" s="69">
        <f>LGD!$D$10</f>
        <v>0.35</v>
      </c>
      <c r="I1939" s="68">
        <f t="shared" si="1604"/>
        <v>0</v>
      </c>
      <c r="J1939" s="70">
        <f t="shared" si="1605"/>
        <v>0.81894554163582844</v>
      </c>
      <c r="K1939" s="68">
        <f t="shared" si="1606"/>
        <v>0</v>
      </c>
      <c r="M1939" s="64">
        <v>228</v>
      </c>
      <c r="N1939" s="64">
        <v>1</v>
      </c>
      <c r="O1939" s="63">
        <f t="shared" si="1607"/>
        <v>0.13390000000000002</v>
      </c>
      <c r="P1939" s="87">
        <f t="shared" si="1602"/>
        <v>1.2124118336157565E-2</v>
      </c>
      <c r="Q1939" s="64">
        <f t="shared" si="1608"/>
        <v>210</v>
      </c>
      <c r="R1939" s="87">
        <f t="shared" si="1609"/>
        <v>0.98086469773484986</v>
      </c>
      <c r="S1939" s="64">
        <f t="shared" si="1610"/>
        <v>18</v>
      </c>
    </row>
    <row r="1940" spans="1:19" x14ac:dyDescent="0.25">
      <c r="B1940" s="62">
        <v>2</v>
      </c>
      <c r="C1940" s="64" t="s">
        <v>20</v>
      </c>
      <c r="D1940" s="68"/>
      <c r="E1940" s="68">
        <f>$D$1929*R1940</f>
        <v>0</v>
      </c>
      <c r="F1940" s="63">
        <f t="shared" si="1603"/>
        <v>1.1234008039333332E-2</v>
      </c>
      <c r="G1940" s="65">
        <f>IFERROR(VLOOKUP(B1940,EFA!$C$2:$D$7,2,0),EFA!$D$7)</f>
        <v>0.97341921930465047</v>
      </c>
      <c r="H1940" s="69">
        <f>LGD!$D$11</f>
        <v>0.55000000000000004</v>
      </c>
      <c r="I1940" s="68">
        <f t="shared" si="1604"/>
        <v>0</v>
      </c>
      <c r="J1940" s="70">
        <f t="shared" si="1605"/>
        <v>0.81894554163582844</v>
      </c>
      <c r="K1940" s="68">
        <f t="shared" si="1606"/>
        <v>0</v>
      </c>
      <c r="M1940" s="64">
        <v>228</v>
      </c>
      <c r="N1940" s="64">
        <v>1</v>
      </c>
      <c r="O1940" s="63">
        <f t="shared" si="1607"/>
        <v>0.13390000000000002</v>
      </c>
      <c r="P1940" s="87">
        <f t="shared" si="1602"/>
        <v>1.2124118336157565E-2</v>
      </c>
      <c r="Q1940" s="64">
        <f t="shared" si="1608"/>
        <v>210</v>
      </c>
      <c r="R1940" s="87">
        <f t="shared" si="1609"/>
        <v>0.98086469773484986</v>
      </c>
      <c r="S1940" s="64">
        <f t="shared" si="1610"/>
        <v>18</v>
      </c>
    </row>
    <row r="1941" spans="1:19" x14ac:dyDescent="0.25">
      <c r="C1941" s="64"/>
      <c r="D1941" s="68"/>
      <c r="E1941" s="68"/>
      <c r="F1941" s="63"/>
      <c r="G1941" s="65"/>
      <c r="H1941" s="69"/>
      <c r="I1941" s="68"/>
      <c r="J1941" s="70"/>
      <c r="K1941" s="68"/>
      <c r="M1941" s="64"/>
      <c r="N1941" s="64"/>
      <c r="O1941" s="63"/>
      <c r="P1941" s="87"/>
      <c r="Q1941" s="64"/>
      <c r="R1941" s="87"/>
      <c r="S1941" s="64"/>
    </row>
    <row r="1942" spans="1:19" x14ac:dyDescent="0.25">
      <c r="A1942" s="62">
        <v>19</v>
      </c>
      <c r="B1942" s="62" t="s">
        <v>52</v>
      </c>
      <c r="C1942" s="64" t="s">
        <v>9</v>
      </c>
      <c r="D1942" s="64"/>
      <c r="E1942" s="84" t="s">
        <v>26</v>
      </c>
      <c r="F1942" s="84" t="s">
        <v>39</v>
      </c>
      <c r="G1942" s="84" t="s">
        <v>27</v>
      </c>
      <c r="H1942" s="84" t="s">
        <v>28</v>
      </c>
      <c r="I1942" s="84" t="s">
        <v>29</v>
      </c>
      <c r="J1942" s="84" t="s">
        <v>30</v>
      </c>
      <c r="K1942" s="85" t="s">
        <v>31</v>
      </c>
      <c r="M1942" s="85" t="s">
        <v>32</v>
      </c>
      <c r="N1942" s="85" t="s">
        <v>33</v>
      </c>
      <c r="O1942" s="85" t="s">
        <v>34</v>
      </c>
      <c r="P1942" s="85" t="s">
        <v>35</v>
      </c>
      <c r="Q1942" s="85" t="s">
        <v>36</v>
      </c>
      <c r="R1942" s="85" t="s">
        <v>37</v>
      </c>
      <c r="S1942" s="85" t="s">
        <v>38</v>
      </c>
    </row>
    <row r="1943" spans="1:19" x14ac:dyDescent="0.25">
      <c r="B1943" s="62">
        <v>3</v>
      </c>
      <c r="C1943" s="64" t="s">
        <v>12</v>
      </c>
      <c r="D1943" s="68"/>
      <c r="E1943" s="68">
        <f>$D$1921*R1943</f>
        <v>0</v>
      </c>
      <c r="F1943" s="63">
        <f>$F$4-$E$4</f>
        <v>1.4695080658937348E-2</v>
      </c>
      <c r="G1943" s="65">
        <f>IFERROR(VLOOKUP(B1943,EFA!$C$2:$D$7,2,0),EFA!$D$7)</f>
        <v>0.97750576770633035</v>
      </c>
      <c r="H1943" s="69">
        <f>LGD!$D$3</f>
        <v>0</v>
      </c>
      <c r="I1943" s="68">
        <f>E1943*F1943*G1943*H1943</f>
        <v>0</v>
      </c>
      <c r="J1943" s="70">
        <f>1/((1+($O$16/12))^(M1943-Q1943))</f>
        <v>0.7168446333284122</v>
      </c>
      <c r="K1943" s="68">
        <f>I1943*J1943</f>
        <v>0</v>
      </c>
      <c r="M1943" s="64">
        <v>228</v>
      </c>
      <c r="N1943" s="64">
        <v>1</v>
      </c>
      <c r="O1943" s="63">
        <f>$O$16</f>
        <v>0.13390000000000002</v>
      </c>
      <c r="P1943" s="87">
        <f t="shared" ref="P1943:P1951" si="1611">PMT(O1943/12,M1943,-N1943,0,0)</f>
        <v>1.2124118336157565E-2</v>
      </c>
      <c r="Q1943" s="64">
        <f>$Q$1940-12</f>
        <v>198</v>
      </c>
      <c r="R1943" s="87">
        <f>PV(O1943/12,Q1943,-P1943,0,0)</f>
        <v>0.96581143399581748</v>
      </c>
      <c r="S1943" s="64">
        <f>12+12+6</f>
        <v>30</v>
      </c>
    </row>
    <row r="1944" spans="1:19" x14ac:dyDescent="0.25">
      <c r="B1944" s="62">
        <v>3</v>
      </c>
      <c r="C1944" s="64" t="s">
        <v>13</v>
      </c>
      <c r="D1944" s="68"/>
      <c r="E1944" s="68">
        <f>$D$1922*R1944</f>
        <v>0</v>
      </c>
      <c r="F1944" s="63">
        <f t="shared" ref="F1944:F1951" si="1612">$F$4-$E$4</f>
        <v>1.4695080658937348E-2</v>
      </c>
      <c r="G1944" s="65">
        <f>IFERROR(VLOOKUP(B1944,EFA!$C$2:$D$7,2,0),EFA!$D$7)</f>
        <v>0.97750576770633035</v>
      </c>
      <c r="H1944" s="69">
        <f>LGD!$D$4</f>
        <v>0.55000000000000004</v>
      </c>
      <c r="I1944" s="68">
        <f t="shared" ref="I1944:I1951" si="1613">E1944*F1944*G1944*H1944</f>
        <v>0</v>
      </c>
      <c r="J1944" s="70">
        <f t="shared" ref="J1944:J1951" si="1614">1/((1+($O$16/12))^(M1944-Q1944))</f>
        <v>0.7168446333284122</v>
      </c>
      <c r="K1944" s="68">
        <f t="shared" ref="K1944:K1951" si="1615">I1944*J1944</f>
        <v>0</v>
      </c>
      <c r="M1944" s="64">
        <v>228</v>
      </c>
      <c r="N1944" s="64">
        <v>1</v>
      </c>
      <c r="O1944" s="63">
        <f t="shared" ref="O1944:O1951" si="1616">$O$16</f>
        <v>0.13390000000000002</v>
      </c>
      <c r="P1944" s="87">
        <f t="shared" si="1611"/>
        <v>1.2124118336157565E-2</v>
      </c>
      <c r="Q1944" s="64">
        <f t="shared" ref="Q1944:Q1951" si="1617">$Q$1940-12</f>
        <v>198</v>
      </c>
      <c r="R1944" s="87">
        <f t="shared" ref="R1944:R1951" si="1618">PV(O1944/12,Q1944,-P1944,0,0)</f>
        <v>0.96581143399581748</v>
      </c>
      <c r="S1944" s="64">
        <f t="shared" ref="S1944:S1951" si="1619">12+12+6</f>
        <v>30</v>
      </c>
    </row>
    <row r="1945" spans="1:19" x14ac:dyDescent="0.25">
      <c r="B1945" s="62">
        <v>3</v>
      </c>
      <c r="C1945" s="64" t="s">
        <v>14</v>
      </c>
      <c r="D1945" s="68"/>
      <c r="E1945" s="68">
        <f>$D$1923*R1945</f>
        <v>0</v>
      </c>
      <c r="F1945" s="63">
        <f t="shared" si="1612"/>
        <v>1.4695080658937348E-2</v>
      </c>
      <c r="G1945" s="65">
        <f>IFERROR(VLOOKUP(B1945,EFA!$C$2:$D$7,2,0),EFA!$D$7)</f>
        <v>0.97750576770633035</v>
      </c>
      <c r="H1945" s="69">
        <f>LGD!$D$5</f>
        <v>0.14000000000000001</v>
      </c>
      <c r="I1945" s="68">
        <f t="shared" si="1613"/>
        <v>0</v>
      </c>
      <c r="J1945" s="70">
        <f t="shared" si="1614"/>
        <v>0.7168446333284122</v>
      </c>
      <c r="K1945" s="68">
        <f t="shared" si="1615"/>
        <v>0</v>
      </c>
      <c r="M1945" s="64">
        <v>228</v>
      </c>
      <c r="N1945" s="64">
        <v>1</v>
      </c>
      <c r="O1945" s="63">
        <f t="shared" si="1616"/>
        <v>0.13390000000000002</v>
      </c>
      <c r="P1945" s="87">
        <f t="shared" si="1611"/>
        <v>1.2124118336157565E-2</v>
      </c>
      <c r="Q1945" s="64">
        <f t="shared" si="1617"/>
        <v>198</v>
      </c>
      <c r="R1945" s="87">
        <f t="shared" si="1618"/>
        <v>0.96581143399581748</v>
      </c>
      <c r="S1945" s="64">
        <f t="shared" si="1619"/>
        <v>30</v>
      </c>
    </row>
    <row r="1946" spans="1:19" x14ac:dyDescent="0.25">
      <c r="B1946" s="62">
        <v>3</v>
      </c>
      <c r="C1946" s="64" t="s">
        <v>15</v>
      </c>
      <c r="D1946" s="68"/>
      <c r="E1946" s="68">
        <f>$D$1924*R1946</f>
        <v>0</v>
      </c>
      <c r="F1946" s="63">
        <f t="shared" si="1612"/>
        <v>1.4695080658937348E-2</v>
      </c>
      <c r="G1946" s="65">
        <f>IFERROR(VLOOKUP(B1946,EFA!$C$2:$D$7,2,0),EFA!$D$7)</f>
        <v>0.97750576770633035</v>
      </c>
      <c r="H1946" s="69">
        <f>LGD!$D$6</f>
        <v>0.3</v>
      </c>
      <c r="I1946" s="68">
        <f t="shared" si="1613"/>
        <v>0</v>
      </c>
      <c r="J1946" s="70">
        <f t="shared" si="1614"/>
        <v>0.7168446333284122</v>
      </c>
      <c r="K1946" s="68">
        <f t="shared" si="1615"/>
        <v>0</v>
      </c>
      <c r="M1946" s="64">
        <v>228</v>
      </c>
      <c r="N1946" s="64">
        <v>1</v>
      </c>
      <c r="O1946" s="63">
        <f t="shared" si="1616"/>
        <v>0.13390000000000002</v>
      </c>
      <c r="P1946" s="87">
        <f t="shared" si="1611"/>
        <v>1.2124118336157565E-2</v>
      </c>
      <c r="Q1946" s="64">
        <f t="shared" si="1617"/>
        <v>198</v>
      </c>
      <c r="R1946" s="87">
        <f t="shared" si="1618"/>
        <v>0.96581143399581748</v>
      </c>
      <c r="S1946" s="64">
        <f t="shared" si="1619"/>
        <v>30</v>
      </c>
    </row>
    <row r="1947" spans="1:19" x14ac:dyDescent="0.25">
      <c r="B1947" s="62">
        <v>3</v>
      </c>
      <c r="C1947" s="64" t="s">
        <v>16</v>
      </c>
      <c r="D1947" s="68"/>
      <c r="E1947" s="68">
        <f>$D$1925*R1947</f>
        <v>0</v>
      </c>
      <c r="F1947" s="63">
        <f t="shared" si="1612"/>
        <v>1.4695080658937348E-2</v>
      </c>
      <c r="G1947" s="65">
        <f>IFERROR(VLOOKUP(B1947,EFA!$C$2:$D$7,2,0),EFA!$D$7)</f>
        <v>0.97750576770633035</v>
      </c>
      <c r="H1947" s="69">
        <f>LGD!$D$7</f>
        <v>0.3</v>
      </c>
      <c r="I1947" s="68">
        <f t="shared" si="1613"/>
        <v>0</v>
      </c>
      <c r="J1947" s="70">
        <f t="shared" si="1614"/>
        <v>0.7168446333284122</v>
      </c>
      <c r="K1947" s="68">
        <f t="shared" si="1615"/>
        <v>0</v>
      </c>
      <c r="M1947" s="64">
        <v>228</v>
      </c>
      <c r="N1947" s="64">
        <v>1</v>
      </c>
      <c r="O1947" s="63">
        <f t="shared" si="1616"/>
        <v>0.13390000000000002</v>
      </c>
      <c r="P1947" s="87">
        <f t="shared" si="1611"/>
        <v>1.2124118336157565E-2</v>
      </c>
      <c r="Q1947" s="64">
        <f t="shared" si="1617"/>
        <v>198</v>
      </c>
      <c r="R1947" s="87">
        <f t="shared" si="1618"/>
        <v>0.96581143399581748</v>
      </c>
      <c r="S1947" s="64">
        <f t="shared" si="1619"/>
        <v>30</v>
      </c>
    </row>
    <row r="1948" spans="1:19" x14ac:dyDescent="0.25">
      <c r="B1948" s="62">
        <v>3</v>
      </c>
      <c r="C1948" s="64" t="s">
        <v>17</v>
      </c>
      <c r="D1948" s="68"/>
      <c r="E1948" s="68">
        <f>$D$1926*R1948</f>
        <v>0</v>
      </c>
      <c r="F1948" s="63">
        <f t="shared" si="1612"/>
        <v>1.4695080658937348E-2</v>
      </c>
      <c r="G1948" s="65">
        <f>IFERROR(VLOOKUP(B1948,EFA!$C$2:$D$7,2,0),EFA!$D$7)</f>
        <v>0.97750576770633035</v>
      </c>
      <c r="H1948" s="69">
        <f>LGD!$D$8</f>
        <v>4.6364209605119888E-2</v>
      </c>
      <c r="I1948" s="68">
        <f t="shared" si="1613"/>
        <v>0</v>
      </c>
      <c r="J1948" s="70">
        <f t="shared" si="1614"/>
        <v>0.7168446333284122</v>
      </c>
      <c r="K1948" s="68">
        <f t="shared" si="1615"/>
        <v>0</v>
      </c>
      <c r="M1948" s="64">
        <v>228</v>
      </c>
      <c r="N1948" s="64">
        <v>1</v>
      </c>
      <c r="O1948" s="63">
        <f t="shared" si="1616"/>
        <v>0.13390000000000002</v>
      </c>
      <c r="P1948" s="87">
        <f t="shared" si="1611"/>
        <v>1.2124118336157565E-2</v>
      </c>
      <c r="Q1948" s="64">
        <f t="shared" si="1617"/>
        <v>198</v>
      </c>
      <c r="R1948" s="87">
        <f t="shared" si="1618"/>
        <v>0.96581143399581748</v>
      </c>
      <c r="S1948" s="64">
        <f t="shared" si="1619"/>
        <v>30</v>
      </c>
    </row>
    <row r="1949" spans="1:19" x14ac:dyDescent="0.25">
      <c r="B1949" s="62">
        <v>3</v>
      </c>
      <c r="C1949" s="64" t="s">
        <v>18</v>
      </c>
      <c r="D1949" s="68"/>
      <c r="E1949" s="68">
        <f>$D$1927*R1949</f>
        <v>0</v>
      </c>
      <c r="F1949" s="63">
        <f t="shared" si="1612"/>
        <v>1.4695080658937348E-2</v>
      </c>
      <c r="G1949" s="65">
        <f>IFERROR(VLOOKUP(B1949,EFA!$C$2:$D$7,2,0),EFA!$D$7)</f>
        <v>0.97750576770633035</v>
      </c>
      <c r="H1949" s="69">
        <f>LGD!$D$9</f>
        <v>0.25</v>
      </c>
      <c r="I1949" s="68">
        <f t="shared" si="1613"/>
        <v>0</v>
      </c>
      <c r="J1949" s="70">
        <f t="shared" si="1614"/>
        <v>0.7168446333284122</v>
      </c>
      <c r="K1949" s="68">
        <f t="shared" si="1615"/>
        <v>0</v>
      </c>
      <c r="M1949" s="64">
        <v>228</v>
      </c>
      <c r="N1949" s="64">
        <v>1</v>
      </c>
      <c r="O1949" s="63">
        <f t="shared" si="1616"/>
        <v>0.13390000000000002</v>
      </c>
      <c r="P1949" s="87">
        <f t="shared" si="1611"/>
        <v>1.2124118336157565E-2</v>
      </c>
      <c r="Q1949" s="64">
        <f t="shared" si="1617"/>
        <v>198</v>
      </c>
      <c r="R1949" s="87">
        <f t="shared" si="1618"/>
        <v>0.96581143399581748</v>
      </c>
      <c r="S1949" s="64">
        <f t="shared" si="1619"/>
        <v>30</v>
      </c>
    </row>
    <row r="1950" spans="1:19" x14ac:dyDescent="0.25">
      <c r="B1950" s="62">
        <v>3</v>
      </c>
      <c r="C1950" s="64" t="s">
        <v>19</v>
      </c>
      <c r="D1950" s="68"/>
      <c r="E1950" s="68">
        <f>$D$1928*R1950</f>
        <v>0</v>
      </c>
      <c r="F1950" s="63">
        <f t="shared" si="1612"/>
        <v>1.4695080658937348E-2</v>
      </c>
      <c r="G1950" s="65">
        <f>IFERROR(VLOOKUP(B1950,EFA!$C$2:$D$7,2,0),EFA!$D$7)</f>
        <v>0.97750576770633035</v>
      </c>
      <c r="H1950" s="69">
        <f>LGD!$D$10</f>
        <v>0.35</v>
      </c>
      <c r="I1950" s="68">
        <f t="shared" si="1613"/>
        <v>0</v>
      </c>
      <c r="J1950" s="70">
        <f t="shared" si="1614"/>
        <v>0.7168446333284122</v>
      </c>
      <c r="K1950" s="68">
        <f t="shared" si="1615"/>
        <v>0</v>
      </c>
      <c r="M1950" s="64">
        <v>228</v>
      </c>
      <c r="N1950" s="64">
        <v>1</v>
      </c>
      <c r="O1950" s="63">
        <f t="shared" si="1616"/>
        <v>0.13390000000000002</v>
      </c>
      <c r="P1950" s="87">
        <f t="shared" si="1611"/>
        <v>1.2124118336157565E-2</v>
      </c>
      <c r="Q1950" s="64">
        <f t="shared" si="1617"/>
        <v>198</v>
      </c>
      <c r="R1950" s="87">
        <f t="shared" si="1618"/>
        <v>0.96581143399581748</v>
      </c>
      <c r="S1950" s="64">
        <f t="shared" si="1619"/>
        <v>30</v>
      </c>
    </row>
    <row r="1951" spans="1:19" x14ac:dyDescent="0.25">
      <c r="B1951" s="62">
        <v>3</v>
      </c>
      <c r="C1951" s="64" t="s">
        <v>20</v>
      </c>
      <c r="D1951" s="68"/>
      <c r="E1951" s="68">
        <f>$D$1929*R1951</f>
        <v>0</v>
      </c>
      <c r="F1951" s="63">
        <f t="shared" si="1612"/>
        <v>1.4695080658937348E-2</v>
      </c>
      <c r="G1951" s="65">
        <f>IFERROR(VLOOKUP(B1951,EFA!$C$2:$D$7,2,0),EFA!$D$7)</f>
        <v>0.97750576770633035</v>
      </c>
      <c r="H1951" s="69">
        <f>LGD!$D$11</f>
        <v>0.55000000000000004</v>
      </c>
      <c r="I1951" s="68">
        <f t="shared" si="1613"/>
        <v>0</v>
      </c>
      <c r="J1951" s="70">
        <f t="shared" si="1614"/>
        <v>0.7168446333284122</v>
      </c>
      <c r="K1951" s="68">
        <f t="shared" si="1615"/>
        <v>0</v>
      </c>
      <c r="M1951" s="64">
        <v>228</v>
      </c>
      <c r="N1951" s="64">
        <v>1</v>
      </c>
      <c r="O1951" s="63">
        <f t="shared" si="1616"/>
        <v>0.13390000000000002</v>
      </c>
      <c r="P1951" s="87">
        <f t="shared" si="1611"/>
        <v>1.2124118336157565E-2</v>
      </c>
      <c r="Q1951" s="64">
        <f t="shared" si="1617"/>
        <v>198</v>
      </c>
      <c r="R1951" s="87">
        <f t="shared" si="1618"/>
        <v>0.96581143399581748</v>
      </c>
      <c r="S1951" s="64">
        <f t="shared" si="1619"/>
        <v>30</v>
      </c>
    </row>
    <row r="1952" spans="1:19" x14ac:dyDescent="0.25">
      <c r="C1952" s="88"/>
      <c r="D1952" s="89"/>
      <c r="E1952" s="89"/>
      <c r="F1952" s="90"/>
      <c r="G1952" s="91"/>
      <c r="H1952" s="92"/>
      <c r="I1952" s="89"/>
      <c r="J1952" s="93"/>
      <c r="K1952" s="89"/>
      <c r="M1952" s="94"/>
      <c r="N1952" s="94"/>
      <c r="O1952" s="95"/>
      <c r="P1952" s="96"/>
      <c r="Q1952" s="94"/>
      <c r="R1952" s="96"/>
      <c r="S1952" s="94"/>
    </row>
    <row r="1953" spans="1:19" x14ac:dyDescent="0.25">
      <c r="A1953" s="62">
        <v>19</v>
      </c>
      <c r="B1953" s="62" t="s">
        <v>52</v>
      </c>
      <c r="C1953" s="64" t="s">
        <v>9</v>
      </c>
      <c r="D1953" s="64"/>
      <c r="E1953" s="84" t="s">
        <v>26</v>
      </c>
      <c r="F1953" s="84" t="s">
        <v>39</v>
      </c>
      <c r="G1953" s="84" t="s">
        <v>27</v>
      </c>
      <c r="H1953" s="84" t="s">
        <v>28</v>
      </c>
      <c r="I1953" s="84" t="s">
        <v>29</v>
      </c>
      <c r="J1953" s="84" t="s">
        <v>30</v>
      </c>
      <c r="K1953" s="85" t="s">
        <v>31</v>
      </c>
      <c r="M1953" s="85" t="s">
        <v>32</v>
      </c>
      <c r="N1953" s="85" t="s">
        <v>33</v>
      </c>
      <c r="O1953" s="85" t="s">
        <v>34</v>
      </c>
      <c r="P1953" s="85" t="s">
        <v>35</v>
      </c>
      <c r="Q1953" s="85" t="s">
        <v>36</v>
      </c>
      <c r="R1953" s="85" t="s">
        <v>37</v>
      </c>
      <c r="S1953" s="85" t="s">
        <v>38</v>
      </c>
    </row>
    <row r="1954" spans="1:19" x14ac:dyDescent="0.25">
      <c r="B1954" s="62">
        <v>4</v>
      </c>
      <c r="C1954" s="64" t="s">
        <v>12</v>
      </c>
      <c r="D1954" s="68"/>
      <c r="E1954" s="68">
        <f>$D$1921*R1954</f>
        <v>0</v>
      </c>
      <c r="F1954" s="63">
        <f>$G$4-$F$4</f>
        <v>6.7767815941499332E-3</v>
      </c>
      <c r="G1954" s="65">
        <f>IFERROR(VLOOKUP(B1954,EFA!$C$2:$D$7,2,0),EFA!$D$7)</f>
        <v>0.98975941333993145</v>
      </c>
      <c r="H1954" s="69">
        <f>LGD!$D$3</f>
        <v>0</v>
      </c>
      <c r="I1954" s="68">
        <f>E1954*F1954*G1954*H1954</f>
        <v>0</v>
      </c>
      <c r="J1954" s="70">
        <f>1/((1+($O$16/12))^(M1954-Q1954))</f>
        <v>0.62747301524507682</v>
      </c>
      <c r="K1954" s="68">
        <f>I1954*J1954</f>
        <v>0</v>
      </c>
      <c r="M1954" s="64">
        <v>228</v>
      </c>
      <c r="N1954" s="64">
        <v>1</v>
      </c>
      <c r="O1954" s="63">
        <f>$O$16</f>
        <v>0.13390000000000002</v>
      </c>
      <c r="P1954" s="87">
        <f t="shared" ref="P1954:P1962" si="1620">PMT(O1954/12,M1954,-N1954,0,0)</f>
        <v>1.2124118336157565E-2</v>
      </c>
      <c r="Q1954" s="64">
        <f>$Q$1951-12</f>
        <v>186</v>
      </c>
      <c r="R1954" s="87">
        <f>PV(O1954/12,Q1954,-P1954,0,0)</f>
        <v>0.948614118632084</v>
      </c>
      <c r="S1954" s="64">
        <f>12+12+12+6</f>
        <v>42</v>
      </c>
    </row>
    <row r="1955" spans="1:19" x14ac:dyDescent="0.25">
      <c r="B1955" s="62">
        <v>4</v>
      </c>
      <c r="C1955" s="64" t="s">
        <v>13</v>
      </c>
      <c r="D1955" s="68"/>
      <c r="E1955" s="68">
        <f>$D$1922*R1955</f>
        <v>0</v>
      </c>
      <c r="F1955" s="63">
        <f t="shared" ref="F1955:F1962" si="1621">$G$4-$F$4</f>
        <v>6.7767815941499332E-3</v>
      </c>
      <c r="G1955" s="65">
        <f>IFERROR(VLOOKUP(B1955,EFA!$C$2:$D$7,2,0),EFA!$D$7)</f>
        <v>0.98975941333993145</v>
      </c>
      <c r="H1955" s="69">
        <f>LGD!$D$4</f>
        <v>0.55000000000000004</v>
      </c>
      <c r="I1955" s="68">
        <f t="shared" ref="I1955:I1962" si="1622">E1955*F1955*G1955*H1955</f>
        <v>0</v>
      </c>
      <c r="J1955" s="70">
        <f t="shared" ref="J1955:J1962" si="1623">1/((1+($O$16/12))^(M1955-Q1955))</f>
        <v>0.62747301524507682</v>
      </c>
      <c r="K1955" s="68">
        <f t="shared" ref="K1955:K1962" si="1624">I1955*J1955</f>
        <v>0</v>
      </c>
      <c r="M1955" s="64">
        <v>228</v>
      </c>
      <c r="N1955" s="64">
        <v>1</v>
      </c>
      <c r="O1955" s="63">
        <f t="shared" ref="O1955:O1962" si="1625">$O$16</f>
        <v>0.13390000000000002</v>
      </c>
      <c r="P1955" s="87">
        <f t="shared" si="1620"/>
        <v>1.2124118336157565E-2</v>
      </c>
      <c r="Q1955" s="64">
        <f t="shared" ref="Q1955:Q1962" si="1626">$Q$1951-12</f>
        <v>186</v>
      </c>
      <c r="R1955" s="87">
        <f t="shared" ref="R1955:R1962" si="1627">PV(O1955/12,Q1955,-P1955,0,0)</f>
        <v>0.948614118632084</v>
      </c>
      <c r="S1955" s="64">
        <f t="shared" ref="S1955:S1962" si="1628">12+12+12+6</f>
        <v>42</v>
      </c>
    </row>
    <row r="1956" spans="1:19" x14ac:dyDescent="0.25">
      <c r="B1956" s="62">
        <v>4</v>
      </c>
      <c r="C1956" s="64" t="s">
        <v>14</v>
      </c>
      <c r="D1956" s="68"/>
      <c r="E1956" s="68">
        <f>$D$1923*R1956</f>
        <v>0</v>
      </c>
      <c r="F1956" s="63">
        <f t="shared" si="1621"/>
        <v>6.7767815941499332E-3</v>
      </c>
      <c r="G1956" s="65">
        <f>IFERROR(VLOOKUP(B1956,EFA!$C$2:$D$7,2,0),EFA!$D$7)</f>
        <v>0.98975941333993145</v>
      </c>
      <c r="H1956" s="69">
        <f>LGD!$D$5</f>
        <v>0.14000000000000001</v>
      </c>
      <c r="I1956" s="68">
        <f t="shared" si="1622"/>
        <v>0</v>
      </c>
      <c r="J1956" s="70">
        <f t="shared" si="1623"/>
        <v>0.62747301524507682</v>
      </c>
      <c r="K1956" s="68">
        <f t="shared" si="1624"/>
        <v>0</v>
      </c>
      <c r="M1956" s="64">
        <v>228</v>
      </c>
      <c r="N1956" s="64">
        <v>1</v>
      </c>
      <c r="O1956" s="63">
        <f t="shared" si="1625"/>
        <v>0.13390000000000002</v>
      </c>
      <c r="P1956" s="87">
        <f t="shared" si="1620"/>
        <v>1.2124118336157565E-2</v>
      </c>
      <c r="Q1956" s="64">
        <f t="shared" si="1626"/>
        <v>186</v>
      </c>
      <c r="R1956" s="87">
        <f t="shared" si="1627"/>
        <v>0.948614118632084</v>
      </c>
      <c r="S1956" s="64">
        <f t="shared" si="1628"/>
        <v>42</v>
      </c>
    </row>
    <row r="1957" spans="1:19" x14ac:dyDescent="0.25">
      <c r="B1957" s="62">
        <v>4</v>
      </c>
      <c r="C1957" s="64" t="s">
        <v>15</v>
      </c>
      <c r="D1957" s="68"/>
      <c r="E1957" s="68">
        <f>$D$1924*R1957</f>
        <v>0</v>
      </c>
      <c r="F1957" s="63">
        <f t="shared" si="1621"/>
        <v>6.7767815941499332E-3</v>
      </c>
      <c r="G1957" s="65">
        <f>IFERROR(VLOOKUP(B1957,EFA!$C$2:$D$7,2,0),EFA!$D$7)</f>
        <v>0.98975941333993145</v>
      </c>
      <c r="H1957" s="69">
        <f>LGD!$D$6</f>
        <v>0.3</v>
      </c>
      <c r="I1957" s="68">
        <f t="shared" si="1622"/>
        <v>0</v>
      </c>
      <c r="J1957" s="70">
        <f t="shared" si="1623"/>
        <v>0.62747301524507682</v>
      </c>
      <c r="K1957" s="68">
        <f t="shared" si="1624"/>
        <v>0</v>
      </c>
      <c r="M1957" s="64">
        <v>228</v>
      </c>
      <c r="N1957" s="64">
        <v>1</v>
      </c>
      <c r="O1957" s="63">
        <f t="shared" si="1625"/>
        <v>0.13390000000000002</v>
      </c>
      <c r="P1957" s="87">
        <f t="shared" si="1620"/>
        <v>1.2124118336157565E-2</v>
      </c>
      <c r="Q1957" s="64">
        <f t="shared" si="1626"/>
        <v>186</v>
      </c>
      <c r="R1957" s="87">
        <f t="shared" si="1627"/>
        <v>0.948614118632084</v>
      </c>
      <c r="S1957" s="64">
        <f t="shared" si="1628"/>
        <v>42</v>
      </c>
    </row>
    <row r="1958" spans="1:19" x14ac:dyDescent="0.25">
      <c r="B1958" s="62">
        <v>4</v>
      </c>
      <c r="C1958" s="64" t="s">
        <v>16</v>
      </c>
      <c r="D1958" s="68"/>
      <c r="E1958" s="68">
        <f>$D$1925*R1958</f>
        <v>0</v>
      </c>
      <c r="F1958" s="63">
        <f t="shared" si="1621"/>
        <v>6.7767815941499332E-3</v>
      </c>
      <c r="G1958" s="65">
        <f>IFERROR(VLOOKUP(B1958,EFA!$C$2:$D$7,2,0),EFA!$D$7)</f>
        <v>0.98975941333993145</v>
      </c>
      <c r="H1958" s="69">
        <f>LGD!$D$7</f>
        <v>0.3</v>
      </c>
      <c r="I1958" s="68">
        <f t="shared" si="1622"/>
        <v>0</v>
      </c>
      <c r="J1958" s="70">
        <f t="shared" si="1623"/>
        <v>0.62747301524507682</v>
      </c>
      <c r="K1958" s="68">
        <f t="shared" si="1624"/>
        <v>0</v>
      </c>
      <c r="M1958" s="64">
        <v>228</v>
      </c>
      <c r="N1958" s="64">
        <v>1</v>
      </c>
      <c r="O1958" s="63">
        <f t="shared" si="1625"/>
        <v>0.13390000000000002</v>
      </c>
      <c r="P1958" s="87">
        <f t="shared" si="1620"/>
        <v>1.2124118336157565E-2</v>
      </c>
      <c r="Q1958" s="64">
        <f t="shared" si="1626"/>
        <v>186</v>
      </c>
      <c r="R1958" s="87">
        <f t="shared" si="1627"/>
        <v>0.948614118632084</v>
      </c>
      <c r="S1958" s="64">
        <f t="shared" si="1628"/>
        <v>42</v>
      </c>
    </row>
    <row r="1959" spans="1:19" x14ac:dyDescent="0.25">
      <c r="B1959" s="62">
        <v>4</v>
      </c>
      <c r="C1959" s="64" t="s">
        <v>17</v>
      </c>
      <c r="D1959" s="68"/>
      <c r="E1959" s="68">
        <f>$D$1926*R1959</f>
        <v>0</v>
      </c>
      <c r="F1959" s="63">
        <f t="shared" si="1621"/>
        <v>6.7767815941499332E-3</v>
      </c>
      <c r="G1959" s="65">
        <f>IFERROR(VLOOKUP(B1959,EFA!$C$2:$D$7,2,0),EFA!$D$7)</f>
        <v>0.98975941333993145</v>
      </c>
      <c r="H1959" s="69">
        <f>LGD!$D$8</f>
        <v>4.6364209605119888E-2</v>
      </c>
      <c r="I1959" s="68">
        <f t="shared" si="1622"/>
        <v>0</v>
      </c>
      <c r="J1959" s="70">
        <f t="shared" si="1623"/>
        <v>0.62747301524507682</v>
      </c>
      <c r="K1959" s="68">
        <f t="shared" si="1624"/>
        <v>0</v>
      </c>
      <c r="M1959" s="64">
        <v>228</v>
      </c>
      <c r="N1959" s="64">
        <v>1</v>
      </c>
      <c r="O1959" s="63">
        <f t="shared" si="1625"/>
        <v>0.13390000000000002</v>
      </c>
      <c r="P1959" s="87">
        <f t="shared" si="1620"/>
        <v>1.2124118336157565E-2</v>
      </c>
      <c r="Q1959" s="64">
        <f t="shared" si="1626"/>
        <v>186</v>
      </c>
      <c r="R1959" s="87">
        <f t="shared" si="1627"/>
        <v>0.948614118632084</v>
      </c>
      <c r="S1959" s="64">
        <f t="shared" si="1628"/>
        <v>42</v>
      </c>
    </row>
    <row r="1960" spans="1:19" x14ac:dyDescent="0.25">
      <c r="B1960" s="62">
        <v>4</v>
      </c>
      <c r="C1960" s="64" t="s">
        <v>18</v>
      </c>
      <c r="D1960" s="68"/>
      <c r="E1960" s="68">
        <f>$D$1927*R1960</f>
        <v>0</v>
      </c>
      <c r="F1960" s="63">
        <f t="shared" si="1621"/>
        <v>6.7767815941499332E-3</v>
      </c>
      <c r="G1960" s="65">
        <f>IFERROR(VLOOKUP(B1960,EFA!$C$2:$D$7,2,0),EFA!$D$7)</f>
        <v>0.98975941333993145</v>
      </c>
      <c r="H1960" s="69">
        <f>LGD!$D$9</f>
        <v>0.25</v>
      </c>
      <c r="I1960" s="68">
        <f t="shared" si="1622"/>
        <v>0</v>
      </c>
      <c r="J1960" s="70">
        <f t="shared" si="1623"/>
        <v>0.62747301524507682</v>
      </c>
      <c r="K1960" s="68">
        <f t="shared" si="1624"/>
        <v>0</v>
      </c>
      <c r="M1960" s="64">
        <v>228</v>
      </c>
      <c r="N1960" s="64">
        <v>1</v>
      </c>
      <c r="O1960" s="63">
        <f t="shared" si="1625"/>
        <v>0.13390000000000002</v>
      </c>
      <c r="P1960" s="87">
        <f t="shared" si="1620"/>
        <v>1.2124118336157565E-2</v>
      </c>
      <c r="Q1960" s="64">
        <f t="shared" si="1626"/>
        <v>186</v>
      </c>
      <c r="R1960" s="87">
        <f t="shared" si="1627"/>
        <v>0.948614118632084</v>
      </c>
      <c r="S1960" s="64">
        <f t="shared" si="1628"/>
        <v>42</v>
      </c>
    </row>
    <row r="1961" spans="1:19" x14ac:dyDescent="0.25">
      <c r="B1961" s="62">
        <v>4</v>
      </c>
      <c r="C1961" s="64" t="s">
        <v>19</v>
      </c>
      <c r="D1961" s="68"/>
      <c r="E1961" s="68">
        <f>$D$1928*R1961</f>
        <v>0</v>
      </c>
      <c r="F1961" s="63">
        <f t="shared" si="1621"/>
        <v>6.7767815941499332E-3</v>
      </c>
      <c r="G1961" s="65">
        <f>IFERROR(VLOOKUP(B1961,EFA!$C$2:$D$7,2,0),EFA!$D$7)</f>
        <v>0.98975941333993145</v>
      </c>
      <c r="H1961" s="69">
        <f>LGD!$D$10</f>
        <v>0.35</v>
      </c>
      <c r="I1961" s="68">
        <f t="shared" si="1622"/>
        <v>0</v>
      </c>
      <c r="J1961" s="70">
        <f t="shared" si="1623"/>
        <v>0.62747301524507682</v>
      </c>
      <c r="K1961" s="68">
        <f t="shared" si="1624"/>
        <v>0</v>
      </c>
      <c r="M1961" s="64">
        <v>228</v>
      </c>
      <c r="N1961" s="64">
        <v>1</v>
      </c>
      <c r="O1961" s="63">
        <f t="shared" si="1625"/>
        <v>0.13390000000000002</v>
      </c>
      <c r="P1961" s="87">
        <f t="shared" si="1620"/>
        <v>1.2124118336157565E-2</v>
      </c>
      <c r="Q1961" s="64">
        <f t="shared" si="1626"/>
        <v>186</v>
      </c>
      <c r="R1961" s="87">
        <f t="shared" si="1627"/>
        <v>0.948614118632084</v>
      </c>
      <c r="S1961" s="64">
        <f t="shared" si="1628"/>
        <v>42</v>
      </c>
    </row>
    <row r="1962" spans="1:19" x14ac:dyDescent="0.25">
      <c r="B1962" s="62">
        <v>4</v>
      </c>
      <c r="C1962" s="64" t="s">
        <v>20</v>
      </c>
      <c r="D1962" s="68"/>
      <c r="E1962" s="68">
        <f>$D$1929*R1962</f>
        <v>0</v>
      </c>
      <c r="F1962" s="63">
        <f t="shared" si="1621"/>
        <v>6.7767815941499332E-3</v>
      </c>
      <c r="G1962" s="65">
        <f>IFERROR(VLOOKUP(B1962,EFA!$C$2:$D$7,2,0),EFA!$D$7)</f>
        <v>0.98975941333993145</v>
      </c>
      <c r="H1962" s="69">
        <f>LGD!$D$11</f>
        <v>0.55000000000000004</v>
      </c>
      <c r="I1962" s="68">
        <f t="shared" si="1622"/>
        <v>0</v>
      </c>
      <c r="J1962" s="70">
        <f t="shared" si="1623"/>
        <v>0.62747301524507682</v>
      </c>
      <c r="K1962" s="68">
        <f t="shared" si="1624"/>
        <v>0</v>
      </c>
      <c r="M1962" s="64">
        <v>228</v>
      </c>
      <c r="N1962" s="64">
        <v>1</v>
      </c>
      <c r="O1962" s="63">
        <f t="shared" si="1625"/>
        <v>0.13390000000000002</v>
      </c>
      <c r="P1962" s="87">
        <f t="shared" si="1620"/>
        <v>1.2124118336157565E-2</v>
      </c>
      <c r="Q1962" s="64">
        <f t="shared" si="1626"/>
        <v>186</v>
      </c>
      <c r="R1962" s="87">
        <f t="shared" si="1627"/>
        <v>0.948614118632084</v>
      </c>
      <c r="S1962" s="64">
        <f t="shared" si="1628"/>
        <v>42</v>
      </c>
    </row>
    <row r="1963" spans="1:19" x14ac:dyDescent="0.25">
      <c r="C1963" s="88"/>
      <c r="D1963" s="89"/>
      <c r="E1963" s="89"/>
      <c r="F1963" s="90"/>
      <c r="G1963" s="91"/>
      <c r="H1963" s="92"/>
      <c r="I1963" s="89"/>
      <c r="J1963" s="93"/>
      <c r="K1963" s="89"/>
      <c r="M1963" s="94"/>
      <c r="N1963" s="94"/>
      <c r="O1963" s="95"/>
      <c r="P1963" s="96"/>
      <c r="Q1963" s="94"/>
      <c r="R1963" s="96"/>
      <c r="S1963" s="94"/>
    </row>
    <row r="1964" spans="1:19" x14ac:dyDescent="0.25">
      <c r="A1964" s="62">
        <v>19</v>
      </c>
      <c r="B1964" s="62" t="s">
        <v>52</v>
      </c>
      <c r="C1964" s="64" t="s">
        <v>9</v>
      </c>
      <c r="D1964" s="64"/>
      <c r="E1964" s="84" t="s">
        <v>26</v>
      </c>
      <c r="F1964" s="84" t="s">
        <v>39</v>
      </c>
      <c r="G1964" s="84" t="s">
        <v>27</v>
      </c>
      <c r="H1964" s="84" t="s">
        <v>28</v>
      </c>
      <c r="I1964" s="84" t="s">
        <v>29</v>
      </c>
      <c r="J1964" s="84" t="s">
        <v>30</v>
      </c>
      <c r="K1964" s="85" t="s">
        <v>31</v>
      </c>
      <c r="M1964" s="85" t="s">
        <v>32</v>
      </c>
      <c r="N1964" s="85" t="s">
        <v>33</v>
      </c>
      <c r="O1964" s="85" t="s">
        <v>34</v>
      </c>
      <c r="P1964" s="85" t="s">
        <v>35</v>
      </c>
      <c r="Q1964" s="85" t="s">
        <v>36</v>
      </c>
      <c r="R1964" s="85" t="s">
        <v>37</v>
      </c>
      <c r="S1964" s="85" t="s">
        <v>38</v>
      </c>
    </row>
    <row r="1965" spans="1:19" x14ac:dyDescent="0.25">
      <c r="B1965" s="62">
        <v>5</v>
      </c>
      <c r="C1965" s="64" t="s">
        <v>12</v>
      </c>
      <c r="D1965" s="68"/>
      <c r="E1965" s="68">
        <f>$D$1921*R1965</f>
        <v>0</v>
      </c>
      <c r="F1965" s="63">
        <f>$H$4-$G$4</f>
        <v>2.7833144704882407E-3</v>
      </c>
      <c r="G1965" s="65">
        <f>IFERROR(VLOOKUP(B1965,EFA!$C$2:$D$7,2,0),EFA!$D$7)</f>
        <v>1.0058360487805551</v>
      </c>
      <c r="H1965" s="69">
        <f>LGD!$D$3</f>
        <v>0</v>
      </c>
      <c r="I1965" s="68">
        <f>E1965*F1965*G1965*H1965</f>
        <v>0</v>
      </c>
      <c r="J1965" s="70">
        <f>1/((1+($O$16/12))^(M1965-Q1965))</f>
        <v>0.54924368064616602</v>
      </c>
      <c r="K1965" s="68">
        <f>I1965*J1965</f>
        <v>0</v>
      </c>
      <c r="M1965" s="64">
        <v>228</v>
      </c>
      <c r="N1965" s="64">
        <v>1</v>
      </c>
      <c r="O1965" s="63">
        <f>$O$16</f>
        <v>0.13390000000000002</v>
      </c>
      <c r="P1965" s="87">
        <f t="shared" ref="P1965:P1973" si="1629">PMT(O1965/12,M1965,-N1965,0,0)</f>
        <v>1.2124118336157565E-2</v>
      </c>
      <c r="Q1965" s="64">
        <f>$Q$1962-12</f>
        <v>174</v>
      </c>
      <c r="R1965" s="87">
        <f>PV(O1965/12,Q1965,-P1965,0,0)</f>
        <v>0.92896737219577097</v>
      </c>
      <c r="S1965" s="64">
        <f>12+12+12+12+6</f>
        <v>54</v>
      </c>
    </row>
    <row r="1966" spans="1:19" x14ac:dyDescent="0.25">
      <c r="B1966" s="62">
        <v>5</v>
      </c>
      <c r="C1966" s="64" t="s">
        <v>13</v>
      </c>
      <c r="D1966" s="68"/>
      <c r="E1966" s="68">
        <f>$D$1922*R1966</f>
        <v>0</v>
      </c>
      <c r="F1966" s="63">
        <f t="shared" ref="F1966:F1973" si="1630">$H$4-$G$4</f>
        <v>2.7833144704882407E-3</v>
      </c>
      <c r="G1966" s="65">
        <f>IFERROR(VLOOKUP(B1966,EFA!$C$2:$D$7,2,0),EFA!$D$7)</f>
        <v>1.0058360487805551</v>
      </c>
      <c r="H1966" s="69">
        <f>LGD!$D$4</f>
        <v>0.55000000000000004</v>
      </c>
      <c r="I1966" s="68">
        <f t="shared" ref="I1966:I1973" si="1631">E1966*F1966*G1966*H1966</f>
        <v>0</v>
      </c>
      <c r="J1966" s="70">
        <f t="shared" ref="J1966:J1973" si="1632">1/((1+($O$16/12))^(M1966-Q1966))</f>
        <v>0.54924368064616602</v>
      </c>
      <c r="K1966" s="68">
        <f t="shared" ref="K1966:K1973" si="1633">I1966*J1966</f>
        <v>0</v>
      </c>
      <c r="M1966" s="64">
        <v>228</v>
      </c>
      <c r="N1966" s="64">
        <v>1</v>
      </c>
      <c r="O1966" s="63">
        <f t="shared" ref="O1966:O1973" si="1634">$O$16</f>
        <v>0.13390000000000002</v>
      </c>
      <c r="P1966" s="87">
        <f t="shared" si="1629"/>
        <v>1.2124118336157565E-2</v>
      </c>
      <c r="Q1966" s="64">
        <f t="shared" ref="Q1966:Q1973" si="1635">$Q$1962-12</f>
        <v>174</v>
      </c>
      <c r="R1966" s="87">
        <f t="shared" ref="R1966:R1973" si="1636">PV(O1966/12,Q1966,-P1966,0,0)</f>
        <v>0.92896737219577097</v>
      </c>
      <c r="S1966" s="64">
        <f t="shared" ref="S1966:S1973" si="1637">12+12+12+12+6</f>
        <v>54</v>
      </c>
    </row>
    <row r="1967" spans="1:19" x14ac:dyDescent="0.25">
      <c r="B1967" s="62">
        <v>5</v>
      </c>
      <c r="C1967" s="64" t="s">
        <v>14</v>
      </c>
      <c r="D1967" s="68"/>
      <c r="E1967" s="68">
        <f>$D$1923*R1967</f>
        <v>0</v>
      </c>
      <c r="F1967" s="63">
        <f t="shared" si="1630"/>
        <v>2.7833144704882407E-3</v>
      </c>
      <c r="G1967" s="65">
        <f>IFERROR(VLOOKUP(B1967,EFA!$C$2:$D$7,2,0),EFA!$D$7)</f>
        <v>1.0058360487805551</v>
      </c>
      <c r="H1967" s="69">
        <f>LGD!$D$5</f>
        <v>0.14000000000000001</v>
      </c>
      <c r="I1967" s="68">
        <f t="shared" si="1631"/>
        <v>0</v>
      </c>
      <c r="J1967" s="70">
        <f t="shared" si="1632"/>
        <v>0.54924368064616602</v>
      </c>
      <c r="K1967" s="68">
        <f t="shared" si="1633"/>
        <v>0</v>
      </c>
      <c r="M1967" s="64">
        <v>228</v>
      </c>
      <c r="N1967" s="64">
        <v>1</v>
      </c>
      <c r="O1967" s="63">
        <f t="shared" si="1634"/>
        <v>0.13390000000000002</v>
      </c>
      <c r="P1967" s="87">
        <f t="shared" si="1629"/>
        <v>1.2124118336157565E-2</v>
      </c>
      <c r="Q1967" s="64">
        <f t="shared" si="1635"/>
        <v>174</v>
      </c>
      <c r="R1967" s="87">
        <f t="shared" si="1636"/>
        <v>0.92896737219577097</v>
      </c>
      <c r="S1967" s="64">
        <f t="shared" si="1637"/>
        <v>54</v>
      </c>
    </row>
    <row r="1968" spans="1:19" x14ac:dyDescent="0.25">
      <c r="B1968" s="62">
        <v>5</v>
      </c>
      <c r="C1968" s="64" t="s">
        <v>15</v>
      </c>
      <c r="D1968" s="68"/>
      <c r="E1968" s="68">
        <f>$D$1924*R1968</f>
        <v>0</v>
      </c>
      <c r="F1968" s="63">
        <f t="shared" si="1630"/>
        <v>2.7833144704882407E-3</v>
      </c>
      <c r="G1968" s="65">
        <f>IFERROR(VLOOKUP(B1968,EFA!$C$2:$D$7,2,0),EFA!$D$7)</f>
        <v>1.0058360487805551</v>
      </c>
      <c r="H1968" s="69">
        <f>LGD!$D$6</f>
        <v>0.3</v>
      </c>
      <c r="I1968" s="68">
        <f t="shared" si="1631"/>
        <v>0</v>
      </c>
      <c r="J1968" s="70">
        <f t="shared" si="1632"/>
        <v>0.54924368064616602</v>
      </c>
      <c r="K1968" s="68">
        <f t="shared" si="1633"/>
        <v>0</v>
      </c>
      <c r="M1968" s="64">
        <v>228</v>
      </c>
      <c r="N1968" s="64">
        <v>1</v>
      </c>
      <c r="O1968" s="63">
        <f t="shared" si="1634"/>
        <v>0.13390000000000002</v>
      </c>
      <c r="P1968" s="87">
        <f t="shared" si="1629"/>
        <v>1.2124118336157565E-2</v>
      </c>
      <c r="Q1968" s="64">
        <f t="shared" si="1635"/>
        <v>174</v>
      </c>
      <c r="R1968" s="87">
        <f t="shared" si="1636"/>
        <v>0.92896737219577097</v>
      </c>
      <c r="S1968" s="64">
        <f t="shared" si="1637"/>
        <v>54</v>
      </c>
    </row>
    <row r="1969" spans="1:19" x14ac:dyDescent="0.25">
      <c r="B1969" s="62">
        <v>5</v>
      </c>
      <c r="C1969" s="64" t="s">
        <v>16</v>
      </c>
      <c r="D1969" s="68"/>
      <c r="E1969" s="68">
        <f>$D$1925*R1969</f>
        <v>0</v>
      </c>
      <c r="F1969" s="63">
        <f t="shared" si="1630"/>
        <v>2.7833144704882407E-3</v>
      </c>
      <c r="G1969" s="65">
        <f>IFERROR(VLOOKUP(B1969,EFA!$C$2:$D$7,2,0),EFA!$D$7)</f>
        <v>1.0058360487805551</v>
      </c>
      <c r="H1969" s="69">
        <f>LGD!$D$7</f>
        <v>0.3</v>
      </c>
      <c r="I1969" s="68">
        <f t="shared" si="1631"/>
        <v>0</v>
      </c>
      <c r="J1969" s="70">
        <f t="shared" si="1632"/>
        <v>0.54924368064616602</v>
      </c>
      <c r="K1969" s="68">
        <f t="shared" si="1633"/>
        <v>0</v>
      </c>
      <c r="M1969" s="64">
        <v>228</v>
      </c>
      <c r="N1969" s="64">
        <v>1</v>
      </c>
      <c r="O1969" s="63">
        <f t="shared" si="1634"/>
        <v>0.13390000000000002</v>
      </c>
      <c r="P1969" s="87">
        <f t="shared" si="1629"/>
        <v>1.2124118336157565E-2</v>
      </c>
      <c r="Q1969" s="64">
        <f t="shared" si="1635"/>
        <v>174</v>
      </c>
      <c r="R1969" s="87">
        <f t="shared" si="1636"/>
        <v>0.92896737219577097</v>
      </c>
      <c r="S1969" s="64">
        <f t="shared" si="1637"/>
        <v>54</v>
      </c>
    </row>
    <row r="1970" spans="1:19" x14ac:dyDescent="0.25">
      <c r="B1970" s="62">
        <v>5</v>
      </c>
      <c r="C1970" s="64" t="s">
        <v>17</v>
      </c>
      <c r="D1970" s="68"/>
      <c r="E1970" s="68">
        <f>$D$1926*R1970</f>
        <v>0</v>
      </c>
      <c r="F1970" s="63">
        <f t="shared" si="1630"/>
        <v>2.7833144704882407E-3</v>
      </c>
      <c r="G1970" s="65">
        <f>IFERROR(VLOOKUP(B1970,EFA!$C$2:$D$7,2,0),EFA!$D$7)</f>
        <v>1.0058360487805551</v>
      </c>
      <c r="H1970" s="69">
        <f>LGD!$D$8</f>
        <v>4.6364209605119888E-2</v>
      </c>
      <c r="I1970" s="68">
        <f t="shared" si="1631"/>
        <v>0</v>
      </c>
      <c r="J1970" s="70">
        <f t="shared" si="1632"/>
        <v>0.54924368064616602</v>
      </c>
      <c r="K1970" s="68">
        <f t="shared" si="1633"/>
        <v>0</v>
      </c>
      <c r="M1970" s="64">
        <v>228</v>
      </c>
      <c r="N1970" s="64">
        <v>1</v>
      </c>
      <c r="O1970" s="63">
        <f t="shared" si="1634"/>
        <v>0.13390000000000002</v>
      </c>
      <c r="P1970" s="87">
        <f t="shared" si="1629"/>
        <v>1.2124118336157565E-2</v>
      </c>
      <c r="Q1970" s="64">
        <f t="shared" si="1635"/>
        <v>174</v>
      </c>
      <c r="R1970" s="87">
        <f t="shared" si="1636"/>
        <v>0.92896737219577097</v>
      </c>
      <c r="S1970" s="64">
        <f t="shared" si="1637"/>
        <v>54</v>
      </c>
    </row>
    <row r="1971" spans="1:19" x14ac:dyDescent="0.25">
      <c r="B1971" s="62">
        <v>5</v>
      </c>
      <c r="C1971" s="64" t="s">
        <v>18</v>
      </c>
      <c r="D1971" s="68"/>
      <c r="E1971" s="68">
        <f>$D$1927*R1971</f>
        <v>0</v>
      </c>
      <c r="F1971" s="63">
        <f t="shared" si="1630"/>
        <v>2.7833144704882407E-3</v>
      </c>
      <c r="G1971" s="65">
        <f>IFERROR(VLOOKUP(B1971,EFA!$C$2:$D$7,2,0),EFA!$D$7)</f>
        <v>1.0058360487805551</v>
      </c>
      <c r="H1971" s="69">
        <f>LGD!$D$9</f>
        <v>0.25</v>
      </c>
      <c r="I1971" s="68">
        <f t="shared" si="1631"/>
        <v>0</v>
      </c>
      <c r="J1971" s="70">
        <f t="shared" si="1632"/>
        <v>0.54924368064616602</v>
      </c>
      <c r="K1971" s="68">
        <f t="shared" si="1633"/>
        <v>0</v>
      </c>
      <c r="M1971" s="64">
        <v>228</v>
      </c>
      <c r="N1971" s="64">
        <v>1</v>
      </c>
      <c r="O1971" s="63">
        <f t="shared" si="1634"/>
        <v>0.13390000000000002</v>
      </c>
      <c r="P1971" s="87">
        <f t="shared" si="1629"/>
        <v>1.2124118336157565E-2</v>
      </c>
      <c r="Q1971" s="64">
        <f t="shared" si="1635"/>
        <v>174</v>
      </c>
      <c r="R1971" s="87">
        <f t="shared" si="1636"/>
        <v>0.92896737219577097</v>
      </c>
      <c r="S1971" s="64">
        <f t="shared" si="1637"/>
        <v>54</v>
      </c>
    </row>
    <row r="1972" spans="1:19" x14ac:dyDescent="0.25">
      <c r="B1972" s="62">
        <v>5</v>
      </c>
      <c r="C1972" s="64" t="s">
        <v>19</v>
      </c>
      <c r="D1972" s="68"/>
      <c r="E1972" s="68">
        <f>$D$1928*R1972</f>
        <v>0</v>
      </c>
      <c r="F1972" s="63">
        <f t="shared" si="1630"/>
        <v>2.7833144704882407E-3</v>
      </c>
      <c r="G1972" s="65">
        <f>IFERROR(VLOOKUP(B1972,EFA!$C$2:$D$7,2,0),EFA!$D$7)</f>
        <v>1.0058360487805551</v>
      </c>
      <c r="H1972" s="69">
        <f>LGD!$D$10</f>
        <v>0.35</v>
      </c>
      <c r="I1972" s="68">
        <f t="shared" si="1631"/>
        <v>0</v>
      </c>
      <c r="J1972" s="70">
        <f t="shared" si="1632"/>
        <v>0.54924368064616602</v>
      </c>
      <c r="K1972" s="68">
        <f t="shared" si="1633"/>
        <v>0</v>
      </c>
      <c r="M1972" s="64">
        <v>228</v>
      </c>
      <c r="N1972" s="64">
        <v>1</v>
      </c>
      <c r="O1972" s="63">
        <f t="shared" si="1634"/>
        <v>0.13390000000000002</v>
      </c>
      <c r="P1972" s="87">
        <f t="shared" si="1629"/>
        <v>1.2124118336157565E-2</v>
      </c>
      <c r="Q1972" s="64">
        <f t="shared" si="1635"/>
        <v>174</v>
      </c>
      <c r="R1972" s="87">
        <f t="shared" si="1636"/>
        <v>0.92896737219577097</v>
      </c>
      <c r="S1972" s="64">
        <f t="shared" si="1637"/>
        <v>54</v>
      </c>
    </row>
    <row r="1973" spans="1:19" x14ac:dyDescent="0.25">
      <c r="B1973" s="62">
        <v>5</v>
      </c>
      <c r="C1973" s="64" t="s">
        <v>20</v>
      </c>
      <c r="D1973" s="68"/>
      <c r="E1973" s="68">
        <f>$D$1929*R1973</f>
        <v>0</v>
      </c>
      <c r="F1973" s="63">
        <f t="shared" si="1630"/>
        <v>2.7833144704882407E-3</v>
      </c>
      <c r="G1973" s="65">
        <f>IFERROR(VLOOKUP(B1973,EFA!$C$2:$D$7,2,0),EFA!$D$7)</f>
        <v>1.0058360487805551</v>
      </c>
      <c r="H1973" s="69">
        <f>LGD!$D$11</f>
        <v>0.55000000000000004</v>
      </c>
      <c r="I1973" s="68">
        <f t="shared" si="1631"/>
        <v>0</v>
      </c>
      <c r="J1973" s="70">
        <f t="shared" si="1632"/>
        <v>0.54924368064616602</v>
      </c>
      <c r="K1973" s="68">
        <f t="shared" si="1633"/>
        <v>0</v>
      </c>
      <c r="M1973" s="64">
        <v>228</v>
      </c>
      <c r="N1973" s="64">
        <v>1</v>
      </c>
      <c r="O1973" s="63">
        <f t="shared" si="1634"/>
        <v>0.13390000000000002</v>
      </c>
      <c r="P1973" s="87">
        <f t="shared" si="1629"/>
        <v>1.2124118336157565E-2</v>
      </c>
      <c r="Q1973" s="64">
        <f t="shared" si="1635"/>
        <v>174</v>
      </c>
      <c r="R1973" s="87">
        <f t="shared" si="1636"/>
        <v>0.92896737219577097</v>
      </c>
      <c r="S1973" s="64">
        <f t="shared" si="1637"/>
        <v>54</v>
      </c>
    </row>
    <row r="1974" spans="1:19" x14ac:dyDescent="0.25">
      <c r="C1974" s="88"/>
      <c r="D1974" s="89"/>
      <c r="E1974" s="89"/>
      <c r="F1974" s="90"/>
      <c r="G1974" s="91"/>
      <c r="H1974" s="92"/>
      <c r="I1974" s="89"/>
      <c r="J1974" s="93"/>
      <c r="K1974" s="89"/>
      <c r="M1974" s="94"/>
      <c r="N1974" s="94"/>
      <c r="O1974" s="95"/>
      <c r="P1974" s="96"/>
      <c r="Q1974" s="94"/>
      <c r="R1974" s="96"/>
      <c r="S1974" s="94"/>
    </row>
    <row r="1975" spans="1:19" x14ac:dyDescent="0.25">
      <c r="A1975" s="62">
        <v>19</v>
      </c>
      <c r="B1975" s="62" t="s">
        <v>52</v>
      </c>
      <c r="C1975" s="64" t="s">
        <v>9</v>
      </c>
      <c r="D1975" s="64"/>
      <c r="E1975" s="84" t="s">
        <v>26</v>
      </c>
      <c r="F1975" s="84" t="s">
        <v>39</v>
      </c>
      <c r="G1975" s="84" t="s">
        <v>27</v>
      </c>
      <c r="H1975" s="84" t="s">
        <v>28</v>
      </c>
      <c r="I1975" s="84" t="s">
        <v>29</v>
      </c>
      <c r="J1975" s="84" t="s">
        <v>30</v>
      </c>
      <c r="K1975" s="85" t="s">
        <v>31</v>
      </c>
      <c r="M1975" s="85" t="s">
        <v>32</v>
      </c>
      <c r="N1975" s="85" t="s">
        <v>33</v>
      </c>
      <c r="O1975" s="85" t="s">
        <v>34</v>
      </c>
      <c r="P1975" s="85" t="s">
        <v>35</v>
      </c>
      <c r="Q1975" s="85" t="s">
        <v>36</v>
      </c>
      <c r="R1975" s="85" t="s">
        <v>37</v>
      </c>
      <c r="S1975" s="85" t="s">
        <v>38</v>
      </c>
    </row>
    <row r="1976" spans="1:19" x14ac:dyDescent="0.25">
      <c r="B1976" s="62">
        <v>6</v>
      </c>
      <c r="C1976" s="64" t="s">
        <v>12</v>
      </c>
      <c r="D1976" s="68"/>
      <c r="E1976" s="68">
        <f>$D$1921*R1976</f>
        <v>0</v>
      </c>
      <c r="F1976" s="63">
        <f>$I$4-$H$4</f>
        <v>3.4321948130550117E-4</v>
      </c>
      <c r="G1976" s="65">
        <f>IFERROR(VLOOKUP(B1976,EFA!$C$2:$D$7,2,0),EFA!$D$7)</f>
        <v>1.0058360487805551</v>
      </c>
      <c r="H1976" s="69">
        <f>LGD!$D$3</f>
        <v>0</v>
      </c>
      <c r="I1976" s="68">
        <f>E1976*F1976*G1976*H1976</f>
        <v>0</v>
      </c>
      <c r="J1976" s="70">
        <f>1/((1+($O$16/12))^(M1976-Q1976))</f>
        <v>0.48076748067312913</v>
      </c>
      <c r="K1976" s="68">
        <f>I1976*J1976</f>
        <v>0</v>
      </c>
      <c r="M1976" s="64">
        <v>228</v>
      </c>
      <c r="N1976" s="64">
        <v>1</v>
      </c>
      <c r="O1976" s="63">
        <f>$O$16</f>
        <v>0.13390000000000002</v>
      </c>
      <c r="P1976" s="87">
        <f t="shared" ref="P1976:P1984" si="1638">PMT(O1976/12,M1976,-N1976,0,0)</f>
        <v>1.2124118336157565E-2</v>
      </c>
      <c r="Q1976" s="64">
        <f>$Q$1973-12</f>
        <v>162</v>
      </c>
      <c r="R1976" s="87">
        <f>PV(O1976/12,Q1976,-P1976,0,0)</f>
        <v>0.90652231973445629</v>
      </c>
      <c r="S1976" s="64">
        <f>12+12+12+12+12+6</f>
        <v>66</v>
      </c>
    </row>
    <row r="1977" spans="1:19" x14ac:dyDescent="0.25">
      <c r="B1977" s="62">
        <v>6</v>
      </c>
      <c r="C1977" s="64" t="s">
        <v>13</v>
      </c>
      <c r="D1977" s="68"/>
      <c r="E1977" s="68">
        <f>$D$1922*R1977</f>
        <v>0</v>
      </c>
      <c r="F1977" s="63">
        <f t="shared" ref="F1977:F1984" si="1639">$I$4-$H$4</f>
        <v>3.4321948130550117E-4</v>
      </c>
      <c r="G1977" s="65">
        <f>IFERROR(VLOOKUP(B1977,EFA!$C$2:$D$7,2,0),EFA!$D$7)</f>
        <v>1.0058360487805551</v>
      </c>
      <c r="H1977" s="69">
        <f>LGD!$D$4</f>
        <v>0.55000000000000004</v>
      </c>
      <c r="I1977" s="68">
        <f t="shared" ref="I1977:I1984" si="1640">E1977*F1977*G1977*H1977</f>
        <v>0</v>
      </c>
      <c r="J1977" s="70">
        <f t="shared" ref="J1977:J1984" si="1641">1/((1+($O$16/12))^(M1977-Q1977))</f>
        <v>0.48076748067312913</v>
      </c>
      <c r="K1977" s="68">
        <f t="shared" ref="K1977:K1984" si="1642">I1977*J1977</f>
        <v>0</v>
      </c>
      <c r="M1977" s="64">
        <v>228</v>
      </c>
      <c r="N1977" s="64">
        <v>1</v>
      </c>
      <c r="O1977" s="63">
        <f t="shared" ref="O1977:O1984" si="1643">$O$16</f>
        <v>0.13390000000000002</v>
      </c>
      <c r="P1977" s="87">
        <f t="shared" si="1638"/>
        <v>1.2124118336157565E-2</v>
      </c>
      <c r="Q1977" s="64">
        <f t="shared" ref="Q1977:Q1984" si="1644">$Q$1973-12</f>
        <v>162</v>
      </c>
      <c r="R1977" s="87">
        <f t="shared" ref="R1977:R1984" si="1645">PV(O1977/12,Q1977,-P1977,0,0)</f>
        <v>0.90652231973445629</v>
      </c>
      <c r="S1977" s="64">
        <f t="shared" ref="S1977:S1984" si="1646">12+12+12+12+12+6</f>
        <v>66</v>
      </c>
    </row>
    <row r="1978" spans="1:19" x14ac:dyDescent="0.25">
      <c r="B1978" s="62">
        <v>6</v>
      </c>
      <c r="C1978" s="64" t="s">
        <v>14</v>
      </c>
      <c r="D1978" s="68"/>
      <c r="E1978" s="68">
        <f>$D$1923*R1978</f>
        <v>0</v>
      </c>
      <c r="F1978" s="63">
        <f t="shared" si="1639"/>
        <v>3.4321948130550117E-4</v>
      </c>
      <c r="G1978" s="65">
        <f>IFERROR(VLOOKUP(B1978,EFA!$C$2:$D$7,2,0),EFA!$D$7)</f>
        <v>1.0058360487805551</v>
      </c>
      <c r="H1978" s="69">
        <f>LGD!$D$5</f>
        <v>0.14000000000000001</v>
      </c>
      <c r="I1978" s="68">
        <f t="shared" si="1640"/>
        <v>0</v>
      </c>
      <c r="J1978" s="70">
        <f t="shared" si="1641"/>
        <v>0.48076748067312913</v>
      </c>
      <c r="K1978" s="68">
        <f t="shared" si="1642"/>
        <v>0</v>
      </c>
      <c r="M1978" s="64">
        <v>228</v>
      </c>
      <c r="N1978" s="64">
        <v>1</v>
      </c>
      <c r="O1978" s="63">
        <f t="shared" si="1643"/>
        <v>0.13390000000000002</v>
      </c>
      <c r="P1978" s="87">
        <f t="shared" si="1638"/>
        <v>1.2124118336157565E-2</v>
      </c>
      <c r="Q1978" s="64">
        <f t="shared" si="1644"/>
        <v>162</v>
      </c>
      <c r="R1978" s="87">
        <f t="shared" si="1645"/>
        <v>0.90652231973445629</v>
      </c>
      <c r="S1978" s="64">
        <f t="shared" si="1646"/>
        <v>66</v>
      </c>
    </row>
    <row r="1979" spans="1:19" x14ac:dyDescent="0.25">
      <c r="B1979" s="62">
        <v>6</v>
      </c>
      <c r="C1979" s="64" t="s">
        <v>15</v>
      </c>
      <c r="D1979" s="68"/>
      <c r="E1979" s="68">
        <f>$D$1924*R1979</f>
        <v>0</v>
      </c>
      <c r="F1979" s="63">
        <f t="shared" si="1639"/>
        <v>3.4321948130550117E-4</v>
      </c>
      <c r="G1979" s="65">
        <f>IFERROR(VLOOKUP(B1979,EFA!$C$2:$D$7,2,0),EFA!$D$7)</f>
        <v>1.0058360487805551</v>
      </c>
      <c r="H1979" s="69">
        <f>LGD!$D$6</f>
        <v>0.3</v>
      </c>
      <c r="I1979" s="68">
        <f t="shared" si="1640"/>
        <v>0</v>
      </c>
      <c r="J1979" s="70">
        <f t="shared" si="1641"/>
        <v>0.48076748067312913</v>
      </c>
      <c r="K1979" s="68">
        <f t="shared" si="1642"/>
        <v>0</v>
      </c>
      <c r="M1979" s="64">
        <v>228</v>
      </c>
      <c r="N1979" s="64">
        <v>1</v>
      </c>
      <c r="O1979" s="63">
        <f t="shared" si="1643"/>
        <v>0.13390000000000002</v>
      </c>
      <c r="P1979" s="87">
        <f t="shared" si="1638"/>
        <v>1.2124118336157565E-2</v>
      </c>
      <c r="Q1979" s="64">
        <f t="shared" si="1644"/>
        <v>162</v>
      </c>
      <c r="R1979" s="87">
        <f t="shared" si="1645"/>
        <v>0.90652231973445629</v>
      </c>
      <c r="S1979" s="64">
        <f t="shared" si="1646"/>
        <v>66</v>
      </c>
    </row>
    <row r="1980" spans="1:19" x14ac:dyDescent="0.25">
      <c r="B1980" s="62">
        <v>6</v>
      </c>
      <c r="C1980" s="64" t="s">
        <v>16</v>
      </c>
      <c r="D1980" s="68"/>
      <c r="E1980" s="68">
        <f>$D$1925*R1980</f>
        <v>0</v>
      </c>
      <c r="F1980" s="63">
        <f t="shared" si="1639"/>
        <v>3.4321948130550117E-4</v>
      </c>
      <c r="G1980" s="65">
        <f>IFERROR(VLOOKUP(B1980,EFA!$C$2:$D$7,2,0),EFA!$D$7)</f>
        <v>1.0058360487805551</v>
      </c>
      <c r="H1980" s="69">
        <f>LGD!$D$7</f>
        <v>0.3</v>
      </c>
      <c r="I1980" s="68">
        <f t="shared" si="1640"/>
        <v>0</v>
      </c>
      <c r="J1980" s="70">
        <f t="shared" si="1641"/>
        <v>0.48076748067312913</v>
      </c>
      <c r="K1980" s="68">
        <f t="shared" si="1642"/>
        <v>0</v>
      </c>
      <c r="M1980" s="64">
        <v>228</v>
      </c>
      <c r="N1980" s="64">
        <v>1</v>
      </c>
      <c r="O1980" s="63">
        <f t="shared" si="1643"/>
        <v>0.13390000000000002</v>
      </c>
      <c r="P1980" s="87">
        <f t="shared" si="1638"/>
        <v>1.2124118336157565E-2</v>
      </c>
      <c r="Q1980" s="64">
        <f t="shared" si="1644"/>
        <v>162</v>
      </c>
      <c r="R1980" s="87">
        <f t="shared" si="1645"/>
        <v>0.90652231973445629</v>
      </c>
      <c r="S1980" s="64">
        <f t="shared" si="1646"/>
        <v>66</v>
      </c>
    </row>
    <row r="1981" spans="1:19" x14ac:dyDescent="0.25">
      <c r="B1981" s="62">
        <v>6</v>
      </c>
      <c r="C1981" s="64" t="s">
        <v>17</v>
      </c>
      <c r="D1981" s="68"/>
      <c r="E1981" s="68">
        <f>$D$1926*R1981</f>
        <v>0</v>
      </c>
      <c r="F1981" s="63">
        <f t="shared" si="1639"/>
        <v>3.4321948130550117E-4</v>
      </c>
      <c r="G1981" s="65">
        <f>IFERROR(VLOOKUP(B1981,EFA!$C$2:$D$7,2,0),EFA!$D$7)</f>
        <v>1.0058360487805551</v>
      </c>
      <c r="H1981" s="69">
        <f>LGD!$D$8</f>
        <v>4.6364209605119888E-2</v>
      </c>
      <c r="I1981" s="68">
        <f t="shared" si="1640"/>
        <v>0</v>
      </c>
      <c r="J1981" s="70">
        <f t="shared" si="1641"/>
        <v>0.48076748067312913</v>
      </c>
      <c r="K1981" s="68">
        <f t="shared" si="1642"/>
        <v>0</v>
      </c>
      <c r="M1981" s="64">
        <v>228</v>
      </c>
      <c r="N1981" s="64">
        <v>1</v>
      </c>
      <c r="O1981" s="63">
        <f t="shared" si="1643"/>
        <v>0.13390000000000002</v>
      </c>
      <c r="P1981" s="87">
        <f t="shared" si="1638"/>
        <v>1.2124118336157565E-2</v>
      </c>
      <c r="Q1981" s="64">
        <f t="shared" si="1644"/>
        <v>162</v>
      </c>
      <c r="R1981" s="87">
        <f t="shared" si="1645"/>
        <v>0.90652231973445629</v>
      </c>
      <c r="S1981" s="64">
        <f t="shared" si="1646"/>
        <v>66</v>
      </c>
    </row>
    <row r="1982" spans="1:19" x14ac:dyDescent="0.25">
      <c r="B1982" s="62">
        <v>6</v>
      </c>
      <c r="C1982" s="64" t="s">
        <v>18</v>
      </c>
      <c r="D1982" s="68"/>
      <c r="E1982" s="68">
        <f>$D$1927*R1982</f>
        <v>0</v>
      </c>
      <c r="F1982" s="63">
        <f t="shared" si="1639"/>
        <v>3.4321948130550117E-4</v>
      </c>
      <c r="G1982" s="65">
        <f>IFERROR(VLOOKUP(B1982,EFA!$C$2:$D$7,2,0),EFA!$D$7)</f>
        <v>1.0058360487805551</v>
      </c>
      <c r="H1982" s="69">
        <f>LGD!$D$9</f>
        <v>0.25</v>
      </c>
      <c r="I1982" s="68">
        <f t="shared" si="1640"/>
        <v>0</v>
      </c>
      <c r="J1982" s="70">
        <f t="shared" si="1641"/>
        <v>0.48076748067312913</v>
      </c>
      <c r="K1982" s="68">
        <f t="shared" si="1642"/>
        <v>0</v>
      </c>
      <c r="M1982" s="64">
        <v>228</v>
      </c>
      <c r="N1982" s="64">
        <v>1</v>
      </c>
      <c r="O1982" s="63">
        <f t="shared" si="1643"/>
        <v>0.13390000000000002</v>
      </c>
      <c r="P1982" s="87">
        <f t="shared" si="1638"/>
        <v>1.2124118336157565E-2</v>
      </c>
      <c r="Q1982" s="64">
        <f t="shared" si="1644"/>
        <v>162</v>
      </c>
      <c r="R1982" s="87">
        <f t="shared" si="1645"/>
        <v>0.90652231973445629</v>
      </c>
      <c r="S1982" s="64">
        <f t="shared" si="1646"/>
        <v>66</v>
      </c>
    </row>
    <row r="1983" spans="1:19" x14ac:dyDescent="0.25">
      <c r="B1983" s="62">
        <v>6</v>
      </c>
      <c r="C1983" s="64" t="s">
        <v>19</v>
      </c>
      <c r="D1983" s="68"/>
      <c r="E1983" s="68">
        <f>$D$1928*R1983</f>
        <v>0</v>
      </c>
      <c r="F1983" s="63">
        <f t="shared" si="1639"/>
        <v>3.4321948130550117E-4</v>
      </c>
      <c r="G1983" s="65">
        <f>IFERROR(VLOOKUP(B1983,EFA!$C$2:$D$7,2,0),EFA!$D$7)</f>
        <v>1.0058360487805551</v>
      </c>
      <c r="H1983" s="69">
        <f>LGD!$D$10</f>
        <v>0.35</v>
      </c>
      <c r="I1983" s="68">
        <f t="shared" si="1640"/>
        <v>0</v>
      </c>
      <c r="J1983" s="70">
        <f t="shared" si="1641"/>
        <v>0.48076748067312913</v>
      </c>
      <c r="K1983" s="68">
        <f t="shared" si="1642"/>
        <v>0</v>
      </c>
      <c r="M1983" s="64">
        <v>228</v>
      </c>
      <c r="N1983" s="64">
        <v>1</v>
      </c>
      <c r="O1983" s="63">
        <f t="shared" si="1643"/>
        <v>0.13390000000000002</v>
      </c>
      <c r="P1983" s="87">
        <f t="shared" si="1638"/>
        <v>1.2124118336157565E-2</v>
      </c>
      <c r="Q1983" s="64">
        <f t="shared" si="1644"/>
        <v>162</v>
      </c>
      <c r="R1983" s="87">
        <f t="shared" si="1645"/>
        <v>0.90652231973445629</v>
      </c>
      <c r="S1983" s="64">
        <f t="shared" si="1646"/>
        <v>66</v>
      </c>
    </row>
    <row r="1984" spans="1:19" x14ac:dyDescent="0.25">
      <c r="B1984" s="62">
        <v>6</v>
      </c>
      <c r="C1984" s="64" t="s">
        <v>20</v>
      </c>
      <c r="D1984" s="68"/>
      <c r="E1984" s="68">
        <f>$D$1929*R1984</f>
        <v>0</v>
      </c>
      <c r="F1984" s="63">
        <f t="shared" si="1639"/>
        <v>3.4321948130550117E-4</v>
      </c>
      <c r="G1984" s="65">
        <f>IFERROR(VLOOKUP(B1984,EFA!$C$2:$D$7,2,0),EFA!$D$7)</f>
        <v>1.0058360487805551</v>
      </c>
      <c r="H1984" s="69">
        <f>LGD!$D$11</f>
        <v>0.55000000000000004</v>
      </c>
      <c r="I1984" s="68">
        <f t="shared" si="1640"/>
        <v>0</v>
      </c>
      <c r="J1984" s="70">
        <f t="shared" si="1641"/>
        <v>0.48076748067312913</v>
      </c>
      <c r="K1984" s="68">
        <f t="shared" si="1642"/>
        <v>0</v>
      </c>
      <c r="M1984" s="64">
        <v>228</v>
      </c>
      <c r="N1984" s="64">
        <v>1</v>
      </c>
      <c r="O1984" s="63">
        <f t="shared" si="1643"/>
        <v>0.13390000000000002</v>
      </c>
      <c r="P1984" s="87">
        <f t="shared" si="1638"/>
        <v>1.2124118336157565E-2</v>
      </c>
      <c r="Q1984" s="64">
        <f t="shared" si="1644"/>
        <v>162</v>
      </c>
      <c r="R1984" s="87">
        <f t="shared" si="1645"/>
        <v>0.90652231973445629</v>
      </c>
      <c r="S1984" s="64">
        <f t="shared" si="1646"/>
        <v>66</v>
      </c>
    </row>
    <row r="1985" spans="1:19" x14ac:dyDescent="0.25">
      <c r="C1985" s="94"/>
      <c r="D1985" s="97"/>
      <c r="E1985" s="97"/>
      <c r="F1985" s="95"/>
      <c r="G1985" s="98"/>
      <c r="H1985" s="99"/>
      <c r="I1985" s="97"/>
      <c r="J1985" s="100"/>
      <c r="K1985" s="97"/>
    </row>
    <row r="1986" spans="1:19" x14ac:dyDescent="0.25">
      <c r="A1986" s="62">
        <v>19</v>
      </c>
      <c r="B1986" s="62" t="s">
        <v>52</v>
      </c>
      <c r="C1986" s="64" t="s">
        <v>9</v>
      </c>
      <c r="D1986" s="64"/>
      <c r="E1986" s="84" t="s">
        <v>26</v>
      </c>
      <c r="F1986" s="84" t="s">
        <v>39</v>
      </c>
      <c r="G1986" s="84" t="s">
        <v>27</v>
      </c>
      <c r="H1986" s="84" t="s">
        <v>28</v>
      </c>
      <c r="I1986" s="84" t="s">
        <v>29</v>
      </c>
      <c r="J1986" s="84" t="s">
        <v>30</v>
      </c>
      <c r="K1986" s="85" t="s">
        <v>31</v>
      </c>
      <c r="M1986" s="85" t="s">
        <v>32</v>
      </c>
      <c r="N1986" s="85" t="s">
        <v>33</v>
      </c>
      <c r="O1986" s="85" t="s">
        <v>34</v>
      </c>
      <c r="P1986" s="85" t="s">
        <v>35</v>
      </c>
      <c r="Q1986" s="85" t="s">
        <v>36</v>
      </c>
      <c r="R1986" s="85" t="s">
        <v>37</v>
      </c>
      <c r="S1986" s="85" t="s">
        <v>38</v>
      </c>
    </row>
    <row r="1987" spans="1:19" x14ac:dyDescent="0.25">
      <c r="B1987" s="62">
        <v>7</v>
      </c>
      <c r="C1987" s="64" t="s">
        <v>12</v>
      </c>
      <c r="D1987" s="68"/>
      <c r="E1987" s="68">
        <f>$D$1921*R1987</f>
        <v>0</v>
      </c>
      <c r="F1987" s="63">
        <f>$J$4-$I$4</f>
        <v>6.29054120339749E-3</v>
      </c>
      <c r="G1987" s="65">
        <f>IFERROR(VLOOKUP(B1987,EFA!$C$2:$D$7,2,0),EFA!$D$7)</f>
        <v>1.0058360487805551</v>
      </c>
      <c r="H1987" s="69">
        <f>LGD!$D$3</f>
        <v>0</v>
      </c>
      <c r="I1987" s="68">
        <f>E1987*F1987*G1987*H1987</f>
        <v>0</v>
      </c>
      <c r="J1987" s="70">
        <f>1/((1+($O$16/12))^(M1987-Q1987))</f>
        <v>0.42082845668950175</v>
      </c>
      <c r="K1987" s="68">
        <f>I1987*J1987</f>
        <v>0</v>
      </c>
      <c r="M1987" s="64">
        <v>228</v>
      </c>
      <c r="N1987" s="64">
        <v>1</v>
      </c>
      <c r="O1987" s="63">
        <f>$O$16</f>
        <v>0.13390000000000002</v>
      </c>
      <c r="P1987" s="87">
        <f t="shared" ref="P1987:P1995" si="1647">PMT(O1987/12,M1987,-N1987,0,0)</f>
        <v>1.2124118336157565E-2</v>
      </c>
      <c r="Q1987" s="64">
        <f>$Q$1984-12</f>
        <v>150</v>
      </c>
      <c r="R1987" s="87">
        <f>PV(O1987/12,Q1987,-P1987,0,0)</f>
        <v>0.88088039568233778</v>
      </c>
      <c r="S1987" s="64">
        <v>78</v>
      </c>
    </row>
    <row r="1988" spans="1:19" x14ac:dyDescent="0.25">
      <c r="B1988" s="62">
        <v>7</v>
      </c>
      <c r="C1988" s="64" t="s">
        <v>13</v>
      </c>
      <c r="D1988" s="68"/>
      <c r="E1988" s="68">
        <f>$D$1922*R1988</f>
        <v>0</v>
      </c>
      <c r="F1988" s="63">
        <f t="shared" ref="F1988:F1995" si="1648">$J$4-$I$4</f>
        <v>6.29054120339749E-3</v>
      </c>
      <c r="G1988" s="65">
        <f>IFERROR(VLOOKUP(B1988,EFA!$C$2:$D$7,2,0),EFA!$D$7)</f>
        <v>1.0058360487805551</v>
      </c>
      <c r="H1988" s="69">
        <f>LGD!$D$4</f>
        <v>0.55000000000000004</v>
      </c>
      <c r="I1988" s="68">
        <f t="shared" ref="I1988:I1995" si="1649">E1988*F1988*G1988*H1988</f>
        <v>0</v>
      </c>
      <c r="J1988" s="70">
        <f t="shared" ref="J1988:J1995" si="1650">1/((1+($O$16/12))^(M1988-Q1988))</f>
        <v>0.42082845668950175</v>
      </c>
      <c r="K1988" s="68">
        <f t="shared" ref="K1988:K1995" si="1651">I1988*J1988</f>
        <v>0</v>
      </c>
      <c r="M1988" s="64">
        <v>228</v>
      </c>
      <c r="N1988" s="64">
        <v>1</v>
      </c>
      <c r="O1988" s="63">
        <f t="shared" ref="O1988:O1995" si="1652">$O$16</f>
        <v>0.13390000000000002</v>
      </c>
      <c r="P1988" s="87">
        <f t="shared" si="1647"/>
        <v>1.2124118336157565E-2</v>
      </c>
      <c r="Q1988" s="64">
        <f t="shared" ref="Q1988:Q1995" si="1653">$Q$1984-12</f>
        <v>150</v>
      </c>
      <c r="R1988" s="87">
        <f t="shared" ref="R1988:R1995" si="1654">PV(O1988/12,Q1988,-P1988,0,0)</f>
        <v>0.88088039568233778</v>
      </c>
      <c r="S1988" s="64">
        <v>78</v>
      </c>
    </row>
    <row r="1989" spans="1:19" x14ac:dyDescent="0.25">
      <c r="B1989" s="62">
        <v>7</v>
      </c>
      <c r="C1989" s="64" t="s">
        <v>14</v>
      </c>
      <c r="D1989" s="68"/>
      <c r="E1989" s="68">
        <f>$D$1923*R1989</f>
        <v>0</v>
      </c>
      <c r="F1989" s="63">
        <f t="shared" si="1648"/>
        <v>6.29054120339749E-3</v>
      </c>
      <c r="G1989" s="65">
        <f>IFERROR(VLOOKUP(B1989,EFA!$C$2:$D$7,2,0),EFA!$D$7)</f>
        <v>1.0058360487805551</v>
      </c>
      <c r="H1989" s="69">
        <f>LGD!$D$5</f>
        <v>0.14000000000000001</v>
      </c>
      <c r="I1989" s="68">
        <f t="shared" si="1649"/>
        <v>0</v>
      </c>
      <c r="J1989" s="70">
        <f t="shared" si="1650"/>
        <v>0.42082845668950175</v>
      </c>
      <c r="K1989" s="68">
        <f t="shared" si="1651"/>
        <v>0</v>
      </c>
      <c r="M1989" s="64">
        <v>228</v>
      </c>
      <c r="N1989" s="64">
        <v>1</v>
      </c>
      <c r="O1989" s="63">
        <f t="shared" si="1652"/>
        <v>0.13390000000000002</v>
      </c>
      <c r="P1989" s="87">
        <f t="shared" si="1647"/>
        <v>1.2124118336157565E-2</v>
      </c>
      <c r="Q1989" s="64">
        <f t="shared" si="1653"/>
        <v>150</v>
      </c>
      <c r="R1989" s="87">
        <f t="shared" si="1654"/>
        <v>0.88088039568233778</v>
      </c>
      <c r="S1989" s="64">
        <v>78</v>
      </c>
    </row>
    <row r="1990" spans="1:19" x14ac:dyDescent="0.25">
      <c r="B1990" s="62">
        <v>7</v>
      </c>
      <c r="C1990" s="64" t="s">
        <v>15</v>
      </c>
      <c r="D1990" s="68"/>
      <c r="E1990" s="68">
        <f>$D$1924*R1990</f>
        <v>0</v>
      </c>
      <c r="F1990" s="63">
        <f t="shared" si="1648"/>
        <v>6.29054120339749E-3</v>
      </c>
      <c r="G1990" s="65">
        <f>IFERROR(VLOOKUP(B1990,EFA!$C$2:$D$7,2,0),EFA!$D$7)</f>
        <v>1.0058360487805551</v>
      </c>
      <c r="H1990" s="69">
        <f>LGD!$D$6</f>
        <v>0.3</v>
      </c>
      <c r="I1990" s="68">
        <f t="shared" si="1649"/>
        <v>0</v>
      </c>
      <c r="J1990" s="70">
        <f t="shared" si="1650"/>
        <v>0.42082845668950175</v>
      </c>
      <c r="K1990" s="68">
        <f t="shared" si="1651"/>
        <v>0</v>
      </c>
      <c r="M1990" s="64">
        <v>228</v>
      </c>
      <c r="N1990" s="64">
        <v>1</v>
      </c>
      <c r="O1990" s="63">
        <f t="shared" si="1652"/>
        <v>0.13390000000000002</v>
      </c>
      <c r="P1990" s="87">
        <f t="shared" si="1647"/>
        <v>1.2124118336157565E-2</v>
      </c>
      <c r="Q1990" s="64">
        <f t="shared" si="1653"/>
        <v>150</v>
      </c>
      <c r="R1990" s="87">
        <f t="shared" si="1654"/>
        <v>0.88088039568233778</v>
      </c>
      <c r="S1990" s="64">
        <v>78</v>
      </c>
    </row>
    <row r="1991" spans="1:19" x14ac:dyDescent="0.25">
      <c r="B1991" s="62">
        <v>7</v>
      </c>
      <c r="C1991" s="64" t="s">
        <v>16</v>
      </c>
      <c r="D1991" s="68"/>
      <c r="E1991" s="68">
        <f>$D$1925*R1991</f>
        <v>0</v>
      </c>
      <c r="F1991" s="63">
        <f t="shared" si="1648"/>
        <v>6.29054120339749E-3</v>
      </c>
      <c r="G1991" s="65">
        <f>IFERROR(VLOOKUP(B1991,EFA!$C$2:$D$7,2,0),EFA!$D$7)</f>
        <v>1.0058360487805551</v>
      </c>
      <c r="H1991" s="69">
        <f>LGD!$D$7</f>
        <v>0.3</v>
      </c>
      <c r="I1991" s="68">
        <f t="shared" si="1649"/>
        <v>0</v>
      </c>
      <c r="J1991" s="70">
        <f t="shared" si="1650"/>
        <v>0.42082845668950175</v>
      </c>
      <c r="K1991" s="68">
        <f t="shared" si="1651"/>
        <v>0</v>
      </c>
      <c r="M1991" s="64">
        <v>228</v>
      </c>
      <c r="N1991" s="64">
        <v>1</v>
      </c>
      <c r="O1991" s="63">
        <f t="shared" si="1652"/>
        <v>0.13390000000000002</v>
      </c>
      <c r="P1991" s="87">
        <f t="shared" si="1647"/>
        <v>1.2124118336157565E-2</v>
      </c>
      <c r="Q1991" s="64">
        <f t="shared" si="1653"/>
        <v>150</v>
      </c>
      <c r="R1991" s="87">
        <f t="shared" si="1654"/>
        <v>0.88088039568233778</v>
      </c>
      <c r="S1991" s="64">
        <v>78</v>
      </c>
    </row>
    <row r="1992" spans="1:19" x14ac:dyDescent="0.25">
      <c r="B1992" s="62">
        <v>7</v>
      </c>
      <c r="C1992" s="64" t="s">
        <v>17</v>
      </c>
      <c r="D1992" s="68"/>
      <c r="E1992" s="68">
        <f>$D$1926*R1992</f>
        <v>0</v>
      </c>
      <c r="F1992" s="63">
        <f t="shared" si="1648"/>
        <v>6.29054120339749E-3</v>
      </c>
      <c r="G1992" s="65">
        <f>IFERROR(VLOOKUP(B1992,EFA!$C$2:$D$7,2,0),EFA!$D$7)</f>
        <v>1.0058360487805551</v>
      </c>
      <c r="H1992" s="69">
        <f>LGD!$D$8</f>
        <v>4.6364209605119888E-2</v>
      </c>
      <c r="I1992" s="68">
        <f t="shared" si="1649"/>
        <v>0</v>
      </c>
      <c r="J1992" s="70">
        <f t="shared" si="1650"/>
        <v>0.42082845668950175</v>
      </c>
      <c r="K1992" s="68">
        <f t="shared" si="1651"/>
        <v>0</v>
      </c>
      <c r="M1992" s="64">
        <v>228</v>
      </c>
      <c r="N1992" s="64">
        <v>1</v>
      </c>
      <c r="O1992" s="63">
        <f t="shared" si="1652"/>
        <v>0.13390000000000002</v>
      </c>
      <c r="P1992" s="87">
        <f t="shared" si="1647"/>
        <v>1.2124118336157565E-2</v>
      </c>
      <c r="Q1992" s="64">
        <f t="shared" si="1653"/>
        <v>150</v>
      </c>
      <c r="R1992" s="87">
        <f t="shared" si="1654"/>
        <v>0.88088039568233778</v>
      </c>
      <c r="S1992" s="64">
        <v>78</v>
      </c>
    </row>
    <row r="1993" spans="1:19" x14ac:dyDescent="0.25">
      <c r="B1993" s="62">
        <v>7</v>
      </c>
      <c r="C1993" s="64" t="s">
        <v>18</v>
      </c>
      <c r="D1993" s="68"/>
      <c r="E1993" s="68">
        <f>$D$1927*R1993</f>
        <v>0</v>
      </c>
      <c r="F1993" s="63">
        <f t="shared" si="1648"/>
        <v>6.29054120339749E-3</v>
      </c>
      <c r="G1993" s="65">
        <f>IFERROR(VLOOKUP(B1993,EFA!$C$2:$D$7,2,0),EFA!$D$7)</f>
        <v>1.0058360487805551</v>
      </c>
      <c r="H1993" s="69">
        <f>LGD!$D$9</f>
        <v>0.25</v>
      </c>
      <c r="I1993" s="68">
        <f t="shared" si="1649"/>
        <v>0</v>
      </c>
      <c r="J1993" s="70">
        <f t="shared" si="1650"/>
        <v>0.42082845668950175</v>
      </c>
      <c r="K1993" s="68">
        <f t="shared" si="1651"/>
        <v>0</v>
      </c>
      <c r="M1993" s="64">
        <v>228</v>
      </c>
      <c r="N1993" s="64">
        <v>1</v>
      </c>
      <c r="O1993" s="63">
        <f t="shared" si="1652"/>
        <v>0.13390000000000002</v>
      </c>
      <c r="P1993" s="87">
        <f t="shared" si="1647"/>
        <v>1.2124118336157565E-2</v>
      </c>
      <c r="Q1993" s="64">
        <f t="shared" si="1653"/>
        <v>150</v>
      </c>
      <c r="R1993" s="87">
        <f t="shared" si="1654"/>
        <v>0.88088039568233778</v>
      </c>
      <c r="S1993" s="64">
        <v>78</v>
      </c>
    </row>
    <row r="1994" spans="1:19" x14ac:dyDescent="0.25">
      <c r="B1994" s="62">
        <v>7</v>
      </c>
      <c r="C1994" s="64" t="s">
        <v>19</v>
      </c>
      <c r="D1994" s="68"/>
      <c r="E1994" s="68">
        <f>$D$1928*R1994</f>
        <v>0</v>
      </c>
      <c r="F1994" s="63">
        <f t="shared" si="1648"/>
        <v>6.29054120339749E-3</v>
      </c>
      <c r="G1994" s="65">
        <f>IFERROR(VLOOKUP(B1994,EFA!$C$2:$D$7,2,0),EFA!$D$7)</f>
        <v>1.0058360487805551</v>
      </c>
      <c r="H1994" s="69">
        <f>LGD!$D$10</f>
        <v>0.35</v>
      </c>
      <c r="I1994" s="68">
        <f t="shared" si="1649"/>
        <v>0</v>
      </c>
      <c r="J1994" s="70">
        <f t="shared" si="1650"/>
        <v>0.42082845668950175</v>
      </c>
      <c r="K1994" s="68">
        <f t="shared" si="1651"/>
        <v>0</v>
      </c>
      <c r="M1994" s="64">
        <v>228</v>
      </c>
      <c r="N1994" s="64">
        <v>1</v>
      </c>
      <c r="O1994" s="63">
        <f t="shared" si="1652"/>
        <v>0.13390000000000002</v>
      </c>
      <c r="P1994" s="87">
        <f t="shared" si="1647"/>
        <v>1.2124118336157565E-2</v>
      </c>
      <c r="Q1994" s="64">
        <f t="shared" si="1653"/>
        <v>150</v>
      </c>
      <c r="R1994" s="87">
        <f t="shared" si="1654"/>
        <v>0.88088039568233778</v>
      </c>
      <c r="S1994" s="64">
        <v>78</v>
      </c>
    </row>
    <row r="1995" spans="1:19" x14ac:dyDescent="0.25">
      <c r="B1995" s="62">
        <v>7</v>
      </c>
      <c r="C1995" s="64" t="s">
        <v>20</v>
      </c>
      <c r="D1995" s="68"/>
      <c r="E1995" s="68">
        <f>$D$1929*R1995</f>
        <v>0</v>
      </c>
      <c r="F1995" s="63">
        <f t="shared" si="1648"/>
        <v>6.29054120339749E-3</v>
      </c>
      <c r="G1995" s="65">
        <f>IFERROR(VLOOKUP(B1995,EFA!$C$2:$D$7,2,0),EFA!$D$7)</f>
        <v>1.0058360487805551</v>
      </c>
      <c r="H1995" s="69">
        <f>LGD!$D$11</f>
        <v>0.55000000000000004</v>
      </c>
      <c r="I1995" s="68">
        <f t="shared" si="1649"/>
        <v>0</v>
      </c>
      <c r="J1995" s="70">
        <f t="shared" si="1650"/>
        <v>0.42082845668950175</v>
      </c>
      <c r="K1995" s="68">
        <f t="shared" si="1651"/>
        <v>0</v>
      </c>
      <c r="M1995" s="64">
        <v>228</v>
      </c>
      <c r="N1995" s="64">
        <v>1</v>
      </c>
      <c r="O1995" s="63">
        <f t="shared" si="1652"/>
        <v>0.13390000000000002</v>
      </c>
      <c r="P1995" s="87">
        <f t="shared" si="1647"/>
        <v>1.2124118336157565E-2</v>
      </c>
      <c r="Q1995" s="64">
        <f t="shared" si="1653"/>
        <v>150</v>
      </c>
      <c r="R1995" s="87">
        <f t="shared" si="1654"/>
        <v>0.88088039568233778</v>
      </c>
      <c r="S1995" s="64">
        <v>78</v>
      </c>
    </row>
    <row r="1996" spans="1:19" x14ac:dyDescent="0.25">
      <c r="C1996" s="94"/>
      <c r="D1996" s="97"/>
      <c r="E1996" s="97"/>
      <c r="F1996" s="95"/>
      <c r="G1996" s="98"/>
      <c r="H1996" s="99"/>
      <c r="I1996" s="97"/>
      <c r="J1996" s="100"/>
      <c r="K1996" s="97"/>
    </row>
    <row r="1997" spans="1:19" x14ac:dyDescent="0.25">
      <c r="A1997" s="62">
        <v>19</v>
      </c>
      <c r="B1997" s="62" t="s">
        <v>52</v>
      </c>
      <c r="C1997" s="64" t="s">
        <v>9</v>
      </c>
      <c r="D1997" s="64"/>
      <c r="E1997" s="84" t="s">
        <v>26</v>
      </c>
      <c r="F1997" s="84" t="s">
        <v>39</v>
      </c>
      <c r="G1997" s="84" t="s">
        <v>27</v>
      </c>
      <c r="H1997" s="84" t="s">
        <v>28</v>
      </c>
      <c r="I1997" s="84" t="s">
        <v>29</v>
      </c>
      <c r="J1997" s="84" t="s">
        <v>30</v>
      </c>
      <c r="K1997" s="85" t="s">
        <v>31</v>
      </c>
      <c r="M1997" s="85" t="s">
        <v>32</v>
      </c>
      <c r="N1997" s="85" t="s">
        <v>33</v>
      </c>
      <c r="O1997" s="85" t="s">
        <v>34</v>
      </c>
      <c r="P1997" s="85" t="s">
        <v>35</v>
      </c>
      <c r="Q1997" s="85" t="s">
        <v>36</v>
      </c>
      <c r="R1997" s="85" t="s">
        <v>37</v>
      </c>
      <c r="S1997" s="85" t="s">
        <v>38</v>
      </c>
    </row>
    <row r="1998" spans="1:19" x14ac:dyDescent="0.25">
      <c r="B1998" s="62">
        <v>8</v>
      </c>
      <c r="C1998" s="64" t="s">
        <v>12</v>
      </c>
      <c r="D1998" s="68"/>
      <c r="E1998" s="68">
        <f>$D$1921*R1998</f>
        <v>0</v>
      </c>
      <c r="F1998" s="63">
        <f>$K$4-$J$4</f>
        <v>2.9243374984770504E-3</v>
      </c>
      <c r="G1998" s="65">
        <f>IFERROR(VLOOKUP(B1998,EFA!$C$2:$D$7,2,0),EFA!$D$7)</f>
        <v>1.0058360487805551</v>
      </c>
      <c r="H1998" s="69">
        <f>LGD!$D$3</f>
        <v>0</v>
      </c>
      <c r="I1998" s="68">
        <f>E1998*F1998*G1998*H1998</f>
        <v>0</v>
      </c>
      <c r="J1998" s="70">
        <f>1/((1+($O$16/12))^(M1998-Q1998))</f>
        <v>0.36836224802832446</v>
      </c>
      <c r="K1998" s="68">
        <f>I1998*J1998</f>
        <v>0</v>
      </c>
      <c r="M1998" s="64">
        <v>228</v>
      </c>
      <c r="N1998" s="64">
        <v>1</v>
      </c>
      <c r="O1998" s="63">
        <f>$O$16</f>
        <v>0.13390000000000002</v>
      </c>
      <c r="P1998" s="87">
        <f t="shared" ref="P1998:P2006" si="1655">PMT(O1998/12,M1998,-N1998,0,0)</f>
        <v>1.2124118336157565E-2</v>
      </c>
      <c r="Q1998" s="64">
        <f>$Q$1995-12</f>
        <v>138</v>
      </c>
      <c r="R1998" s="87">
        <f>PV(O1998/12,Q1998,-P1998,0,0)</f>
        <v>0.85158626637576251</v>
      </c>
      <c r="S1998" s="64">
        <v>90</v>
      </c>
    </row>
    <row r="1999" spans="1:19" x14ac:dyDescent="0.25">
      <c r="B1999" s="62">
        <v>8</v>
      </c>
      <c r="C1999" s="64" t="s">
        <v>13</v>
      </c>
      <c r="D1999" s="68"/>
      <c r="E1999" s="68">
        <f>$D$1922*R1999</f>
        <v>0</v>
      </c>
      <c r="F1999" s="63">
        <f t="shared" ref="F1999:F2006" si="1656">$K$4-$J$4</f>
        <v>2.9243374984770504E-3</v>
      </c>
      <c r="G1999" s="65">
        <f>IFERROR(VLOOKUP(B1999,EFA!$C$2:$D$7,2,0),EFA!$D$7)</f>
        <v>1.0058360487805551</v>
      </c>
      <c r="H1999" s="69">
        <f>LGD!$D$4</f>
        <v>0.55000000000000004</v>
      </c>
      <c r="I1999" s="68">
        <f t="shared" ref="I1999:I2006" si="1657">E1999*F1999*G1999*H1999</f>
        <v>0</v>
      </c>
      <c r="J1999" s="70">
        <f t="shared" ref="J1999:J2006" si="1658">1/((1+($O$16/12))^(M1999-Q1999))</f>
        <v>0.36836224802832446</v>
      </c>
      <c r="K1999" s="68">
        <f t="shared" ref="K1999:K2006" si="1659">I1999*J1999</f>
        <v>0</v>
      </c>
      <c r="M1999" s="64">
        <v>228</v>
      </c>
      <c r="N1999" s="64">
        <v>1</v>
      </c>
      <c r="O1999" s="63">
        <f t="shared" ref="O1999:O2006" si="1660">$O$16</f>
        <v>0.13390000000000002</v>
      </c>
      <c r="P1999" s="87">
        <f t="shared" si="1655"/>
        <v>1.2124118336157565E-2</v>
      </c>
      <c r="Q1999" s="64">
        <f t="shared" ref="Q1999:Q2006" si="1661">$Q$1995-12</f>
        <v>138</v>
      </c>
      <c r="R1999" s="87">
        <f t="shared" ref="R1999:R2006" si="1662">PV(O1999/12,Q1999,-P1999,0,0)</f>
        <v>0.85158626637576251</v>
      </c>
      <c r="S1999" s="64">
        <v>90</v>
      </c>
    </row>
    <row r="2000" spans="1:19" x14ac:dyDescent="0.25">
      <c r="B2000" s="62">
        <v>8</v>
      </c>
      <c r="C2000" s="64" t="s">
        <v>14</v>
      </c>
      <c r="D2000" s="68"/>
      <c r="E2000" s="68">
        <f>$D$1923*R2000</f>
        <v>0</v>
      </c>
      <c r="F2000" s="63">
        <f t="shared" si="1656"/>
        <v>2.9243374984770504E-3</v>
      </c>
      <c r="G2000" s="65">
        <f>IFERROR(VLOOKUP(B2000,EFA!$C$2:$D$7,2,0),EFA!$D$7)</f>
        <v>1.0058360487805551</v>
      </c>
      <c r="H2000" s="69">
        <f>LGD!$D$5</f>
        <v>0.14000000000000001</v>
      </c>
      <c r="I2000" s="68">
        <f t="shared" si="1657"/>
        <v>0</v>
      </c>
      <c r="J2000" s="70">
        <f t="shared" si="1658"/>
        <v>0.36836224802832446</v>
      </c>
      <c r="K2000" s="68">
        <f t="shared" si="1659"/>
        <v>0</v>
      </c>
      <c r="M2000" s="64">
        <v>228</v>
      </c>
      <c r="N2000" s="64">
        <v>1</v>
      </c>
      <c r="O2000" s="63">
        <f t="shared" si="1660"/>
        <v>0.13390000000000002</v>
      </c>
      <c r="P2000" s="87">
        <f t="shared" si="1655"/>
        <v>1.2124118336157565E-2</v>
      </c>
      <c r="Q2000" s="64">
        <f t="shared" si="1661"/>
        <v>138</v>
      </c>
      <c r="R2000" s="87">
        <f t="shared" si="1662"/>
        <v>0.85158626637576251</v>
      </c>
      <c r="S2000" s="64">
        <v>90</v>
      </c>
    </row>
    <row r="2001" spans="1:19" x14ac:dyDescent="0.25">
      <c r="B2001" s="62">
        <v>8</v>
      </c>
      <c r="C2001" s="64" t="s">
        <v>15</v>
      </c>
      <c r="D2001" s="68"/>
      <c r="E2001" s="68">
        <f>$D$1924*R2001</f>
        <v>0</v>
      </c>
      <c r="F2001" s="63">
        <f t="shared" si="1656"/>
        <v>2.9243374984770504E-3</v>
      </c>
      <c r="G2001" s="65">
        <f>IFERROR(VLOOKUP(B2001,EFA!$C$2:$D$7,2,0),EFA!$D$7)</f>
        <v>1.0058360487805551</v>
      </c>
      <c r="H2001" s="69">
        <f>LGD!$D$6</f>
        <v>0.3</v>
      </c>
      <c r="I2001" s="68">
        <f t="shared" si="1657"/>
        <v>0</v>
      </c>
      <c r="J2001" s="70">
        <f t="shared" si="1658"/>
        <v>0.36836224802832446</v>
      </c>
      <c r="K2001" s="68">
        <f t="shared" si="1659"/>
        <v>0</v>
      </c>
      <c r="M2001" s="64">
        <v>228</v>
      </c>
      <c r="N2001" s="64">
        <v>1</v>
      </c>
      <c r="O2001" s="63">
        <f t="shared" si="1660"/>
        <v>0.13390000000000002</v>
      </c>
      <c r="P2001" s="87">
        <f t="shared" si="1655"/>
        <v>1.2124118336157565E-2</v>
      </c>
      <c r="Q2001" s="64">
        <f t="shared" si="1661"/>
        <v>138</v>
      </c>
      <c r="R2001" s="87">
        <f t="shared" si="1662"/>
        <v>0.85158626637576251</v>
      </c>
      <c r="S2001" s="64">
        <v>90</v>
      </c>
    </row>
    <row r="2002" spans="1:19" x14ac:dyDescent="0.25">
      <c r="B2002" s="62">
        <v>8</v>
      </c>
      <c r="C2002" s="64" t="s">
        <v>16</v>
      </c>
      <c r="D2002" s="68"/>
      <c r="E2002" s="68">
        <f>$D$1925*R2002</f>
        <v>0</v>
      </c>
      <c r="F2002" s="63">
        <f t="shared" si="1656"/>
        <v>2.9243374984770504E-3</v>
      </c>
      <c r="G2002" s="65">
        <f>IFERROR(VLOOKUP(B2002,EFA!$C$2:$D$7,2,0),EFA!$D$7)</f>
        <v>1.0058360487805551</v>
      </c>
      <c r="H2002" s="69">
        <f>LGD!$D$7</f>
        <v>0.3</v>
      </c>
      <c r="I2002" s="68">
        <f t="shared" si="1657"/>
        <v>0</v>
      </c>
      <c r="J2002" s="70">
        <f t="shared" si="1658"/>
        <v>0.36836224802832446</v>
      </c>
      <c r="K2002" s="68">
        <f t="shared" si="1659"/>
        <v>0</v>
      </c>
      <c r="M2002" s="64">
        <v>228</v>
      </c>
      <c r="N2002" s="64">
        <v>1</v>
      </c>
      <c r="O2002" s="63">
        <f t="shared" si="1660"/>
        <v>0.13390000000000002</v>
      </c>
      <c r="P2002" s="87">
        <f t="shared" si="1655"/>
        <v>1.2124118336157565E-2</v>
      </c>
      <c r="Q2002" s="64">
        <f t="shared" si="1661"/>
        <v>138</v>
      </c>
      <c r="R2002" s="87">
        <f t="shared" si="1662"/>
        <v>0.85158626637576251</v>
      </c>
      <c r="S2002" s="64">
        <v>90</v>
      </c>
    </row>
    <row r="2003" spans="1:19" x14ac:dyDescent="0.25">
      <c r="B2003" s="62">
        <v>8</v>
      </c>
      <c r="C2003" s="64" t="s">
        <v>17</v>
      </c>
      <c r="D2003" s="68"/>
      <c r="E2003" s="68">
        <f>$D$1926*R2003</f>
        <v>0</v>
      </c>
      <c r="F2003" s="63">
        <f t="shared" si="1656"/>
        <v>2.9243374984770504E-3</v>
      </c>
      <c r="G2003" s="65">
        <f>IFERROR(VLOOKUP(B2003,EFA!$C$2:$D$7,2,0),EFA!$D$7)</f>
        <v>1.0058360487805551</v>
      </c>
      <c r="H2003" s="69">
        <f>LGD!$D$8</f>
        <v>4.6364209605119888E-2</v>
      </c>
      <c r="I2003" s="68">
        <f t="shared" si="1657"/>
        <v>0</v>
      </c>
      <c r="J2003" s="70">
        <f t="shared" si="1658"/>
        <v>0.36836224802832446</v>
      </c>
      <c r="K2003" s="68">
        <f t="shared" si="1659"/>
        <v>0</v>
      </c>
      <c r="M2003" s="64">
        <v>228</v>
      </c>
      <c r="N2003" s="64">
        <v>1</v>
      </c>
      <c r="O2003" s="63">
        <f t="shared" si="1660"/>
        <v>0.13390000000000002</v>
      </c>
      <c r="P2003" s="87">
        <f t="shared" si="1655"/>
        <v>1.2124118336157565E-2</v>
      </c>
      <c r="Q2003" s="64">
        <f t="shared" si="1661"/>
        <v>138</v>
      </c>
      <c r="R2003" s="87">
        <f t="shared" si="1662"/>
        <v>0.85158626637576251</v>
      </c>
      <c r="S2003" s="64">
        <v>90</v>
      </c>
    </row>
    <row r="2004" spans="1:19" x14ac:dyDescent="0.25">
      <c r="B2004" s="62">
        <v>8</v>
      </c>
      <c r="C2004" s="64" t="s">
        <v>18</v>
      </c>
      <c r="D2004" s="68"/>
      <c r="E2004" s="68">
        <f>$D$1927*R2004</f>
        <v>0</v>
      </c>
      <c r="F2004" s="63">
        <f t="shared" si="1656"/>
        <v>2.9243374984770504E-3</v>
      </c>
      <c r="G2004" s="65">
        <f>IFERROR(VLOOKUP(B2004,EFA!$C$2:$D$7,2,0),EFA!$D$7)</f>
        <v>1.0058360487805551</v>
      </c>
      <c r="H2004" s="69">
        <f>LGD!$D$9</f>
        <v>0.25</v>
      </c>
      <c r="I2004" s="68">
        <f t="shared" si="1657"/>
        <v>0</v>
      </c>
      <c r="J2004" s="70">
        <f t="shared" si="1658"/>
        <v>0.36836224802832446</v>
      </c>
      <c r="K2004" s="68">
        <f t="shared" si="1659"/>
        <v>0</v>
      </c>
      <c r="M2004" s="64">
        <v>228</v>
      </c>
      <c r="N2004" s="64">
        <v>1</v>
      </c>
      <c r="O2004" s="63">
        <f t="shared" si="1660"/>
        <v>0.13390000000000002</v>
      </c>
      <c r="P2004" s="87">
        <f t="shared" si="1655"/>
        <v>1.2124118336157565E-2</v>
      </c>
      <c r="Q2004" s="64">
        <f t="shared" si="1661"/>
        <v>138</v>
      </c>
      <c r="R2004" s="87">
        <f t="shared" si="1662"/>
        <v>0.85158626637576251</v>
      </c>
      <c r="S2004" s="64">
        <v>90</v>
      </c>
    </row>
    <row r="2005" spans="1:19" x14ac:dyDescent="0.25">
      <c r="B2005" s="62">
        <v>8</v>
      </c>
      <c r="C2005" s="64" t="s">
        <v>19</v>
      </c>
      <c r="D2005" s="68"/>
      <c r="E2005" s="68">
        <f>$D$1928*R2005</f>
        <v>0</v>
      </c>
      <c r="F2005" s="63">
        <f t="shared" si="1656"/>
        <v>2.9243374984770504E-3</v>
      </c>
      <c r="G2005" s="65">
        <f>IFERROR(VLOOKUP(B2005,EFA!$C$2:$D$7,2,0),EFA!$D$7)</f>
        <v>1.0058360487805551</v>
      </c>
      <c r="H2005" s="69">
        <f>LGD!$D$10</f>
        <v>0.35</v>
      </c>
      <c r="I2005" s="68">
        <f t="shared" si="1657"/>
        <v>0</v>
      </c>
      <c r="J2005" s="70">
        <f t="shared" si="1658"/>
        <v>0.36836224802832446</v>
      </c>
      <c r="K2005" s="68">
        <f t="shared" si="1659"/>
        <v>0</v>
      </c>
      <c r="M2005" s="64">
        <v>228</v>
      </c>
      <c r="N2005" s="64">
        <v>1</v>
      </c>
      <c r="O2005" s="63">
        <f t="shared" si="1660"/>
        <v>0.13390000000000002</v>
      </c>
      <c r="P2005" s="87">
        <f t="shared" si="1655"/>
        <v>1.2124118336157565E-2</v>
      </c>
      <c r="Q2005" s="64">
        <f t="shared" si="1661"/>
        <v>138</v>
      </c>
      <c r="R2005" s="87">
        <f t="shared" si="1662"/>
        <v>0.85158626637576251</v>
      </c>
      <c r="S2005" s="64">
        <v>90</v>
      </c>
    </row>
    <row r="2006" spans="1:19" x14ac:dyDescent="0.25">
      <c r="B2006" s="62">
        <v>8</v>
      </c>
      <c r="C2006" s="64" t="s">
        <v>20</v>
      </c>
      <c r="D2006" s="68"/>
      <c r="E2006" s="68">
        <f>$D$1929*R2006</f>
        <v>0</v>
      </c>
      <c r="F2006" s="63">
        <f t="shared" si="1656"/>
        <v>2.9243374984770504E-3</v>
      </c>
      <c r="G2006" s="65">
        <f>IFERROR(VLOOKUP(B2006,EFA!$C$2:$D$7,2,0),EFA!$D$7)</f>
        <v>1.0058360487805551</v>
      </c>
      <c r="H2006" s="69">
        <f>LGD!$D$11</f>
        <v>0.55000000000000004</v>
      </c>
      <c r="I2006" s="68">
        <f t="shared" si="1657"/>
        <v>0</v>
      </c>
      <c r="J2006" s="70">
        <f t="shared" si="1658"/>
        <v>0.36836224802832446</v>
      </c>
      <c r="K2006" s="68">
        <f t="shared" si="1659"/>
        <v>0</v>
      </c>
      <c r="M2006" s="64">
        <v>228</v>
      </c>
      <c r="N2006" s="64">
        <v>1</v>
      </c>
      <c r="O2006" s="63">
        <f t="shared" si="1660"/>
        <v>0.13390000000000002</v>
      </c>
      <c r="P2006" s="87">
        <f t="shared" si="1655"/>
        <v>1.2124118336157565E-2</v>
      </c>
      <c r="Q2006" s="64">
        <f t="shared" si="1661"/>
        <v>138</v>
      </c>
      <c r="R2006" s="87">
        <f t="shared" si="1662"/>
        <v>0.85158626637576251</v>
      </c>
      <c r="S2006" s="64">
        <v>90</v>
      </c>
    </row>
    <row r="2007" spans="1:19" x14ac:dyDescent="0.25">
      <c r="C2007" s="94"/>
      <c r="D2007" s="97"/>
      <c r="E2007" s="97"/>
      <c r="F2007" s="95"/>
      <c r="G2007" s="98"/>
      <c r="H2007" s="99"/>
      <c r="I2007" s="97"/>
      <c r="J2007" s="100"/>
      <c r="K2007" s="97"/>
    </row>
    <row r="2008" spans="1:19" x14ac:dyDescent="0.25">
      <c r="A2008" s="62">
        <v>19</v>
      </c>
      <c r="B2008" s="62" t="s">
        <v>52</v>
      </c>
      <c r="C2008" s="64" t="s">
        <v>9</v>
      </c>
      <c r="D2008" s="64"/>
      <c r="E2008" s="84" t="s">
        <v>26</v>
      </c>
      <c r="F2008" s="84" t="s">
        <v>39</v>
      </c>
      <c r="G2008" s="84" t="s">
        <v>27</v>
      </c>
      <c r="H2008" s="84" t="s">
        <v>28</v>
      </c>
      <c r="I2008" s="84" t="s">
        <v>29</v>
      </c>
      <c r="J2008" s="84" t="s">
        <v>30</v>
      </c>
      <c r="K2008" s="85" t="s">
        <v>31</v>
      </c>
      <c r="M2008" s="85" t="s">
        <v>32</v>
      </c>
      <c r="N2008" s="85" t="s">
        <v>33</v>
      </c>
      <c r="O2008" s="85" t="s">
        <v>34</v>
      </c>
      <c r="P2008" s="85" t="s">
        <v>35</v>
      </c>
      <c r="Q2008" s="85" t="s">
        <v>36</v>
      </c>
      <c r="R2008" s="85" t="s">
        <v>37</v>
      </c>
      <c r="S2008" s="85" t="s">
        <v>38</v>
      </c>
    </row>
    <row r="2009" spans="1:19" x14ac:dyDescent="0.25">
      <c r="B2009" s="62">
        <v>9</v>
      </c>
      <c r="C2009" s="64" t="s">
        <v>12</v>
      </c>
      <c r="D2009" s="68"/>
      <c r="E2009" s="68">
        <f>$D$1921*R2009</f>
        <v>0</v>
      </c>
      <c r="F2009" s="63">
        <f>$L$4-$K$4</f>
        <v>2.5794484808747964E-3</v>
      </c>
      <c r="G2009" s="65">
        <f>IFERROR(VLOOKUP(B2009,EFA!$C$2:$D$7,2,0),EFA!$D$7)</f>
        <v>1.0058360487805551</v>
      </c>
      <c r="H2009" s="69">
        <f>LGD!$D$3</f>
        <v>0</v>
      </c>
      <c r="I2009" s="68">
        <f>E2009*F2009*G2009*H2009</f>
        <v>0</v>
      </c>
      <c r="J2009" s="70">
        <f>1/((1+($O$16/12))^(M2009-Q2009))</f>
        <v>0.32243719172393559</v>
      </c>
      <c r="K2009" s="68">
        <f>I2009*J2009</f>
        <v>0</v>
      </c>
      <c r="M2009" s="64">
        <v>228</v>
      </c>
      <c r="N2009" s="64">
        <v>1</v>
      </c>
      <c r="O2009" s="63">
        <f>$O$16</f>
        <v>0.13390000000000002</v>
      </c>
      <c r="P2009" s="87">
        <f t="shared" ref="P2009:P2017" si="1663">PMT(O2009/12,M2009,-N2009,0,0)</f>
        <v>1.2124118336157565E-2</v>
      </c>
      <c r="Q2009" s="64">
        <f>$Q$2006-12</f>
        <v>126</v>
      </c>
      <c r="R2009" s="87">
        <f>PV(O2009/12,Q2009,-P2009,0,0)</f>
        <v>0.81811974451546376</v>
      </c>
      <c r="S2009" s="64">
        <v>102</v>
      </c>
    </row>
    <row r="2010" spans="1:19" x14ac:dyDescent="0.25">
      <c r="B2010" s="62">
        <v>9</v>
      </c>
      <c r="C2010" s="64" t="s">
        <v>13</v>
      </c>
      <c r="D2010" s="68"/>
      <c r="E2010" s="68">
        <f>$D$1922*R2010</f>
        <v>0</v>
      </c>
      <c r="F2010" s="63">
        <f>$L$4-$K$4</f>
        <v>2.5794484808747964E-3</v>
      </c>
      <c r="G2010" s="65">
        <f>IFERROR(VLOOKUP(B2010,EFA!$C$2:$D$7,2,0),EFA!$D$7)</f>
        <v>1.0058360487805551</v>
      </c>
      <c r="H2010" s="69">
        <f>LGD!$D$4</f>
        <v>0.55000000000000004</v>
      </c>
      <c r="I2010" s="68">
        <f t="shared" ref="I2010:I2017" si="1664">E2010*F2010*G2010*H2010</f>
        <v>0</v>
      </c>
      <c r="J2010" s="70">
        <f t="shared" ref="J2010:J2017" si="1665">1/((1+($O$16/12))^(M2010-Q2010))</f>
        <v>0.32243719172393559</v>
      </c>
      <c r="K2010" s="68">
        <f t="shared" ref="K2010:K2017" si="1666">I2010*J2010</f>
        <v>0</v>
      </c>
      <c r="M2010" s="64">
        <v>228</v>
      </c>
      <c r="N2010" s="64">
        <v>1</v>
      </c>
      <c r="O2010" s="63">
        <f t="shared" ref="O2010:O2017" si="1667">$O$16</f>
        <v>0.13390000000000002</v>
      </c>
      <c r="P2010" s="87">
        <f t="shared" si="1663"/>
        <v>1.2124118336157565E-2</v>
      </c>
      <c r="Q2010" s="64">
        <f t="shared" ref="Q2010:Q2017" si="1668">$Q$2006-12</f>
        <v>126</v>
      </c>
      <c r="R2010" s="87">
        <f t="shared" ref="R2010:R2017" si="1669">PV(O2010/12,Q2010,-P2010,0,0)</f>
        <v>0.81811974451546376</v>
      </c>
      <c r="S2010" s="64">
        <v>102</v>
      </c>
    </row>
    <row r="2011" spans="1:19" x14ac:dyDescent="0.25">
      <c r="B2011" s="62">
        <v>9</v>
      </c>
      <c r="C2011" s="64" t="s">
        <v>14</v>
      </c>
      <c r="D2011" s="68"/>
      <c r="E2011" s="68">
        <f>$D$1923*R2011</f>
        <v>0</v>
      </c>
      <c r="F2011" s="63">
        <f t="shared" ref="F2011:F2017" si="1670">$L$4-$K$4</f>
        <v>2.5794484808747964E-3</v>
      </c>
      <c r="G2011" s="65">
        <f>IFERROR(VLOOKUP(B2011,EFA!$C$2:$D$7,2,0),EFA!$D$7)</f>
        <v>1.0058360487805551</v>
      </c>
      <c r="H2011" s="69">
        <f>LGD!$D$5</f>
        <v>0.14000000000000001</v>
      </c>
      <c r="I2011" s="68">
        <f t="shared" si="1664"/>
        <v>0</v>
      </c>
      <c r="J2011" s="70">
        <f t="shared" si="1665"/>
        <v>0.32243719172393559</v>
      </c>
      <c r="K2011" s="68">
        <f t="shared" si="1666"/>
        <v>0</v>
      </c>
      <c r="M2011" s="64">
        <v>228</v>
      </c>
      <c r="N2011" s="64">
        <v>1</v>
      </c>
      <c r="O2011" s="63">
        <f t="shared" si="1667"/>
        <v>0.13390000000000002</v>
      </c>
      <c r="P2011" s="87">
        <f t="shared" si="1663"/>
        <v>1.2124118336157565E-2</v>
      </c>
      <c r="Q2011" s="64">
        <f t="shared" si="1668"/>
        <v>126</v>
      </c>
      <c r="R2011" s="87">
        <f t="shared" si="1669"/>
        <v>0.81811974451546376</v>
      </c>
      <c r="S2011" s="64">
        <v>102</v>
      </c>
    </row>
    <row r="2012" spans="1:19" x14ac:dyDescent="0.25">
      <c r="B2012" s="62">
        <v>9</v>
      </c>
      <c r="C2012" s="64" t="s">
        <v>15</v>
      </c>
      <c r="D2012" s="68"/>
      <c r="E2012" s="68">
        <f>$D$1924*R2012</f>
        <v>0</v>
      </c>
      <c r="F2012" s="63">
        <f t="shared" si="1670"/>
        <v>2.5794484808747964E-3</v>
      </c>
      <c r="G2012" s="65">
        <f>IFERROR(VLOOKUP(B2012,EFA!$C$2:$D$7,2,0),EFA!$D$7)</f>
        <v>1.0058360487805551</v>
      </c>
      <c r="H2012" s="69">
        <f>LGD!$D$6</f>
        <v>0.3</v>
      </c>
      <c r="I2012" s="68">
        <f t="shared" si="1664"/>
        <v>0</v>
      </c>
      <c r="J2012" s="70">
        <f t="shared" si="1665"/>
        <v>0.32243719172393559</v>
      </c>
      <c r="K2012" s="68">
        <f t="shared" si="1666"/>
        <v>0</v>
      </c>
      <c r="M2012" s="64">
        <v>228</v>
      </c>
      <c r="N2012" s="64">
        <v>1</v>
      </c>
      <c r="O2012" s="63">
        <f t="shared" si="1667"/>
        <v>0.13390000000000002</v>
      </c>
      <c r="P2012" s="87">
        <f t="shared" si="1663"/>
        <v>1.2124118336157565E-2</v>
      </c>
      <c r="Q2012" s="64">
        <f t="shared" si="1668"/>
        <v>126</v>
      </c>
      <c r="R2012" s="87">
        <f t="shared" si="1669"/>
        <v>0.81811974451546376</v>
      </c>
      <c r="S2012" s="64">
        <v>102</v>
      </c>
    </row>
    <row r="2013" spans="1:19" x14ac:dyDescent="0.25">
      <c r="B2013" s="62">
        <v>9</v>
      </c>
      <c r="C2013" s="64" t="s">
        <v>16</v>
      </c>
      <c r="D2013" s="68"/>
      <c r="E2013" s="68">
        <f>$D$1925*R2013</f>
        <v>0</v>
      </c>
      <c r="F2013" s="63">
        <f t="shared" si="1670"/>
        <v>2.5794484808747964E-3</v>
      </c>
      <c r="G2013" s="65">
        <f>IFERROR(VLOOKUP(B2013,EFA!$C$2:$D$7,2,0),EFA!$D$7)</f>
        <v>1.0058360487805551</v>
      </c>
      <c r="H2013" s="69">
        <f>LGD!$D$7</f>
        <v>0.3</v>
      </c>
      <c r="I2013" s="68">
        <f t="shared" si="1664"/>
        <v>0</v>
      </c>
      <c r="J2013" s="70">
        <f t="shared" si="1665"/>
        <v>0.32243719172393559</v>
      </c>
      <c r="K2013" s="68">
        <f t="shared" si="1666"/>
        <v>0</v>
      </c>
      <c r="M2013" s="64">
        <v>228</v>
      </c>
      <c r="N2013" s="64">
        <v>1</v>
      </c>
      <c r="O2013" s="63">
        <f t="shared" si="1667"/>
        <v>0.13390000000000002</v>
      </c>
      <c r="P2013" s="87">
        <f t="shared" si="1663"/>
        <v>1.2124118336157565E-2</v>
      </c>
      <c r="Q2013" s="64">
        <f t="shared" si="1668"/>
        <v>126</v>
      </c>
      <c r="R2013" s="87">
        <f t="shared" si="1669"/>
        <v>0.81811974451546376</v>
      </c>
      <c r="S2013" s="64">
        <v>102</v>
      </c>
    </row>
    <row r="2014" spans="1:19" x14ac:dyDescent="0.25">
      <c r="B2014" s="62">
        <v>9</v>
      </c>
      <c r="C2014" s="64" t="s">
        <v>17</v>
      </c>
      <c r="D2014" s="68"/>
      <c r="E2014" s="68">
        <f>$D$1926*R2014</f>
        <v>0</v>
      </c>
      <c r="F2014" s="63">
        <f t="shared" si="1670"/>
        <v>2.5794484808747964E-3</v>
      </c>
      <c r="G2014" s="65">
        <f>IFERROR(VLOOKUP(B2014,EFA!$C$2:$D$7,2,0),EFA!$D$7)</f>
        <v>1.0058360487805551</v>
      </c>
      <c r="H2014" s="69">
        <f>LGD!$D$8</f>
        <v>4.6364209605119888E-2</v>
      </c>
      <c r="I2014" s="68">
        <f t="shared" si="1664"/>
        <v>0</v>
      </c>
      <c r="J2014" s="70">
        <f t="shared" si="1665"/>
        <v>0.32243719172393559</v>
      </c>
      <c r="K2014" s="68">
        <f t="shared" si="1666"/>
        <v>0</v>
      </c>
      <c r="M2014" s="64">
        <v>228</v>
      </c>
      <c r="N2014" s="64">
        <v>1</v>
      </c>
      <c r="O2014" s="63">
        <f t="shared" si="1667"/>
        <v>0.13390000000000002</v>
      </c>
      <c r="P2014" s="87">
        <f t="shared" si="1663"/>
        <v>1.2124118336157565E-2</v>
      </c>
      <c r="Q2014" s="64">
        <f t="shared" si="1668"/>
        <v>126</v>
      </c>
      <c r="R2014" s="87">
        <f t="shared" si="1669"/>
        <v>0.81811974451546376</v>
      </c>
      <c r="S2014" s="64">
        <v>102</v>
      </c>
    </row>
    <row r="2015" spans="1:19" x14ac:dyDescent="0.25">
      <c r="B2015" s="62">
        <v>9</v>
      </c>
      <c r="C2015" s="64" t="s">
        <v>18</v>
      </c>
      <c r="D2015" s="68"/>
      <c r="E2015" s="68">
        <f>$D$1927*R2015</f>
        <v>0</v>
      </c>
      <c r="F2015" s="63">
        <f t="shared" si="1670"/>
        <v>2.5794484808747964E-3</v>
      </c>
      <c r="G2015" s="65">
        <f>IFERROR(VLOOKUP(B2015,EFA!$C$2:$D$7,2,0),EFA!$D$7)</f>
        <v>1.0058360487805551</v>
      </c>
      <c r="H2015" s="69">
        <f>LGD!$D$9</f>
        <v>0.25</v>
      </c>
      <c r="I2015" s="68">
        <f t="shared" si="1664"/>
        <v>0</v>
      </c>
      <c r="J2015" s="70">
        <f t="shared" si="1665"/>
        <v>0.32243719172393559</v>
      </c>
      <c r="K2015" s="68">
        <f t="shared" si="1666"/>
        <v>0</v>
      </c>
      <c r="M2015" s="64">
        <v>228</v>
      </c>
      <c r="N2015" s="64">
        <v>1</v>
      </c>
      <c r="O2015" s="63">
        <f t="shared" si="1667"/>
        <v>0.13390000000000002</v>
      </c>
      <c r="P2015" s="87">
        <f t="shared" si="1663"/>
        <v>1.2124118336157565E-2</v>
      </c>
      <c r="Q2015" s="64">
        <f t="shared" si="1668"/>
        <v>126</v>
      </c>
      <c r="R2015" s="87">
        <f t="shared" si="1669"/>
        <v>0.81811974451546376</v>
      </c>
      <c r="S2015" s="64">
        <v>102</v>
      </c>
    </row>
    <row r="2016" spans="1:19" x14ac:dyDescent="0.25">
      <c r="B2016" s="62">
        <v>9</v>
      </c>
      <c r="C2016" s="64" t="s">
        <v>19</v>
      </c>
      <c r="D2016" s="68"/>
      <c r="E2016" s="68">
        <f>$D$1928*R2016</f>
        <v>0</v>
      </c>
      <c r="F2016" s="63">
        <f t="shared" si="1670"/>
        <v>2.5794484808747964E-3</v>
      </c>
      <c r="G2016" s="65">
        <f>IFERROR(VLOOKUP(B2016,EFA!$C$2:$D$7,2,0),EFA!$D$7)</f>
        <v>1.0058360487805551</v>
      </c>
      <c r="H2016" s="69">
        <f>LGD!$D$10</f>
        <v>0.35</v>
      </c>
      <c r="I2016" s="68">
        <f t="shared" si="1664"/>
        <v>0</v>
      </c>
      <c r="J2016" s="70">
        <f t="shared" si="1665"/>
        <v>0.32243719172393559</v>
      </c>
      <c r="K2016" s="68">
        <f t="shared" si="1666"/>
        <v>0</v>
      </c>
      <c r="M2016" s="64">
        <v>228</v>
      </c>
      <c r="N2016" s="64">
        <v>1</v>
      </c>
      <c r="O2016" s="63">
        <f t="shared" si="1667"/>
        <v>0.13390000000000002</v>
      </c>
      <c r="P2016" s="87">
        <f t="shared" si="1663"/>
        <v>1.2124118336157565E-2</v>
      </c>
      <c r="Q2016" s="64">
        <f t="shared" si="1668"/>
        <v>126</v>
      </c>
      <c r="R2016" s="87">
        <f t="shared" si="1669"/>
        <v>0.81811974451546376</v>
      </c>
      <c r="S2016" s="64">
        <v>102</v>
      </c>
    </row>
    <row r="2017" spans="1:19" x14ac:dyDescent="0.25">
      <c r="B2017" s="62">
        <v>9</v>
      </c>
      <c r="C2017" s="64" t="s">
        <v>20</v>
      </c>
      <c r="D2017" s="68"/>
      <c r="E2017" s="68">
        <f>$D$1929*R2017</f>
        <v>0</v>
      </c>
      <c r="F2017" s="63">
        <f t="shared" si="1670"/>
        <v>2.5794484808747964E-3</v>
      </c>
      <c r="G2017" s="65">
        <f>IFERROR(VLOOKUP(B2017,EFA!$C$2:$D$7,2,0),EFA!$D$7)</f>
        <v>1.0058360487805551</v>
      </c>
      <c r="H2017" s="69">
        <f>LGD!$D$11</f>
        <v>0.55000000000000004</v>
      </c>
      <c r="I2017" s="68">
        <f t="shared" si="1664"/>
        <v>0</v>
      </c>
      <c r="J2017" s="70">
        <f t="shared" si="1665"/>
        <v>0.32243719172393559</v>
      </c>
      <c r="K2017" s="68">
        <f t="shared" si="1666"/>
        <v>0</v>
      </c>
      <c r="M2017" s="64">
        <v>228</v>
      </c>
      <c r="N2017" s="64">
        <v>1</v>
      </c>
      <c r="O2017" s="63">
        <f t="shared" si="1667"/>
        <v>0.13390000000000002</v>
      </c>
      <c r="P2017" s="87">
        <f t="shared" si="1663"/>
        <v>1.2124118336157565E-2</v>
      </c>
      <c r="Q2017" s="64">
        <f t="shared" si="1668"/>
        <v>126</v>
      </c>
      <c r="R2017" s="87">
        <f t="shared" si="1669"/>
        <v>0.81811974451546376</v>
      </c>
      <c r="S2017" s="64">
        <v>102</v>
      </c>
    </row>
    <row r="2018" spans="1:19" ht="16.5" thickBot="1" x14ac:dyDescent="0.3">
      <c r="C2018" s="78"/>
      <c r="D2018" s="79"/>
      <c r="E2018" s="79"/>
      <c r="F2018" s="80"/>
      <c r="G2018" s="81"/>
      <c r="H2018" s="82"/>
      <c r="I2018" s="79"/>
      <c r="J2018" s="83"/>
      <c r="K2018" s="79"/>
    </row>
    <row r="2019" spans="1:19" x14ac:dyDescent="0.25">
      <c r="A2019" s="62">
        <v>19</v>
      </c>
      <c r="B2019" s="62" t="s">
        <v>52</v>
      </c>
      <c r="C2019" s="64" t="s">
        <v>9</v>
      </c>
      <c r="D2019" s="64"/>
      <c r="E2019" s="84" t="s">
        <v>26</v>
      </c>
      <c r="F2019" s="84" t="s">
        <v>39</v>
      </c>
      <c r="G2019" s="84" t="s">
        <v>27</v>
      </c>
      <c r="H2019" s="84" t="s">
        <v>28</v>
      </c>
      <c r="I2019" s="84" t="s">
        <v>29</v>
      </c>
      <c r="J2019" s="84" t="s">
        <v>30</v>
      </c>
      <c r="K2019" s="85" t="s">
        <v>31</v>
      </c>
      <c r="M2019" s="85" t="s">
        <v>32</v>
      </c>
      <c r="N2019" s="85" t="s">
        <v>33</v>
      </c>
      <c r="O2019" s="85" t="s">
        <v>34</v>
      </c>
      <c r="P2019" s="85" t="s">
        <v>35</v>
      </c>
      <c r="Q2019" s="85" t="s">
        <v>36</v>
      </c>
      <c r="R2019" s="85" t="s">
        <v>37</v>
      </c>
      <c r="S2019" s="85" t="s">
        <v>38</v>
      </c>
    </row>
    <row r="2020" spans="1:19" x14ac:dyDescent="0.25">
      <c r="B2020" s="62">
        <v>10</v>
      </c>
      <c r="C2020" s="64" t="s">
        <v>12</v>
      </c>
      <c r="D2020" s="68"/>
      <c r="E2020" s="68">
        <f>$D$1921*R2020</f>
        <v>0</v>
      </c>
      <c r="F2020" s="63">
        <f>$M$4-$L$4</f>
        <v>2.3073952929063973E-3</v>
      </c>
      <c r="G2020" s="65">
        <f>IFERROR(VLOOKUP(B2020,EFA!$C$2:$D$7,2,0),EFA!$D$7)</f>
        <v>1.0058360487805551</v>
      </c>
      <c r="H2020" s="69">
        <f>LGD!$D$3</f>
        <v>0</v>
      </c>
      <c r="I2020" s="68">
        <f>E2020*F2020*G2020*H2020</f>
        <v>0</v>
      </c>
      <c r="J2020" s="70">
        <f>1/((1+($O$16/12))^(M2020-Q2020))</f>
        <v>0.28223777860869115</v>
      </c>
      <c r="K2020" s="68">
        <f>I2020*J2020</f>
        <v>0</v>
      </c>
      <c r="M2020" s="64">
        <v>228</v>
      </c>
      <c r="N2020" s="64">
        <v>1</v>
      </c>
      <c r="O2020" s="63">
        <f>$O$16</f>
        <v>0.13390000000000002</v>
      </c>
      <c r="P2020" s="87">
        <f t="shared" ref="P2020:P2028" si="1671">PMT(O2020/12,M2020,-N2020,0,0)</f>
        <v>1.2124118336157565E-2</v>
      </c>
      <c r="Q2020" s="64">
        <f>$Q$2017-12</f>
        <v>114</v>
      </c>
      <c r="R2020" s="87">
        <f>PV(O2020/12,Q2020,-P2020,0,0)</f>
        <v>0.77988655199745049</v>
      </c>
      <c r="S2020" s="64">
        <v>114</v>
      </c>
    </row>
    <row r="2021" spans="1:19" x14ac:dyDescent="0.25">
      <c r="B2021" s="62">
        <v>10</v>
      </c>
      <c r="C2021" s="64" t="s">
        <v>13</v>
      </c>
      <c r="D2021" s="68"/>
      <c r="E2021" s="68">
        <f>$D$1922*R2021</f>
        <v>0</v>
      </c>
      <c r="F2021" s="63">
        <f t="shared" ref="F2021:F2028" si="1672">$M$4-$L$4</f>
        <v>2.3073952929063973E-3</v>
      </c>
      <c r="G2021" s="65">
        <f>IFERROR(VLOOKUP(B2021,EFA!$C$2:$D$7,2,0),EFA!$D$7)</f>
        <v>1.0058360487805551</v>
      </c>
      <c r="H2021" s="69">
        <f>LGD!$D$4</f>
        <v>0.55000000000000004</v>
      </c>
      <c r="I2021" s="68">
        <f t="shared" ref="I2021:I2028" si="1673">E2021*F2021*G2021*H2021</f>
        <v>0</v>
      </c>
      <c r="J2021" s="70">
        <f t="shared" ref="J2021:J2028" si="1674">1/((1+($O$16/12))^(M2021-Q2021))</f>
        <v>0.28223777860869115</v>
      </c>
      <c r="K2021" s="68">
        <f t="shared" ref="K2021:K2028" si="1675">I2021*J2021</f>
        <v>0</v>
      </c>
      <c r="M2021" s="64">
        <v>228</v>
      </c>
      <c r="N2021" s="64">
        <v>1</v>
      </c>
      <c r="O2021" s="63">
        <f t="shared" ref="O2021:O2028" si="1676">$O$16</f>
        <v>0.13390000000000002</v>
      </c>
      <c r="P2021" s="87">
        <f t="shared" si="1671"/>
        <v>1.2124118336157565E-2</v>
      </c>
      <c r="Q2021" s="64">
        <f t="shared" ref="Q2021:Q2028" si="1677">$Q$2017-12</f>
        <v>114</v>
      </c>
      <c r="R2021" s="87">
        <f t="shared" ref="R2021:R2028" si="1678">PV(O2021/12,Q2021,-P2021,0,0)</f>
        <v>0.77988655199745049</v>
      </c>
      <c r="S2021" s="64">
        <v>114</v>
      </c>
    </row>
    <row r="2022" spans="1:19" x14ac:dyDescent="0.25">
      <c r="B2022" s="62">
        <v>10</v>
      </c>
      <c r="C2022" s="64" t="s">
        <v>14</v>
      </c>
      <c r="D2022" s="68"/>
      <c r="E2022" s="68">
        <f>$D$1923*R2022</f>
        <v>0</v>
      </c>
      <c r="F2022" s="63">
        <f t="shared" si="1672"/>
        <v>2.3073952929063973E-3</v>
      </c>
      <c r="G2022" s="65">
        <f>IFERROR(VLOOKUP(B2022,EFA!$C$2:$D$7,2,0),EFA!$D$7)</f>
        <v>1.0058360487805551</v>
      </c>
      <c r="H2022" s="69">
        <f>LGD!$D$5</f>
        <v>0.14000000000000001</v>
      </c>
      <c r="I2022" s="68">
        <f t="shared" si="1673"/>
        <v>0</v>
      </c>
      <c r="J2022" s="70">
        <f t="shared" si="1674"/>
        <v>0.28223777860869115</v>
      </c>
      <c r="K2022" s="68">
        <f t="shared" si="1675"/>
        <v>0</v>
      </c>
      <c r="M2022" s="64">
        <v>228</v>
      </c>
      <c r="N2022" s="64">
        <v>1</v>
      </c>
      <c r="O2022" s="63">
        <f t="shared" si="1676"/>
        <v>0.13390000000000002</v>
      </c>
      <c r="P2022" s="87">
        <f t="shared" si="1671"/>
        <v>1.2124118336157565E-2</v>
      </c>
      <c r="Q2022" s="64">
        <f t="shared" si="1677"/>
        <v>114</v>
      </c>
      <c r="R2022" s="87">
        <f t="shared" si="1678"/>
        <v>0.77988655199745049</v>
      </c>
      <c r="S2022" s="64">
        <v>114</v>
      </c>
    </row>
    <row r="2023" spans="1:19" x14ac:dyDescent="0.25">
      <c r="B2023" s="62">
        <v>10</v>
      </c>
      <c r="C2023" s="64" t="s">
        <v>15</v>
      </c>
      <c r="D2023" s="68"/>
      <c r="E2023" s="68">
        <f>$D$1924*R2023</f>
        <v>0</v>
      </c>
      <c r="F2023" s="63">
        <f t="shared" si="1672"/>
        <v>2.3073952929063973E-3</v>
      </c>
      <c r="G2023" s="65">
        <f>IFERROR(VLOOKUP(B2023,EFA!$C$2:$D$7,2,0),EFA!$D$7)</f>
        <v>1.0058360487805551</v>
      </c>
      <c r="H2023" s="69">
        <f>LGD!$D$6</f>
        <v>0.3</v>
      </c>
      <c r="I2023" s="68">
        <f t="shared" si="1673"/>
        <v>0</v>
      </c>
      <c r="J2023" s="70">
        <f t="shared" si="1674"/>
        <v>0.28223777860869115</v>
      </c>
      <c r="K2023" s="68">
        <f t="shared" si="1675"/>
        <v>0</v>
      </c>
      <c r="M2023" s="64">
        <v>228</v>
      </c>
      <c r="N2023" s="64">
        <v>1</v>
      </c>
      <c r="O2023" s="63">
        <f t="shared" si="1676"/>
        <v>0.13390000000000002</v>
      </c>
      <c r="P2023" s="87">
        <f t="shared" si="1671"/>
        <v>1.2124118336157565E-2</v>
      </c>
      <c r="Q2023" s="64">
        <f t="shared" si="1677"/>
        <v>114</v>
      </c>
      <c r="R2023" s="87">
        <f t="shared" si="1678"/>
        <v>0.77988655199745049</v>
      </c>
      <c r="S2023" s="64">
        <v>114</v>
      </c>
    </row>
    <row r="2024" spans="1:19" x14ac:dyDescent="0.25">
      <c r="B2024" s="62">
        <v>10</v>
      </c>
      <c r="C2024" s="64" t="s">
        <v>16</v>
      </c>
      <c r="D2024" s="68"/>
      <c r="E2024" s="68">
        <f>$D$1925*R2024</f>
        <v>0</v>
      </c>
      <c r="F2024" s="63">
        <f t="shared" si="1672"/>
        <v>2.3073952929063973E-3</v>
      </c>
      <c r="G2024" s="65">
        <f>IFERROR(VLOOKUP(B2024,EFA!$C$2:$D$7,2,0),EFA!$D$7)</f>
        <v>1.0058360487805551</v>
      </c>
      <c r="H2024" s="69">
        <f>LGD!$D$7</f>
        <v>0.3</v>
      </c>
      <c r="I2024" s="68">
        <f t="shared" si="1673"/>
        <v>0</v>
      </c>
      <c r="J2024" s="70">
        <f t="shared" si="1674"/>
        <v>0.28223777860869115</v>
      </c>
      <c r="K2024" s="68">
        <f t="shared" si="1675"/>
        <v>0</v>
      </c>
      <c r="M2024" s="64">
        <v>228</v>
      </c>
      <c r="N2024" s="64">
        <v>1</v>
      </c>
      <c r="O2024" s="63">
        <f t="shared" si="1676"/>
        <v>0.13390000000000002</v>
      </c>
      <c r="P2024" s="87">
        <f t="shared" si="1671"/>
        <v>1.2124118336157565E-2</v>
      </c>
      <c r="Q2024" s="64">
        <f t="shared" si="1677"/>
        <v>114</v>
      </c>
      <c r="R2024" s="87">
        <f t="shared" si="1678"/>
        <v>0.77988655199745049</v>
      </c>
      <c r="S2024" s="64">
        <v>114</v>
      </c>
    </row>
    <row r="2025" spans="1:19" x14ac:dyDescent="0.25">
      <c r="B2025" s="62">
        <v>10</v>
      </c>
      <c r="C2025" s="64" t="s">
        <v>17</v>
      </c>
      <c r="D2025" s="68"/>
      <c r="E2025" s="68">
        <f>$D$1926*R2025</f>
        <v>0</v>
      </c>
      <c r="F2025" s="63">
        <f t="shared" si="1672"/>
        <v>2.3073952929063973E-3</v>
      </c>
      <c r="G2025" s="65">
        <f>IFERROR(VLOOKUP(B2025,EFA!$C$2:$D$7,2,0),EFA!$D$7)</f>
        <v>1.0058360487805551</v>
      </c>
      <c r="H2025" s="69">
        <f>LGD!$D$8</f>
        <v>4.6364209605119888E-2</v>
      </c>
      <c r="I2025" s="68">
        <f t="shared" si="1673"/>
        <v>0</v>
      </c>
      <c r="J2025" s="70">
        <f t="shared" si="1674"/>
        <v>0.28223777860869115</v>
      </c>
      <c r="K2025" s="68">
        <f t="shared" si="1675"/>
        <v>0</v>
      </c>
      <c r="M2025" s="64">
        <v>228</v>
      </c>
      <c r="N2025" s="64">
        <v>1</v>
      </c>
      <c r="O2025" s="63">
        <f t="shared" si="1676"/>
        <v>0.13390000000000002</v>
      </c>
      <c r="P2025" s="87">
        <f t="shared" si="1671"/>
        <v>1.2124118336157565E-2</v>
      </c>
      <c r="Q2025" s="64">
        <f t="shared" si="1677"/>
        <v>114</v>
      </c>
      <c r="R2025" s="87">
        <f t="shared" si="1678"/>
        <v>0.77988655199745049</v>
      </c>
      <c r="S2025" s="64">
        <v>114</v>
      </c>
    </row>
    <row r="2026" spans="1:19" x14ac:dyDescent="0.25">
      <c r="B2026" s="62">
        <v>10</v>
      </c>
      <c r="C2026" s="64" t="s">
        <v>18</v>
      </c>
      <c r="D2026" s="68"/>
      <c r="E2026" s="68">
        <f>$D$1927*R2026</f>
        <v>0</v>
      </c>
      <c r="F2026" s="63">
        <f t="shared" si="1672"/>
        <v>2.3073952929063973E-3</v>
      </c>
      <c r="G2026" s="65">
        <f>IFERROR(VLOOKUP(B2026,EFA!$C$2:$D$7,2,0),EFA!$D$7)</f>
        <v>1.0058360487805551</v>
      </c>
      <c r="H2026" s="69">
        <f>LGD!$D$9</f>
        <v>0.25</v>
      </c>
      <c r="I2026" s="68">
        <f t="shared" si="1673"/>
        <v>0</v>
      </c>
      <c r="J2026" s="70">
        <f t="shared" si="1674"/>
        <v>0.28223777860869115</v>
      </c>
      <c r="K2026" s="68">
        <f t="shared" si="1675"/>
        <v>0</v>
      </c>
      <c r="M2026" s="64">
        <v>228</v>
      </c>
      <c r="N2026" s="64">
        <v>1</v>
      </c>
      <c r="O2026" s="63">
        <f t="shared" si="1676"/>
        <v>0.13390000000000002</v>
      </c>
      <c r="P2026" s="87">
        <f t="shared" si="1671"/>
        <v>1.2124118336157565E-2</v>
      </c>
      <c r="Q2026" s="64">
        <f t="shared" si="1677"/>
        <v>114</v>
      </c>
      <c r="R2026" s="87">
        <f t="shared" si="1678"/>
        <v>0.77988655199745049</v>
      </c>
      <c r="S2026" s="64">
        <v>114</v>
      </c>
    </row>
    <row r="2027" spans="1:19" x14ac:dyDescent="0.25">
      <c r="B2027" s="62">
        <v>10</v>
      </c>
      <c r="C2027" s="64" t="s">
        <v>19</v>
      </c>
      <c r="D2027" s="68"/>
      <c r="E2027" s="68">
        <f>$D$1928*R2027</f>
        <v>0</v>
      </c>
      <c r="F2027" s="63">
        <f t="shared" si="1672"/>
        <v>2.3073952929063973E-3</v>
      </c>
      <c r="G2027" s="65">
        <f>IFERROR(VLOOKUP(B2027,EFA!$C$2:$D$7,2,0),EFA!$D$7)</f>
        <v>1.0058360487805551</v>
      </c>
      <c r="H2027" s="69">
        <f>LGD!$D$10</f>
        <v>0.35</v>
      </c>
      <c r="I2027" s="68">
        <f t="shared" si="1673"/>
        <v>0</v>
      </c>
      <c r="J2027" s="70">
        <f t="shared" si="1674"/>
        <v>0.28223777860869115</v>
      </c>
      <c r="K2027" s="68">
        <f t="shared" si="1675"/>
        <v>0</v>
      </c>
      <c r="M2027" s="64">
        <v>228</v>
      </c>
      <c r="N2027" s="64">
        <v>1</v>
      </c>
      <c r="O2027" s="63">
        <f t="shared" si="1676"/>
        <v>0.13390000000000002</v>
      </c>
      <c r="P2027" s="87">
        <f t="shared" si="1671"/>
        <v>1.2124118336157565E-2</v>
      </c>
      <c r="Q2027" s="64">
        <f t="shared" si="1677"/>
        <v>114</v>
      </c>
      <c r="R2027" s="87">
        <f t="shared" si="1678"/>
        <v>0.77988655199745049</v>
      </c>
      <c r="S2027" s="64">
        <v>114</v>
      </c>
    </row>
    <row r="2028" spans="1:19" x14ac:dyDescent="0.25">
      <c r="B2028" s="62">
        <v>10</v>
      </c>
      <c r="C2028" s="64" t="s">
        <v>20</v>
      </c>
      <c r="D2028" s="68"/>
      <c r="E2028" s="68">
        <f>$D$1929*R2028</f>
        <v>0</v>
      </c>
      <c r="F2028" s="63">
        <f t="shared" si="1672"/>
        <v>2.3073952929063973E-3</v>
      </c>
      <c r="G2028" s="65">
        <f>IFERROR(VLOOKUP(B2028,EFA!$C$2:$D$7,2,0),EFA!$D$7)</f>
        <v>1.0058360487805551</v>
      </c>
      <c r="H2028" s="69">
        <f>LGD!$D$11</f>
        <v>0.55000000000000004</v>
      </c>
      <c r="I2028" s="68">
        <f t="shared" si="1673"/>
        <v>0</v>
      </c>
      <c r="J2028" s="70">
        <f t="shared" si="1674"/>
        <v>0.28223777860869115</v>
      </c>
      <c r="K2028" s="68">
        <f t="shared" si="1675"/>
        <v>0</v>
      </c>
      <c r="M2028" s="64">
        <v>228</v>
      </c>
      <c r="N2028" s="64">
        <v>1</v>
      </c>
      <c r="O2028" s="63">
        <f t="shared" si="1676"/>
        <v>0.13390000000000002</v>
      </c>
      <c r="P2028" s="87">
        <f t="shared" si="1671"/>
        <v>1.2124118336157565E-2</v>
      </c>
      <c r="Q2028" s="64">
        <f t="shared" si="1677"/>
        <v>114</v>
      </c>
      <c r="R2028" s="87">
        <f t="shared" si="1678"/>
        <v>0.77988655199745049</v>
      </c>
      <c r="S2028" s="64">
        <v>114</v>
      </c>
    </row>
    <row r="2029" spans="1:19" x14ac:dyDescent="0.25">
      <c r="C2029" s="94"/>
      <c r="D2029" s="97"/>
      <c r="E2029" s="97"/>
      <c r="F2029" s="95"/>
      <c r="G2029" s="98"/>
      <c r="H2029" s="99"/>
      <c r="I2029" s="97"/>
      <c r="J2029" s="100"/>
      <c r="K2029" s="97"/>
    </row>
    <row r="2030" spans="1:19" x14ac:dyDescent="0.25">
      <c r="A2030" s="62">
        <v>19</v>
      </c>
      <c r="B2030" s="62" t="s">
        <v>52</v>
      </c>
      <c r="C2030" s="64" t="s">
        <v>9</v>
      </c>
      <c r="D2030" s="64"/>
      <c r="E2030" s="84" t="s">
        <v>26</v>
      </c>
      <c r="F2030" s="84" t="s">
        <v>39</v>
      </c>
      <c r="G2030" s="84" t="s">
        <v>27</v>
      </c>
      <c r="H2030" s="84" t="s">
        <v>28</v>
      </c>
      <c r="I2030" s="84" t="s">
        <v>29</v>
      </c>
      <c r="J2030" s="84" t="s">
        <v>30</v>
      </c>
      <c r="K2030" s="85" t="s">
        <v>31</v>
      </c>
      <c r="M2030" s="85" t="s">
        <v>32</v>
      </c>
      <c r="N2030" s="85" t="s">
        <v>33</v>
      </c>
      <c r="O2030" s="85" t="s">
        <v>34</v>
      </c>
      <c r="P2030" s="85" t="s">
        <v>35</v>
      </c>
      <c r="Q2030" s="85" t="s">
        <v>36</v>
      </c>
      <c r="R2030" s="85" t="s">
        <v>37</v>
      </c>
      <c r="S2030" s="85" t="s">
        <v>38</v>
      </c>
    </row>
    <row r="2031" spans="1:19" x14ac:dyDescent="0.25">
      <c r="B2031" s="62">
        <v>11</v>
      </c>
      <c r="C2031" s="64" t="s">
        <v>12</v>
      </c>
      <c r="D2031" s="68"/>
      <c r="E2031" s="68">
        <f>$D$1921*R2031</f>
        <v>0</v>
      </c>
      <c r="F2031" s="63">
        <f t="shared" ref="F2031:F2038" si="1679">$N$4-$M$4</f>
        <v>2.0872929377147159E-3</v>
      </c>
      <c r="G2031" s="65">
        <f>IFERROR(VLOOKUP(B2031,EFA!$C$2:$D$7,2,0),EFA!$D$7)</f>
        <v>1.0058360487805551</v>
      </c>
      <c r="H2031" s="69">
        <f>LGD!$D$3</f>
        <v>0</v>
      </c>
      <c r="I2031" s="68">
        <f>E2031*F2031*G2031*H2031</f>
        <v>0</v>
      </c>
      <c r="J2031" s="70">
        <f>1/((1+($O$16/12))^(M2031-Q2031))</f>
        <v>0.24705017199805634</v>
      </c>
      <c r="K2031" s="68">
        <f>I2031*J2031</f>
        <v>0</v>
      </c>
      <c r="M2031" s="64">
        <v>228</v>
      </c>
      <c r="N2031" s="64">
        <v>1</v>
      </c>
      <c r="O2031" s="63">
        <f>$O$16</f>
        <v>0.13390000000000002</v>
      </c>
      <c r="P2031" s="87">
        <f t="shared" ref="P2031:P2039" si="1680">PMT(O2031/12,M2031,-N2031,0,0)</f>
        <v>1.2124118336157565E-2</v>
      </c>
      <c r="Q2031" s="64">
        <f>$Q$2028-12</f>
        <v>102</v>
      </c>
      <c r="R2031" s="87">
        <f>PV(O2031/12,Q2031,-P2031,0,0)</f>
        <v>0.73620776708453262</v>
      </c>
      <c r="S2031" s="64">
        <v>126</v>
      </c>
    </row>
    <row r="2032" spans="1:19" x14ac:dyDescent="0.25">
      <c r="B2032" s="62">
        <v>11</v>
      </c>
      <c r="C2032" s="64" t="s">
        <v>13</v>
      </c>
      <c r="D2032" s="68"/>
      <c r="E2032" s="68">
        <f>$D$1922*R2032</f>
        <v>0</v>
      </c>
      <c r="F2032" s="63">
        <f t="shared" si="1679"/>
        <v>2.0872929377147159E-3</v>
      </c>
      <c r="G2032" s="65">
        <f>IFERROR(VLOOKUP(B2032,EFA!$C$2:$D$7,2,0),EFA!$D$7)</f>
        <v>1.0058360487805551</v>
      </c>
      <c r="H2032" s="69">
        <f>LGD!$D$4</f>
        <v>0.55000000000000004</v>
      </c>
      <c r="I2032" s="68">
        <f t="shared" ref="I2032:I2039" si="1681">E2032*F2032*G2032*H2032</f>
        <v>0</v>
      </c>
      <c r="J2032" s="70">
        <f t="shared" ref="J2032:J2039" si="1682">1/((1+($O$16/12))^(M2032-Q2032))</f>
        <v>0.24705017199805634</v>
      </c>
      <c r="K2032" s="68">
        <f t="shared" ref="K2032:K2039" si="1683">I2032*J2032</f>
        <v>0</v>
      </c>
      <c r="M2032" s="64">
        <v>228</v>
      </c>
      <c r="N2032" s="64">
        <v>1</v>
      </c>
      <c r="O2032" s="63">
        <f t="shared" ref="O2032:O2039" si="1684">$O$16</f>
        <v>0.13390000000000002</v>
      </c>
      <c r="P2032" s="87">
        <f t="shared" si="1680"/>
        <v>1.2124118336157565E-2</v>
      </c>
      <c r="Q2032" s="64">
        <f t="shared" ref="Q2032:Q2039" si="1685">$Q$2028-12</f>
        <v>102</v>
      </c>
      <c r="R2032" s="87">
        <f t="shared" ref="R2032:R2039" si="1686">PV(O2032/12,Q2032,-P2032,0,0)</f>
        <v>0.73620776708453262</v>
      </c>
      <c r="S2032" s="64">
        <v>126</v>
      </c>
    </row>
    <row r="2033" spans="1:19" x14ac:dyDescent="0.25">
      <c r="B2033" s="62">
        <v>11</v>
      </c>
      <c r="C2033" s="64" t="s">
        <v>14</v>
      </c>
      <c r="D2033" s="68"/>
      <c r="E2033" s="68">
        <f>$D$1923*R2033</f>
        <v>0</v>
      </c>
      <c r="F2033" s="63">
        <f t="shared" si="1679"/>
        <v>2.0872929377147159E-3</v>
      </c>
      <c r="G2033" s="65">
        <f>IFERROR(VLOOKUP(B2033,EFA!$C$2:$D$7,2,0),EFA!$D$7)</f>
        <v>1.0058360487805551</v>
      </c>
      <c r="H2033" s="69">
        <f>LGD!$D$5</f>
        <v>0.14000000000000001</v>
      </c>
      <c r="I2033" s="68">
        <f t="shared" si="1681"/>
        <v>0</v>
      </c>
      <c r="J2033" s="70">
        <f t="shared" si="1682"/>
        <v>0.24705017199805634</v>
      </c>
      <c r="K2033" s="68">
        <f t="shared" si="1683"/>
        <v>0</v>
      </c>
      <c r="M2033" s="64">
        <v>228</v>
      </c>
      <c r="N2033" s="64">
        <v>1</v>
      </c>
      <c r="O2033" s="63">
        <f t="shared" si="1684"/>
        <v>0.13390000000000002</v>
      </c>
      <c r="P2033" s="87">
        <f t="shared" si="1680"/>
        <v>1.2124118336157565E-2</v>
      </c>
      <c r="Q2033" s="64">
        <f t="shared" si="1685"/>
        <v>102</v>
      </c>
      <c r="R2033" s="87">
        <f t="shared" si="1686"/>
        <v>0.73620776708453262</v>
      </c>
      <c r="S2033" s="64">
        <v>126</v>
      </c>
    </row>
    <row r="2034" spans="1:19" x14ac:dyDescent="0.25">
      <c r="B2034" s="62">
        <v>11</v>
      </c>
      <c r="C2034" s="64" t="s">
        <v>15</v>
      </c>
      <c r="D2034" s="68"/>
      <c r="E2034" s="68">
        <f>$D$1924*R2034</f>
        <v>0</v>
      </c>
      <c r="F2034" s="63">
        <f t="shared" si="1679"/>
        <v>2.0872929377147159E-3</v>
      </c>
      <c r="G2034" s="65">
        <f>IFERROR(VLOOKUP(B2034,EFA!$C$2:$D$7,2,0),EFA!$D$7)</f>
        <v>1.0058360487805551</v>
      </c>
      <c r="H2034" s="69">
        <f>LGD!$D$6</f>
        <v>0.3</v>
      </c>
      <c r="I2034" s="68">
        <f t="shared" si="1681"/>
        <v>0</v>
      </c>
      <c r="J2034" s="70">
        <f t="shared" si="1682"/>
        <v>0.24705017199805634</v>
      </c>
      <c r="K2034" s="68">
        <f t="shared" si="1683"/>
        <v>0</v>
      </c>
      <c r="M2034" s="64">
        <v>228</v>
      </c>
      <c r="N2034" s="64">
        <v>1</v>
      </c>
      <c r="O2034" s="63">
        <f t="shared" si="1684"/>
        <v>0.13390000000000002</v>
      </c>
      <c r="P2034" s="87">
        <f t="shared" si="1680"/>
        <v>1.2124118336157565E-2</v>
      </c>
      <c r="Q2034" s="64">
        <f t="shared" si="1685"/>
        <v>102</v>
      </c>
      <c r="R2034" s="87">
        <f t="shared" si="1686"/>
        <v>0.73620776708453262</v>
      </c>
      <c r="S2034" s="64">
        <v>126</v>
      </c>
    </row>
    <row r="2035" spans="1:19" x14ac:dyDescent="0.25">
      <c r="B2035" s="62">
        <v>11</v>
      </c>
      <c r="C2035" s="64" t="s">
        <v>16</v>
      </c>
      <c r="D2035" s="68"/>
      <c r="E2035" s="68">
        <f>$D$1925*R2035</f>
        <v>0</v>
      </c>
      <c r="F2035" s="63">
        <f t="shared" si="1679"/>
        <v>2.0872929377147159E-3</v>
      </c>
      <c r="G2035" s="65">
        <f>IFERROR(VLOOKUP(B2035,EFA!$C$2:$D$7,2,0),EFA!$D$7)</f>
        <v>1.0058360487805551</v>
      </c>
      <c r="H2035" s="69">
        <f>LGD!$D$7</f>
        <v>0.3</v>
      </c>
      <c r="I2035" s="68">
        <f t="shared" si="1681"/>
        <v>0</v>
      </c>
      <c r="J2035" s="70">
        <f t="shared" si="1682"/>
        <v>0.24705017199805634</v>
      </c>
      <c r="K2035" s="68">
        <f t="shared" si="1683"/>
        <v>0</v>
      </c>
      <c r="M2035" s="64">
        <v>228</v>
      </c>
      <c r="N2035" s="64">
        <v>1</v>
      </c>
      <c r="O2035" s="63">
        <f t="shared" si="1684"/>
        <v>0.13390000000000002</v>
      </c>
      <c r="P2035" s="87">
        <f t="shared" si="1680"/>
        <v>1.2124118336157565E-2</v>
      </c>
      <c r="Q2035" s="64">
        <f t="shared" si="1685"/>
        <v>102</v>
      </c>
      <c r="R2035" s="87">
        <f t="shared" si="1686"/>
        <v>0.73620776708453262</v>
      </c>
      <c r="S2035" s="64">
        <v>126</v>
      </c>
    </row>
    <row r="2036" spans="1:19" x14ac:dyDescent="0.25">
      <c r="B2036" s="62">
        <v>11</v>
      </c>
      <c r="C2036" s="64" t="s">
        <v>17</v>
      </c>
      <c r="D2036" s="68"/>
      <c r="E2036" s="68">
        <f>$D$1926*R2036</f>
        <v>0</v>
      </c>
      <c r="F2036" s="63">
        <f t="shared" si="1679"/>
        <v>2.0872929377147159E-3</v>
      </c>
      <c r="G2036" s="65">
        <f>IFERROR(VLOOKUP(B2036,EFA!$C$2:$D$7,2,0),EFA!$D$7)</f>
        <v>1.0058360487805551</v>
      </c>
      <c r="H2036" s="69">
        <f>LGD!$D$8</f>
        <v>4.6364209605119888E-2</v>
      </c>
      <c r="I2036" s="68">
        <f t="shared" si="1681"/>
        <v>0</v>
      </c>
      <c r="J2036" s="70">
        <f t="shared" si="1682"/>
        <v>0.24705017199805634</v>
      </c>
      <c r="K2036" s="68">
        <f t="shared" si="1683"/>
        <v>0</v>
      </c>
      <c r="M2036" s="64">
        <v>228</v>
      </c>
      <c r="N2036" s="64">
        <v>1</v>
      </c>
      <c r="O2036" s="63">
        <f t="shared" si="1684"/>
        <v>0.13390000000000002</v>
      </c>
      <c r="P2036" s="87">
        <f t="shared" si="1680"/>
        <v>1.2124118336157565E-2</v>
      </c>
      <c r="Q2036" s="64">
        <f t="shared" si="1685"/>
        <v>102</v>
      </c>
      <c r="R2036" s="87">
        <f t="shared" si="1686"/>
        <v>0.73620776708453262</v>
      </c>
      <c r="S2036" s="64">
        <v>126</v>
      </c>
    </row>
    <row r="2037" spans="1:19" x14ac:dyDescent="0.25">
      <c r="B2037" s="62">
        <v>11</v>
      </c>
      <c r="C2037" s="64" t="s">
        <v>18</v>
      </c>
      <c r="D2037" s="68"/>
      <c r="E2037" s="68">
        <f>$D$1927*R2037</f>
        <v>0</v>
      </c>
      <c r="F2037" s="63">
        <f t="shared" si="1679"/>
        <v>2.0872929377147159E-3</v>
      </c>
      <c r="G2037" s="65">
        <f>IFERROR(VLOOKUP(B2037,EFA!$C$2:$D$7,2,0),EFA!$D$7)</f>
        <v>1.0058360487805551</v>
      </c>
      <c r="H2037" s="69">
        <f>LGD!$D$9</f>
        <v>0.25</v>
      </c>
      <c r="I2037" s="68">
        <f t="shared" si="1681"/>
        <v>0</v>
      </c>
      <c r="J2037" s="70">
        <f t="shared" si="1682"/>
        <v>0.24705017199805634</v>
      </c>
      <c r="K2037" s="68">
        <f t="shared" si="1683"/>
        <v>0</v>
      </c>
      <c r="M2037" s="64">
        <v>228</v>
      </c>
      <c r="N2037" s="64">
        <v>1</v>
      </c>
      <c r="O2037" s="63">
        <f t="shared" si="1684"/>
        <v>0.13390000000000002</v>
      </c>
      <c r="P2037" s="87">
        <f t="shared" si="1680"/>
        <v>1.2124118336157565E-2</v>
      </c>
      <c r="Q2037" s="64">
        <f t="shared" si="1685"/>
        <v>102</v>
      </c>
      <c r="R2037" s="87">
        <f t="shared" si="1686"/>
        <v>0.73620776708453262</v>
      </c>
      <c r="S2037" s="64">
        <v>126</v>
      </c>
    </row>
    <row r="2038" spans="1:19" x14ac:dyDescent="0.25">
      <c r="B2038" s="62">
        <v>11</v>
      </c>
      <c r="C2038" s="64" t="s">
        <v>19</v>
      </c>
      <c r="D2038" s="68"/>
      <c r="E2038" s="68">
        <f>$D$1928*R2038</f>
        <v>0</v>
      </c>
      <c r="F2038" s="63">
        <f t="shared" si="1679"/>
        <v>2.0872929377147159E-3</v>
      </c>
      <c r="G2038" s="65">
        <f>IFERROR(VLOOKUP(B2038,EFA!$C$2:$D$7,2,0),EFA!$D$7)</f>
        <v>1.0058360487805551</v>
      </c>
      <c r="H2038" s="69">
        <f>LGD!$D$10</f>
        <v>0.35</v>
      </c>
      <c r="I2038" s="68">
        <f t="shared" si="1681"/>
        <v>0</v>
      </c>
      <c r="J2038" s="70">
        <f t="shared" si="1682"/>
        <v>0.24705017199805634</v>
      </c>
      <c r="K2038" s="68">
        <f t="shared" si="1683"/>
        <v>0</v>
      </c>
      <c r="M2038" s="64">
        <v>228</v>
      </c>
      <c r="N2038" s="64">
        <v>1</v>
      </c>
      <c r="O2038" s="63">
        <f t="shared" si="1684"/>
        <v>0.13390000000000002</v>
      </c>
      <c r="P2038" s="87">
        <f t="shared" si="1680"/>
        <v>1.2124118336157565E-2</v>
      </c>
      <c r="Q2038" s="64">
        <f t="shared" si="1685"/>
        <v>102</v>
      </c>
      <c r="R2038" s="87">
        <f t="shared" si="1686"/>
        <v>0.73620776708453262</v>
      </c>
      <c r="S2038" s="64">
        <v>126</v>
      </c>
    </row>
    <row r="2039" spans="1:19" x14ac:dyDescent="0.25">
      <c r="B2039" s="62">
        <v>11</v>
      </c>
      <c r="C2039" s="64" t="s">
        <v>20</v>
      </c>
      <c r="D2039" s="68"/>
      <c r="E2039" s="68">
        <f>$D$1929*R2039</f>
        <v>0</v>
      </c>
      <c r="F2039" s="63">
        <f>$N$4-$M$4</f>
        <v>2.0872929377147159E-3</v>
      </c>
      <c r="G2039" s="65">
        <f>IFERROR(VLOOKUP(B2039,EFA!$C$2:$D$7,2,0),EFA!$D$7)</f>
        <v>1.0058360487805551</v>
      </c>
      <c r="H2039" s="69">
        <f>LGD!$D$11</f>
        <v>0.55000000000000004</v>
      </c>
      <c r="I2039" s="68">
        <f t="shared" si="1681"/>
        <v>0</v>
      </c>
      <c r="J2039" s="70">
        <f t="shared" si="1682"/>
        <v>0.24705017199805634</v>
      </c>
      <c r="K2039" s="68">
        <f t="shared" si="1683"/>
        <v>0</v>
      </c>
      <c r="M2039" s="64">
        <v>228</v>
      </c>
      <c r="N2039" s="64">
        <v>1</v>
      </c>
      <c r="O2039" s="63">
        <f t="shared" si="1684"/>
        <v>0.13390000000000002</v>
      </c>
      <c r="P2039" s="87">
        <f t="shared" si="1680"/>
        <v>1.2124118336157565E-2</v>
      </c>
      <c r="Q2039" s="64">
        <f t="shared" si="1685"/>
        <v>102</v>
      </c>
      <c r="R2039" s="87">
        <f t="shared" si="1686"/>
        <v>0.73620776708453262</v>
      </c>
      <c r="S2039" s="64">
        <v>126</v>
      </c>
    </row>
    <row r="2040" spans="1:19" x14ac:dyDescent="0.25">
      <c r="C2040" s="94"/>
      <c r="D2040" s="97"/>
      <c r="E2040" s="97"/>
      <c r="F2040" s="95"/>
      <c r="G2040" s="98"/>
      <c r="H2040" s="99"/>
      <c r="I2040" s="97"/>
      <c r="J2040" s="100"/>
      <c r="K2040" s="97"/>
    </row>
    <row r="2041" spans="1:19" x14ac:dyDescent="0.25">
      <c r="A2041" s="62">
        <v>19</v>
      </c>
      <c r="B2041" s="62" t="s">
        <v>52</v>
      </c>
      <c r="C2041" s="64" t="s">
        <v>9</v>
      </c>
      <c r="D2041" s="64"/>
      <c r="E2041" s="84" t="s">
        <v>26</v>
      </c>
      <c r="F2041" s="84" t="s">
        <v>39</v>
      </c>
      <c r="G2041" s="84" t="s">
        <v>27</v>
      </c>
      <c r="H2041" s="84" t="s">
        <v>28</v>
      </c>
      <c r="I2041" s="84" t="s">
        <v>29</v>
      </c>
      <c r="J2041" s="84" t="s">
        <v>30</v>
      </c>
      <c r="K2041" s="85" t="s">
        <v>31</v>
      </c>
      <c r="M2041" s="85" t="s">
        <v>32</v>
      </c>
      <c r="N2041" s="85" t="s">
        <v>33</v>
      </c>
      <c r="O2041" s="85" t="s">
        <v>34</v>
      </c>
      <c r="P2041" s="85" t="s">
        <v>35</v>
      </c>
      <c r="Q2041" s="85" t="s">
        <v>36</v>
      </c>
      <c r="R2041" s="85" t="s">
        <v>37</v>
      </c>
      <c r="S2041" s="85" t="s">
        <v>38</v>
      </c>
    </row>
    <row r="2042" spans="1:19" x14ac:dyDescent="0.25">
      <c r="B2042" s="62">
        <v>12</v>
      </c>
      <c r="C2042" s="64" t="s">
        <v>12</v>
      </c>
      <c r="D2042" s="68"/>
      <c r="E2042" s="68">
        <f>$D$1921*R2042</f>
        <v>0</v>
      </c>
      <c r="F2042" s="63">
        <f t="shared" ref="F2042:F2049" si="1687">$O$4-$N$4</f>
        <v>1.9055491560728832E-3</v>
      </c>
      <c r="G2042" s="65">
        <f>IFERROR(VLOOKUP(B2042,EFA!$C$2:$D$7,2,0),EFA!$D$7)</f>
        <v>1.0058360487805551</v>
      </c>
      <c r="H2042" s="69">
        <f>LGD!$D$3</f>
        <v>0</v>
      </c>
      <c r="I2042" s="68">
        <f>E2042*F2042*G2042*H2042</f>
        <v>0</v>
      </c>
      <c r="J2042" s="70">
        <f>1/((1+($O$16/12))^(M2042-Q2042))</f>
        <v>0.21624953181370371</v>
      </c>
      <c r="K2042" s="68">
        <f>I2042*J2042</f>
        <v>0</v>
      </c>
      <c r="M2042" s="64">
        <v>228</v>
      </c>
      <c r="N2042" s="64">
        <v>1</v>
      </c>
      <c r="O2042" s="63">
        <f>$O$16</f>
        <v>0.13390000000000002</v>
      </c>
      <c r="P2042" s="87">
        <f t="shared" ref="P2042:P2050" si="1688">PMT(O2042/12,M2042,-N2042,0,0)</f>
        <v>1.2124118336157565E-2</v>
      </c>
      <c r="Q2042" s="64">
        <f>$Q$2039-12</f>
        <v>90</v>
      </c>
      <c r="R2042" s="87">
        <f>PV(O2042/12,Q2042,-P2042,0,0)</f>
        <v>0.68630776852777908</v>
      </c>
      <c r="S2042" s="64">
        <v>138</v>
      </c>
    </row>
    <row r="2043" spans="1:19" x14ac:dyDescent="0.25">
      <c r="B2043" s="62">
        <v>12</v>
      </c>
      <c r="C2043" s="64" t="s">
        <v>13</v>
      </c>
      <c r="D2043" s="68"/>
      <c r="E2043" s="68">
        <f>$D$1922*R2043</f>
        <v>0</v>
      </c>
      <c r="F2043" s="63">
        <f t="shared" si="1687"/>
        <v>1.9055491560728832E-3</v>
      </c>
      <c r="G2043" s="65">
        <f>IFERROR(VLOOKUP(B2043,EFA!$C$2:$D$7,2,0),EFA!$D$7)</f>
        <v>1.0058360487805551</v>
      </c>
      <c r="H2043" s="69">
        <f>LGD!$D$4</f>
        <v>0.55000000000000004</v>
      </c>
      <c r="I2043" s="68">
        <f t="shared" ref="I2043:I2050" si="1689">E2043*F2043*G2043*H2043</f>
        <v>0</v>
      </c>
      <c r="J2043" s="70">
        <f t="shared" ref="J2043:J2050" si="1690">1/((1+($O$16/12))^(M2043-Q2043))</f>
        <v>0.21624953181370371</v>
      </c>
      <c r="K2043" s="68">
        <f t="shared" ref="K2043:K2050" si="1691">I2043*J2043</f>
        <v>0</v>
      </c>
      <c r="M2043" s="64">
        <v>228</v>
      </c>
      <c r="N2043" s="64">
        <v>1</v>
      </c>
      <c r="O2043" s="63">
        <f t="shared" ref="O2043:O2050" si="1692">$O$16</f>
        <v>0.13390000000000002</v>
      </c>
      <c r="P2043" s="87">
        <f t="shared" si="1688"/>
        <v>1.2124118336157565E-2</v>
      </c>
      <c r="Q2043" s="64">
        <f t="shared" ref="Q2043:Q2050" si="1693">$Q$2039-12</f>
        <v>90</v>
      </c>
      <c r="R2043" s="87">
        <f t="shared" ref="R2043:R2050" si="1694">PV(O2043/12,Q2043,-P2043,0,0)</f>
        <v>0.68630776852777908</v>
      </c>
      <c r="S2043" s="64">
        <v>138</v>
      </c>
    </row>
    <row r="2044" spans="1:19" x14ac:dyDescent="0.25">
      <c r="B2044" s="62">
        <v>12</v>
      </c>
      <c r="C2044" s="64" t="s">
        <v>14</v>
      </c>
      <c r="D2044" s="68"/>
      <c r="E2044" s="68">
        <f>$D$1923*R2044</f>
        <v>0</v>
      </c>
      <c r="F2044" s="63">
        <f t="shared" si="1687"/>
        <v>1.9055491560728832E-3</v>
      </c>
      <c r="G2044" s="65">
        <f>IFERROR(VLOOKUP(B2044,EFA!$C$2:$D$7,2,0),EFA!$D$7)</f>
        <v>1.0058360487805551</v>
      </c>
      <c r="H2044" s="69">
        <f>LGD!$D$5</f>
        <v>0.14000000000000001</v>
      </c>
      <c r="I2044" s="68">
        <f t="shared" si="1689"/>
        <v>0</v>
      </c>
      <c r="J2044" s="70">
        <f t="shared" si="1690"/>
        <v>0.21624953181370371</v>
      </c>
      <c r="K2044" s="68">
        <f t="shared" si="1691"/>
        <v>0</v>
      </c>
      <c r="M2044" s="64">
        <v>228</v>
      </c>
      <c r="N2044" s="64">
        <v>1</v>
      </c>
      <c r="O2044" s="63">
        <f t="shared" si="1692"/>
        <v>0.13390000000000002</v>
      </c>
      <c r="P2044" s="87">
        <f t="shared" si="1688"/>
        <v>1.2124118336157565E-2</v>
      </c>
      <c r="Q2044" s="64">
        <f t="shared" si="1693"/>
        <v>90</v>
      </c>
      <c r="R2044" s="87">
        <f t="shared" si="1694"/>
        <v>0.68630776852777908</v>
      </c>
      <c r="S2044" s="64">
        <v>138</v>
      </c>
    </row>
    <row r="2045" spans="1:19" x14ac:dyDescent="0.25">
      <c r="B2045" s="62">
        <v>12</v>
      </c>
      <c r="C2045" s="64" t="s">
        <v>15</v>
      </c>
      <c r="D2045" s="68"/>
      <c r="E2045" s="68">
        <f>$D$1924*R2045</f>
        <v>0</v>
      </c>
      <c r="F2045" s="63">
        <f t="shared" si="1687"/>
        <v>1.9055491560728832E-3</v>
      </c>
      <c r="G2045" s="65">
        <f>IFERROR(VLOOKUP(B2045,EFA!$C$2:$D$7,2,0),EFA!$D$7)</f>
        <v>1.0058360487805551</v>
      </c>
      <c r="H2045" s="69">
        <f>LGD!$D$6</f>
        <v>0.3</v>
      </c>
      <c r="I2045" s="68">
        <f t="shared" si="1689"/>
        <v>0</v>
      </c>
      <c r="J2045" s="70">
        <f t="shared" si="1690"/>
        <v>0.21624953181370371</v>
      </c>
      <c r="K2045" s="68">
        <f t="shared" si="1691"/>
        <v>0</v>
      </c>
      <c r="M2045" s="64">
        <v>228</v>
      </c>
      <c r="N2045" s="64">
        <v>1</v>
      </c>
      <c r="O2045" s="63">
        <f t="shared" si="1692"/>
        <v>0.13390000000000002</v>
      </c>
      <c r="P2045" s="87">
        <f t="shared" si="1688"/>
        <v>1.2124118336157565E-2</v>
      </c>
      <c r="Q2045" s="64">
        <f t="shared" si="1693"/>
        <v>90</v>
      </c>
      <c r="R2045" s="87">
        <f t="shared" si="1694"/>
        <v>0.68630776852777908</v>
      </c>
      <c r="S2045" s="64">
        <v>138</v>
      </c>
    </row>
    <row r="2046" spans="1:19" x14ac:dyDescent="0.25">
      <c r="B2046" s="62">
        <v>12</v>
      </c>
      <c r="C2046" s="64" t="s">
        <v>16</v>
      </c>
      <c r="D2046" s="68"/>
      <c r="E2046" s="68">
        <f>$D$1925*R2046</f>
        <v>0</v>
      </c>
      <c r="F2046" s="63">
        <f t="shared" si="1687"/>
        <v>1.9055491560728832E-3</v>
      </c>
      <c r="G2046" s="65">
        <f>IFERROR(VLOOKUP(B2046,EFA!$C$2:$D$7,2,0),EFA!$D$7)</f>
        <v>1.0058360487805551</v>
      </c>
      <c r="H2046" s="69">
        <f>LGD!$D$7</f>
        <v>0.3</v>
      </c>
      <c r="I2046" s="68">
        <f t="shared" si="1689"/>
        <v>0</v>
      </c>
      <c r="J2046" s="70">
        <f t="shared" si="1690"/>
        <v>0.21624953181370371</v>
      </c>
      <c r="K2046" s="68">
        <f t="shared" si="1691"/>
        <v>0</v>
      </c>
      <c r="M2046" s="64">
        <v>228</v>
      </c>
      <c r="N2046" s="64">
        <v>1</v>
      </c>
      <c r="O2046" s="63">
        <f t="shared" si="1692"/>
        <v>0.13390000000000002</v>
      </c>
      <c r="P2046" s="87">
        <f t="shared" si="1688"/>
        <v>1.2124118336157565E-2</v>
      </c>
      <c r="Q2046" s="64">
        <f t="shared" si="1693"/>
        <v>90</v>
      </c>
      <c r="R2046" s="87">
        <f t="shared" si="1694"/>
        <v>0.68630776852777908</v>
      </c>
      <c r="S2046" s="64">
        <v>138</v>
      </c>
    </row>
    <row r="2047" spans="1:19" x14ac:dyDescent="0.25">
      <c r="B2047" s="62">
        <v>12</v>
      </c>
      <c r="C2047" s="64" t="s">
        <v>17</v>
      </c>
      <c r="D2047" s="68"/>
      <c r="E2047" s="68">
        <f>$D$1926*R2047</f>
        <v>0</v>
      </c>
      <c r="F2047" s="63">
        <f t="shared" si="1687"/>
        <v>1.9055491560728832E-3</v>
      </c>
      <c r="G2047" s="65">
        <f>IFERROR(VLOOKUP(B2047,EFA!$C$2:$D$7,2,0),EFA!$D$7)</f>
        <v>1.0058360487805551</v>
      </c>
      <c r="H2047" s="69">
        <f>LGD!$D$8</f>
        <v>4.6364209605119888E-2</v>
      </c>
      <c r="I2047" s="68">
        <f t="shared" si="1689"/>
        <v>0</v>
      </c>
      <c r="J2047" s="70">
        <f t="shared" si="1690"/>
        <v>0.21624953181370371</v>
      </c>
      <c r="K2047" s="68">
        <f t="shared" si="1691"/>
        <v>0</v>
      </c>
      <c r="M2047" s="64">
        <v>228</v>
      </c>
      <c r="N2047" s="64">
        <v>1</v>
      </c>
      <c r="O2047" s="63">
        <f t="shared" si="1692"/>
        <v>0.13390000000000002</v>
      </c>
      <c r="P2047" s="87">
        <f t="shared" si="1688"/>
        <v>1.2124118336157565E-2</v>
      </c>
      <c r="Q2047" s="64">
        <f t="shared" si="1693"/>
        <v>90</v>
      </c>
      <c r="R2047" s="87">
        <f t="shared" si="1694"/>
        <v>0.68630776852777908</v>
      </c>
      <c r="S2047" s="64">
        <v>138</v>
      </c>
    </row>
    <row r="2048" spans="1:19" x14ac:dyDescent="0.25">
      <c r="B2048" s="62">
        <v>12</v>
      </c>
      <c r="C2048" s="64" t="s">
        <v>18</v>
      </c>
      <c r="D2048" s="68"/>
      <c r="E2048" s="68">
        <f>$D$1927*R2048</f>
        <v>0</v>
      </c>
      <c r="F2048" s="63">
        <f t="shared" si="1687"/>
        <v>1.9055491560728832E-3</v>
      </c>
      <c r="G2048" s="65">
        <f>IFERROR(VLOOKUP(B2048,EFA!$C$2:$D$7,2,0),EFA!$D$7)</f>
        <v>1.0058360487805551</v>
      </c>
      <c r="H2048" s="69">
        <f>LGD!$D$9</f>
        <v>0.25</v>
      </c>
      <c r="I2048" s="68">
        <f t="shared" si="1689"/>
        <v>0</v>
      </c>
      <c r="J2048" s="70">
        <f t="shared" si="1690"/>
        <v>0.21624953181370371</v>
      </c>
      <c r="K2048" s="68">
        <f t="shared" si="1691"/>
        <v>0</v>
      </c>
      <c r="M2048" s="64">
        <v>228</v>
      </c>
      <c r="N2048" s="64">
        <v>1</v>
      </c>
      <c r="O2048" s="63">
        <f t="shared" si="1692"/>
        <v>0.13390000000000002</v>
      </c>
      <c r="P2048" s="87">
        <f t="shared" si="1688"/>
        <v>1.2124118336157565E-2</v>
      </c>
      <c r="Q2048" s="64">
        <f t="shared" si="1693"/>
        <v>90</v>
      </c>
      <c r="R2048" s="87">
        <f t="shared" si="1694"/>
        <v>0.68630776852777908</v>
      </c>
      <c r="S2048" s="64">
        <v>138</v>
      </c>
    </row>
    <row r="2049" spans="1:19" x14ac:dyDescent="0.25">
      <c r="B2049" s="62">
        <v>12</v>
      </c>
      <c r="C2049" s="64" t="s">
        <v>19</v>
      </c>
      <c r="D2049" s="68"/>
      <c r="E2049" s="68">
        <f>$D$1928*R2049</f>
        <v>0</v>
      </c>
      <c r="F2049" s="63">
        <f t="shared" si="1687"/>
        <v>1.9055491560728832E-3</v>
      </c>
      <c r="G2049" s="65">
        <f>IFERROR(VLOOKUP(B2049,EFA!$C$2:$D$7,2,0),EFA!$D$7)</f>
        <v>1.0058360487805551</v>
      </c>
      <c r="H2049" s="69">
        <f>LGD!$D$10</f>
        <v>0.35</v>
      </c>
      <c r="I2049" s="68">
        <f t="shared" si="1689"/>
        <v>0</v>
      </c>
      <c r="J2049" s="70">
        <f t="shared" si="1690"/>
        <v>0.21624953181370371</v>
      </c>
      <c r="K2049" s="68">
        <f t="shared" si="1691"/>
        <v>0</v>
      </c>
      <c r="M2049" s="64">
        <v>228</v>
      </c>
      <c r="N2049" s="64">
        <v>1</v>
      </c>
      <c r="O2049" s="63">
        <f t="shared" si="1692"/>
        <v>0.13390000000000002</v>
      </c>
      <c r="P2049" s="87">
        <f t="shared" si="1688"/>
        <v>1.2124118336157565E-2</v>
      </c>
      <c r="Q2049" s="64">
        <f t="shared" si="1693"/>
        <v>90</v>
      </c>
      <c r="R2049" s="87">
        <f t="shared" si="1694"/>
        <v>0.68630776852777908</v>
      </c>
      <c r="S2049" s="64">
        <v>138</v>
      </c>
    </row>
    <row r="2050" spans="1:19" x14ac:dyDescent="0.25">
      <c r="B2050" s="62">
        <v>12</v>
      </c>
      <c r="C2050" s="64" t="s">
        <v>20</v>
      </c>
      <c r="D2050" s="68"/>
      <c r="E2050" s="68">
        <f>$D$1929*R2050</f>
        <v>0</v>
      </c>
      <c r="F2050" s="63">
        <f>$O$4-$N$4</f>
        <v>1.9055491560728832E-3</v>
      </c>
      <c r="G2050" s="65">
        <f>IFERROR(VLOOKUP(B2050,EFA!$C$2:$D$7,2,0),EFA!$D$7)</f>
        <v>1.0058360487805551</v>
      </c>
      <c r="H2050" s="69">
        <f>LGD!$D$11</f>
        <v>0.55000000000000004</v>
      </c>
      <c r="I2050" s="68">
        <f t="shared" si="1689"/>
        <v>0</v>
      </c>
      <c r="J2050" s="70">
        <f t="shared" si="1690"/>
        <v>0.21624953181370371</v>
      </c>
      <c r="K2050" s="68">
        <f t="shared" si="1691"/>
        <v>0</v>
      </c>
      <c r="M2050" s="64">
        <v>228</v>
      </c>
      <c r="N2050" s="64">
        <v>1</v>
      </c>
      <c r="O2050" s="63">
        <f t="shared" si="1692"/>
        <v>0.13390000000000002</v>
      </c>
      <c r="P2050" s="87">
        <f t="shared" si="1688"/>
        <v>1.2124118336157565E-2</v>
      </c>
      <c r="Q2050" s="64">
        <f t="shared" si="1693"/>
        <v>90</v>
      </c>
      <c r="R2050" s="87">
        <f t="shared" si="1694"/>
        <v>0.68630776852777908</v>
      </c>
      <c r="S2050" s="64">
        <v>138</v>
      </c>
    </row>
    <row r="2051" spans="1:19" x14ac:dyDescent="0.25">
      <c r="C2051" s="94"/>
      <c r="D2051" s="97"/>
      <c r="E2051" s="97"/>
      <c r="F2051" s="95"/>
      <c r="G2051" s="98"/>
      <c r="H2051" s="99"/>
      <c r="I2051" s="97"/>
      <c r="J2051" s="100"/>
      <c r="K2051" s="97"/>
    </row>
    <row r="2052" spans="1:19" x14ac:dyDescent="0.25">
      <c r="A2052" s="62">
        <v>19</v>
      </c>
      <c r="B2052" s="62" t="s">
        <v>52</v>
      </c>
      <c r="C2052" s="64" t="s">
        <v>9</v>
      </c>
      <c r="D2052" s="64"/>
      <c r="E2052" s="84" t="s">
        <v>26</v>
      </c>
      <c r="F2052" s="84" t="s">
        <v>39</v>
      </c>
      <c r="G2052" s="84" t="s">
        <v>27</v>
      </c>
      <c r="H2052" s="84" t="s">
        <v>28</v>
      </c>
      <c r="I2052" s="84" t="s">
        <v>29</v>
      </c>
      <c r="J2052" s="84" t="s">
        <v>30</v>
      </c>
      <c r="K2052" s="85" t="s">
        <v>31</v>
      </c>
      <c r="M2052" s="85" t="s">
        <v>32</v>
      </c>
      <c r="N2052" s="85" t="s">
        <v>33</v>
      </c>
      <c r="O2052" s="85" t="s">
        <v>34</v>
      </c>
      <c r="P2052" s="85" t="s">
        <v>35</v>
      </c>
      <c r="Q2052" s="85" t="s">
        <v>36</v>
      </c>
      <c r="R2052" s="85" t="s">
        <v>37</v>
      </c>
      <c r="S2052" s="85" t="s">
        <v>38</v>
      </c>
    </row>
    <row r="2053" spans="1:19" x14ac:dyDescent="0.25">
      <c r="B2053" s="62">
        <v>13</v>
      </c>
      <c r="C2053" s="64" t="s">
        <v>12</v>
      </c>
      <c r="D2053" s="68"/>
      <c r="E2053" s="68">
        <f>$D$1921*R2053</f>
        <v>0</v>
      </c>
      <c r="F2053" s="63">
        <f t="shared" ref="F2053:F2060" si="1695">$P$4-$O$4</f>
        <v>1.7529352980504564E-3</v>
      </c>
      <c r="G2053" s="65">
        <f>IFERROR(VLOOKUP(B2053,EFA!$C$2:$D$7,2,0),EFA!$D$7)</f>
        <v>1.0058360487805551</v>
      </c>
      <c r="H2053" s="69">
        <f>LGD!$D$3</f>
        <v>0</v>
      </c>
      <c r="I2053" s="68">
        <f>E2053*F2053*G2053*H2053</f>
        <v>0</v>
      </c>
      <c r="J2053" s="70">
        <f>1/((1+($O$16/12))^(M2053-Q2053))</f>
        <v>0.18928891905411815</v>
      </c>
      <c r="K2053" s="68">
        <f>I2053*J2053</f>
        <v>0</v>
      </c>
      <c r="M2053" s="64">
        <v>228</v>
      </c>
      <c r="N2053" s="64">
        <v>1</v>
      </c>
      <c r="O2053" s="63">
        <f>$O$16</f>
        <v>0.13390000000000002</v>
      </c>
      <c r="P2053" s="87">
        <f t="shared" ref="P2053:P2061" si="1696">PMT(O2053/12,M2053,-N2053,0,0)</f>
        <v>1.2124118336157565E-2</v>
      </c>
      <c r="Q2053" s="64">
        <f>$Q$2050-12</f>
        <v>78</v>
      </c>
      <c r="R2053" s="87">
        <f>PV(O2053/12,Q2053,-P2053,0,0)</f>
        <v>0.62930046255696659</v>
      </c>
      <c r="S2053" s="64">
        <v>150</v>
      </c>
    </row>
    <row r="2054" spans="1:19" x14ac:dyDescent="0.25">
      <c r="B2054" s="62">
        <v>13</v>
      </c>
      <c r="C2054" s="64" t="s">
        <v>13</v>
      </c>
      <c r="D2054" s="68"/>
      <c r="E2054" s="68">
        <f>$D$1922*R2054</f>
        <v>0</v>
      </c>
      <c r="F2054" s="63">
        <f t="shared" si="1695"/>
        <v>1.7529352980504564E-3</v>
      </c>
      <c r="G2054" s="65">
        <f>IFERROR(VLOOKUP(B2054,EFA!$C$2:$D$7,2,0),EFA!$D$7)</f>
        <v>1.0058360487805551</v>
      </c>
      <c r="H2054" s="69">
        <f>LGD!$D$4</f>
        <v>0.55000000000000004</v>
      </c>
      <c r="I2054" s="68">
        <f t="shared" ref="I2054:I2061" si="1697">E2054*F2054*G2054*H2054</f>
        <v>0</v>
      </c>
      <c r="J2054" s="70">
        <f t="shared" ref="J2054:J2061" si="1698">1/((1+($O$16/12))^(M2054-Q2054))</f>
        <v>0.18928891905411815</v>
      </c>
      <c r="K2054" s="68">
        <f t="shared" ref="K2054:K2061" si="1699">I2054*J2054</f>
        <v>0</v>
      </c>
      <c r="M2054" s="64">
        <v>228</v>
      </c>
      <c r="N2054" s="64">
        <v>1</v>
      </c>
      <c r="O2054" s="63">
        <f t="shared" ref="O2054:O2061" si="1700">$O$16</f>
        <v>0.13390000000000002</v>
      </c>
      <c r="P2054" s="87">
        <f t="shared" si="1696"/>
        <v>1.2124118336157565E-2</v>
      </c>
      <c r="Q2054" s="64">
        <f t="shared" ref="Q2054:Q2061" si="1701">$Q$2050-12</f>
        <v>78</v>
      </c>
      <c r="R2054" s="87">
        <f t="shared" ref="R2054:R2061" si="1702">PV(O2054/12,Q2054,-P2054,0,0)</f>
        <v>0.62930046255696659</v>
      </c>
      <c r="S2054" s="64">
        <v>150</v>
      </c>
    </row>
    <row r="2055" spans="1:19" x14ac:dyDescent="0.25">
      <c r="B2055" s="62">
        <v>13</v>
      </c>
      <c r="C2055" s="64" t="s">
        <v>14</v>
      </c>
      <c r="D2055" s="68"/>
      <c r="E2055" s="68">
        <f>$D$1923*R2055</f>
        <v>0</v>
      </c>
      <c r="F2055" s="63">
        <f t="shared" si="1695"/>
        <v>1.7529352980504564E-3</v>
      </c>
      <c r="G2055" s="65">
        <f>IFERROR(VLOOKUP(B2055,EFA!$C$2:$D$7,2,0),EFA!$D$7)</f>
        <v>1.0058360487805551</v>
      </c>
      <c r="H2055" s="69">
        <f>LGD!$D$5</f>
        <v>0.14000000000000001</v>
      </c>
      <c r="I2055" s="68">
        <f t="shared" si="1697"/>
        <v>0</v>
      </c>
      <c r="J2055" s="70">
        <f t="shared" si="1698"/>
        <v>0.18928891905411815</v>
      </c>
      <c r="K2055" s="68">
        <f t="shared" si="1699"/>
        <v>0</v>
      </c>
      <c r="M2055" s="64">
        <v>228</v>
      </c>
      <c r="N2055" s="64">
        <v>1</v>
      </c>
      <c r="O2055" s="63">
        <f t="shared" si="1700"/>
        <v>0.13390000000000002</v>
      </c>
      <c r="P2055" s="87">
        <f t="shared" si="1696"/>
        <v>1.2124118336157565E-2</v>
      </c>
      <c r="Q2055" s="64">
        <f t="shared" si="1701"/>
        <v>78</v>
      </c>
      <c r="R2055" s="87">
        <f t="shared" si="1702"/>
        <v>0.62930046255696659</v>
      </c>
      <c r="S2055" s="64">
        <v>150</v>
      </c>
    </row>
    <row r="2056" spans="1:19" x14ac:dyDescent="0.25">
      <c r="B2056" s="62">
        <v>13</v>
      </c>
      <c r="C2056" s="64" t="s">
        <v>15</v>
      </c>
      <c r="D2056" s="68"/>
      <c r="E2056" s="68">
        <f>$D$1924*R2056</f>
        <v>0</v>
      </c>
      <c r="F2056" s="63">
        <f t="shared" si="1695"/>
        <v>1.7529352980504564E-3</v>
      </c>
      <c r="G2056" s="65">
        <f>IFERROR(VLOOKUP(B2056,EFA!$C$2:$D$7,2,0),EFA!$D$7)</f>
        <v>1.0058360487805551</v>
      </c>
      <c r="H2056" s="69">
        <f>LGD!$D$6</f>
        <v>0.3</v>
      </c>
      <c r="I2056" s="68">
        <f t="shared" si="1697"/>
        <v>0</v>
      </c>
      <c r="J2056" s="70">
        <f t="shared" si="1698"/>
        <v>0.18928891905411815</v>
      </c>
      <c r="K2056" s="68">
        <f t="shared" si="1699"/>
        <v>0</v>
      </c>
      <c r="M2056" s="64">
        <v>228</v>
      </c>
      <c r="N2056" s="64">
        <v>1</v>
      </c>
      <c r="O2056" s="63">
        <f t="shared" si="1700"/>
        <v>0.13390000000000002</v>
      </c>
      <c r="P2056" s="87">
        <f t="shared" si="1696"/>
        <v>1.2124118336157565E-2</v>
      </c>
      <c r="Q2056" s="64">
        <f t="shared" si="1701"/>
        <v>78</v>
      </c>
      <c r="R2056" s="87">
        <f t="shared" si="1702"/>
        <v>0.62930046255696659</v>
      </c>
      <c r="S2056" s="64">
        <v>150</v>
      </c>
    </row>
    <row r="2057" spans="1:19" x14ac:dyDescent="0.25">
      <c r="B2057" s="62">
        <v>13</v>
      </c>
      <c r="C2057" s="64" t="s">
        <v>16</v>
      </c>
      <c r="D2057" s="68"/>
      <c r="E2057" s="68">
        <f>$D$1925*R2057</f>
        <v>0</v>
      </c>
      <c r="F2057" s="63">
        <f t="shared" si="1695"/>
        <v>1.7529352980504564E-3</v>
      </c>
      <c r="G2057" s="65">
        <f>IFERROR(VLOOKUP(B2057,EFA!$C$2:$D$7,2,0),EFA!$D$7)</f>
        <v>1.0058360487805551</v>
      </c>
      <c r="H2057" s="69">
        <f>LGD!$D$7</f>
        <v>0.3</v>
      </c>
      <c r="I2057" s="68">
        <f t="shared" si="1697"/>
        <v>0</v>
      </c>
      <c r="J2057" s="70">
        <f t="shared" si="1698"/>
        <v>0.18928891905411815</v>
      </c>
      <c r="K2057" s="68">
        <f t="shared" si="1699"/>
        <v>0</v>
      </c>
      <c r="M2057" s="64">
        <v>228</v>
      </c>
      <c r="N2057" s="64">
        <v>1</v>
      </c>
      <c r="O2057" s="63">
        <f t="shared" si="1700"/>
        <v>0.13390000000000002</v>
      </c>
      <c r="P2057" s="87">
        <f t="shared" si="1696"/>
        <v>1.2124118336157565E-2</v>
      </c>
      <c r="Q2057" s="64">
        <f t="shared" si="1701"/>
        <v>78</v>
      </c>
      <c r="R2057" s="87">
        <f t="shared" si="1702"/>
        <v>0.62930046255696659</v>
      </c>
      <c r="S2057" s="64">
        <v>150</v>
      </c>
    </row>
    <row r="2058" spans="1:19" x14ac:dyDescent="0.25">
      <c r="B2058" s="62">
        <v>13</v>
      </c>
      <c r="C2058" s="64" t="s">
        <v>17</v>
      </c>
      <c r="D2058" s="68"/>
      <c r="E2058" s="68">
        <f>$D$1926*R2058</f>
        <v>0</v>
      </c>
      <c r="F2058" s="63">
        <f t="shared" si="1695"/>
        <v>1.7529352980504564E-3</v>
      </c>
      <c r="G2058" s="65">
        <f>IFERROR(VLOOKUP(B2058,EFA!$C$2:$D$7,2,0),EFA!$D$7)</f>
        <v>1.0058360487805551</v>
      </c>
      <c r="H2058" s="69">
        <f>LGD!$D$8</f>
        <v>4.6364209605119888E-2</v>
      </c>
      <c r="I2058" s="68">
        <f t="shared" si="1697"/>
        <v>0</v>
      </c>
      <c r="J2058" s="70">
        <f t="shared" si="1698"/>
        <v>0.18928891905411815</v>
      </c>
      <c r="K2058" s="68">
        <f t="shared" si="1699"/>
        <v>0</v>
      </c>
      <c r="M2058" s="64">
        <v>228</v>
      </c>
      <c r="N2058" s="64">
        <v>1</v>
      </c>
      <c r="O2058" s="63">
        <f t="shared" si="1700"/>
        <v>0.13390000000000002</v>
      </c>
      <c r="P2058" s="87">
        <f t="shared" si="1696"/>
        <v>1.2124118336157565E-2</v>
      </c>
      <c r="Q2058" s="64">
        <f t="shared" si="1701"/>
        <v>78</v>
      </c>
      <c r="R2058" s="87">
        <f t="shared" si="1702"/>
        <v>0.62930046255696659</v>
      </c>
      <c r="S2058" s="64">
        <v>150</v>
      </c>
    </row>
    <row r="2059" spans="1:19" x14ac:dyDescent="0.25">
      <c r="B2059" s="62">
        <v>13</v>
      </c>
      <c r="C2059" s="64" t="s">
        <v>18</v>
      </c>
      <c r="D2059" s="68"/>
      <c r="E2059" s="68">
        <f>$D$1927*R2059</f>
        <v>0</v>
      </c>
      <c r="F2059" s="63">
        <f t="shared" si="1695"/>
        <v>1.7529352980504564E-3</v>
      </c>
      <c r="G2059" s="65">
        <f>IFERROR(VLOOKUP(B2059,EFA!$C$2:$D$7,2,0),EFA!$D$7)</f>
        <v>1.0058360487805551</v>
      </c>
      <c r="H2059" s="69">
        <f>LGD!$D$9</f>
        <v>0.25</v>
      </c>
      <c r="I2059" s="68">
        <f t="shared" si="1697"/>
        <v>0</v>
      </c>
      <c r="J2059" s="70">
        <f t="shared" si="1698"/>
        <v>0.18928891905411815</v>
      </c>
      <c r="K2059" s="68">
        <f t="shared" si="1699"/>
        <v>0</v>
      </c>
      <c r="M2059" s="64">
        <v>228</v>
      </c>
      <c r="N2059" s="64">
        <v>1</v>
      </c>
      <c r="O2059" s="63">
        <f t="shared" si="1700"/>
        <v>0.13390000000000002</v>
      </c>
      <c r="P2059" s="87">
        <f t="shared" si="1696"/>
        <v>1.2124118336157565E-2</v>
      </c>
      <c r="Q2059" s="64">
        <f t="shared" si="1701"/>
        <v>78</v>
      </c>
      <c r="R2059" s="87">
        <f t="shared" si="1702"/>
        <v>0.62930046255696659</v>
      </c>
      <c r="S2059" s="64">
        <v>150</v>
      </c>
    </row>
    <row r="2060" spans="1:19" x14ac:dyDescent="0.25">
      <c r="B2060" s="62">
        <v>13</v>
      </c>
      <c r="C2060" s="64" t="s">
        <v>19</v>
      </c>
      <c r="D2060" s="68"/>
      <c r="E2060" s="68">
        <f>$D$1928*R2060</f>
        <v>0</v>
      </c>
      <c r="F2060" s="63">
        <f t="shared" si="1695"/>
        <v>1.7529352980504564E-3</v>
      </c>
      <c r="G2060" s="65">
        <f>IFERROR(VLOOKUP(B2060,EFA!$C$2:$D$7,2,0),EFA!$D$7)</f>
        <v>1.0058360487805551</v>
      </c>
      <c r="H2060" s="69">
        <f>LGD!$D$10</f>
        <v>0.35</v>
      </c>
      <c r="I2060" s="68">
        <f t="shared" si="1697"/>
        <v>0</v>
      </c>
      <c r="J2060" s="70">
        <f t="shared" si="1698"/>
        <v>0.18928891905411815</v>
      </c>
      <c r="K2060" s="68">
        <f t="shared" si="1699"/>
        <v>0</v>
      </c>
      <c r="M2060" s="64">
        <v>228</v>
      </c>
      <c r="N2060" s="64">
        <v>1</v>
      </c>
      <c r="O2060" s="63">
        <f t="shared" si="1700"/>
        <v>0.13390000000000002</v>
      </c>
      <c r="P2060" s="87">
        <f t="shared" si="1696"/>
        <v>1.2124118336157565E-2</v>
      </c>
      <c r="Q2060" s="64">
        <f t="shared" si="1701"/>
        <v>78</v>
      </c>
      <c r="R2060" s="87">
        <f t="shared" si="1702"/>
        <v>0.62930046255696659</v>
      </c>
      <c r="S2060" s="64">
        <v>150</v>
      </c>
    </row>
    <row r="2061" spans="1:19" x14ac:dyDescent="0.25">
      <c r="B2061" s="62">
        <v>13</v>
      </c>
      <c r="C2061" s="64" t="s">
        <v>20</v>
      </c>
      <c r="D2061" s="68"/>
      <c r="E2061" s="68">
        <f>$D$1929*R2061</f>
        <v>0</v>
      </c>
      <c r="F2061" s="63">
        <f>$P$4-$O$4</f>
        <v>1.7529352980504564E-3</v>
      </c>
      <c r="G2061" s="65">
        <f>IFERROR(VLOOKUP(B2061,EFA!$C$2:$D$7,2,0),EFA!$D$7)</f>
        <v>1.0058360487805551</v>
      </c>
      <c r="H2061" s="69">
        <f>LGD!$D$11</f>
        <v>0.55000000000000004</v>
      </c>
      <c r="I2061" s="68">
        <f t="shared" si="1697"/>
        <v>0</v>
      </c>
      <c r="J2061" s="70">
        <f t="shared" si="1698"/>
        <v>0.18928891905411815</v>
      </c>
      <c r="K2061" s="68">
        <f t="shared" si="1699"/>
        <v>0</v>
      </c>
      <c r="M2061" s="64">
        <v>228</v>
      </c>
      <c r="N2061" s="64">
        <v>1</v>
      </c>
      <c r="O2061" s="63">
        <f t="shared" si="1700"/>
        <v>0.13390000000000002</v>
      </c>
      <c r="P2061" s="87">
        <f t="shared" si="1696"/>
        <v>1.2124118336157565E-2</v>
      </c>
      <c r="Q2061" s="64">
        <f t="shared" si="1701"/>
        <v>78</v>
      </c>
      <c r="R2061" s="87">
        <f t="shared" si="1702"/>
        <v>0.62930046255696659</v>
      </c>
      <c r="S2061" s="64">
        <v>150</v>
      </c>
    </row>
    <row r="2062" spans="1:19" x14ac:dyDescent="0.25">
      <c r="C2062" s="94"/>
      <c r="D2062" s="97"/>
      <c r="E2062" s="97"/>
      <c r="F2062" s="95"/>
      <c r="G2062" s="98"/>
      <c r="H2062" s="99"/>
      <c r="I2062" s="97"/>
      <c r="J2062" s="100"/>
      <c r="K2062" s="97"/>
    </row>
    <row r="2063" spans="1:19" x14ac:dyDescent="0.25">
      <c r="A2063" s="62">
        <v>19</v>
      </c>
      <c r="B2063" s="62" t="s">
        <v>52</v>
      </c>
      <c r="C2063" s="64" t="s">
        <v>9</v>
      </c>
      <c r="D2063" s="64"/>
      <c r="E2063" s="84" t="s">
        <v>26</v>
      </c>
      <c r="F2063" s="84" t="s">
        <v>39</v>
      </c>
      <c r="G2063" s="84" t="s">
        <v>27</v>
      </c>
      <c r="H2063" s="84" t="s">
        <v>28</v>
      </c>
      <c r="I2063" s="84" t="s">
        <v>29</v>
      </c>
      <c r="J2063" s="84" t="s">
        <v>30</v>
      </c>
      <c r="K2063" s="85" t="s">
        <v>31</v>
      </c>
      <c r="M2063" s="85" t="s">
        <v>32</v>
      </c>
      <c r="N2063" s="85" t="s">
        <v>33</v>
      </c>
      <c r="O2063" s="85" t="s">
        <v>34</v>
      </c>
      <c r="P2063" s="85" t="s">
        <v>35</v>
      </c>
      <c r="Q2063" s="85" t="s">
        <v>36</v>
      </c>
      <c r="R2063" s="85" t="s">
        <v>37</v>
      </c>
      <c r="S2063" s="85" t="s">
        <v>38</v>
      </c>
    </row>
    <row r="2064" spans="1:19" x14ac:dyDescent="0.25">
      <c r="B2064" s="62">
        <v>14</v>
      </c>
      <c r="C2064" s="64" t="s">
        <v>12</v>
      </c>
      <c r="D2064" s="68"/>
      <c r="E2064" s="68">
        <f>$D$1921*R2064</f>
        <v>0</v>
      </c>
      <c r="F2064" s="63">
        <f t="shared" ref="F2064:F2071" si="1703">$Q$4-$P$4</f>
        <v>1.6229645901665035E-3</v>
      </c>
      <c r="G2064" s="65">
        <f>IFERROR(VLOOKUP(B2064,EFA!$C$2:$D$7,2,0),EFA!$D$7)</f>
        <v>1.0058360487805551</v>
      </c>
      <c r="H2064" s="69">
        <f>LGD!$D$3</f>
        <v>0</v>
      </c>
      <c r="I2064" s="68">
        <f>E2064*F2064*G2064*H2064</f>
        <v>0</v>
      </c>
      <c r="J2064" s="70">
        <f>1/((1+($O$16/12))^(M2064-Q2064))</f>
        <v>0.16568958358505875</v>
      </c>
      <c r="K2064" s="68">
        <f>I2064*J2064</f>
        <v>0</v>
      </c>
      <c r="M2064" s="64">
        <v>228</v>
      </c>
      <c r="N2064" s="64">
        <v>1</v>
      </c>
      <c r="O2064" s="63">
        <f>$O$16</f>
        <v>0.13390000000000002</v>
      </c>
      <c r="P2064" s="87">
        <f t="shared" ref="P2064:P2072" si="1704">PMT(O2064/12,M2064,-N2064,0,0)</f>
        <v>1.2124118336157565E-2</v>
      </c>
      <c r="Q2064" s="64">
        <f>$Q$2061-12</f>
        <v>66</v>
      </c>
      <c r="R2064" s="87">
        <f>PV(O2064/12,Q2064,-P2064,0,0)</f>
        <v>0.56417354816730703</v>
      </c>
      <c r="S2064" s="64">
        <v>162</v>
      </c>
    </row>
    <row r="2065" spans="1:19" x14ac:dyDescent="0.25">
      <c r="B2065" s="62">
        <v>14</v>
      </c>
      <c r="C2065" s="64" t="s">
        <v>13</v>
      </c>
      <c r="D2065" s="68"/>
      <c r="E2065" s="68">
        <f>$D$1922*R2065</f>
        <v>0</v>
      </c>
      <c r="F2065" s="63">
        <f t="shared" si="1703"/>
        <v>1.6229645901665035E-3</v>
      </c>
      <c r="G2065" s="65">
        <f>IFERROR(VLOOKUP(B2065,EFA!$C$2:$D$7,2,0),EFA!$D$7)</f>
        <v>1.0058360487805551</v>
      </c>
      <c r="H2065" s="69">
        <f>LGD!$D$4</f>
        <v>0.55000000000000004</v>
      </c>
      <c r="I2065" s="68">
        <f t="shared" ref="I2065:I2072" si="1705">E2065*F2065*G2065*H2065</f>
        <v>0</v>
      </c>
      <c r="J2065" s="70">
        <f t="shared" ref="J2065:J2072" si="1706">1/((1+($O$16/12))^(M2065-Q2065))</f>
        <v>0.16568958358505875</v>
      </c>
      <c r="K2065" s="68">
        <f t="shared" ref="K2065:K2072" si="1707">I2065*J2065</f>
        <v>0</v>
      </c>
      <c r="M2065" s="64">
        <v>228</v>
      </c>
      <c r="N2065" s="64">
        <v>1</v>
      </c>
      <c r="O2065" s="63">
        <f t="shared" ref="O2065:O2072" si="1708">$O$16</f>
        <v>0.13390000000000002</v>
      </c>
      <c r="P2065" s="87">
        <f t="shared" si="1704"/>
        <v>1.2124118336157565E-2</v>
      </c>
      <c r="Q2065" s="64">
        <f t="shared" ref="Q2065:Q2072" si="1709">$Q$2061-12</f>
        <v>66</v>
      </c>
      <c r="R2065" s="87">
        <f t="shared" ref="R2065:R2072" si="1710">PV(O2065/12,Q2065,-P2065,0,0)</f>
        <v>0.56417354816730703</v>
      </c>
      <c r="S2065" s="64">
        <v>162</v>
      </c>
    </row>
    <row r="2066" spans="1:19" x14ac:dyDescent="0.25">
      <c r="B2066" s="62">
        <v>14</v>
      </c>
      <c r="C2066" s="64" t="s">
        <v>14</v>
      </c>
      <c r="D2066" s="68"/>
      <c r="E2066" s="68">
        <f>$D$1923*R2066</f>
        <v>0</v>
      </c>
      <c r="F2066" s="63">
        <f t="shared" si="1703"/>
        <v>1.6229645901665035E-3</v>
      </c>
      <c r="G2066" s="65">
        <f>IFERROR(VLOOKUP(B2066,EFA!$C$2:$D$7,2,0),EFA!$D$7)</f>
        <v>1.0058360487805551</v>
      </c>
      <c r="H2066" s="69">
        <f>LGD!$D$5</f>
        <v>0.14000000000000001</v>
      </c>
      <c r="I2066" s="68">
        <f t="shared" si="1705"/>
        <v>0</v>
      </c>
      <c r="J2066" s="70">
        <f t="shared" si="1706"/>
        <v>0.16568958358505875</v>
      </c>
      <c r="K2066" s="68">
        <f t="shared" si="1707"/>
        <v>0</v>
      </c>
      <c r="M2066" s="64">
        <v>228</v>
      </c>
      <c r="N2066" s="64">
        <v>1</v>
      </c>
      <c r="O2066" s="63">
        <f t="shared" si="1708"/>
        <v>0.13390000000000002</v>
      </c>
      <c r="P2066" s="87">
        <f t="shared" si="1704"/>
        <v>1.2124118336157565E-2</v>
      </c>
      <c r="Q2066" s="64">
        <f t="shared" si="1709"/>
        <v>66</v>
      </c>
      <c r="R2066" s="87">
        <f t="shared" si="1710"/>
        <v>0.56417354816730703</v>
      </c>
      <c r="S2066" s="64">
        <v>162</v>
      </c>
    </row>
    <row r="2067" spans="1:19" x14ac:dyDescent="0.25">
      <c r="B2067" s="62">
        <v>14</v>
      </c>
      <c r="C2067" s="64" t="s">
        <v>15</v>
      </c>
      <c r="D2067" s="68"/>
      <c r="E2067" s="68">
        <f>$D$1924*R2067</f>
        <v>0</v>
      </c>
      <c r="F2067" s="63">
        <f t="shared" si="1703"/>
        <v>1.6229645901665035E-3</v>
      </c>
      <c r="G2067" s="65">
        <f>IFERROR(VLOOKUP(B2067,EFA!$C$2:$D$7,2,0),EFA!$D$7)</f>
        <v>1.0058360487805551</v>
      </c>
      <c r="H2067" s="69">
        <f>LGD!$D$6</f>
        <v>0.3</v>
      </c>
      <c r="I2067" s="68">
        <f t="shared" si="1705"/>
        <v>0</v>
      </c>
      <c r="J2067" s="70">
        <f t="shared" si="1706"/>
        <v>0.16568958358505875</v>
      </c>
      <c r="K2067" s="68">
        <f t="shared" si="1707"/>
        <v>0</v>
      </c>
      <c r="M2067" s="64">
        <v>228</v>
      </c>
      <c r="N2067" s="64">
        <v>1</v>
      </c>
      <c r="O2067" s="63">
        <f t="shared" si="1708"/>
        <v>0.13390000000000002</v>
      </c>
      <c r="P2067" s="87">
        <f t="shared" si="1704"/>
        <v>1.2124118336157565E-2</v>
      </c>
      <c r="Q2067" s="64">
        <f t="shared" si="1709"/>
        <v>66</v>
      </c>
      <c r="R2067" s="87">
        <f t="shared" si="1710"/>
        <v>0.56417354816730703</v>
      </c>
      <c r="S2067" s="64">
        <v>162</v>
      </c>
    </row>
    <row r="2068" spans="1:19" x14ac:dyDescent="0.25">
      <c r="B2068" s="62">
        <v>14</v>
      </c>
      <c r="C2068" s="64" t="s">
        <v>16</v>
      </c>
      <c r="D2068" s="68"/>
      <c r="E2068" s="68">
        <f>$D$1925*R2068</f>
        <v>0</v>
      </c>
      <c r="F2068" s="63">
        <f t="shared" si="1703"/>
        <v>1.6229645901665035E-3</v>
      </c>
      <c r="G2068" s="65">
        <f>IFERROR(VLOOKUP(B2068,EFA!$C$2:$D$7,2,0),EFA!$D$7)</f>
        <v>1.0058360487805551</v>
      </c>
      <c r="H2068" s="69">
        <f>LGD!$D$7</f>
        <v>0.3</v>
      </c>
      <c r="I2068" s="68">
        <f t="shared" si="1705"/>
        <v>0</v>
      </c>
      <c r="J2068" s="70">
        <f t="shared" si="1706"/>
        <v>0.16568958358505875</v>
      </c>
      <c r="K2068" s="68">
        <f t="shared" si="1707"/>
        <v>0</v>
      </c>
      <c r="M2068" s="64">
        <v>228</v>
      </c>
      <c r="N2068" s="64">
        <v>1</v>
      </c>
      <c r="O2068" s="63">
        <f t="shared" si="1708"/>
        <v>0.13390000000000002</v>
      </c>
      <c r="P2068" s="87">
        <f t="shared" si="1704"/>
        <v>1.2124118336157565E-2</v>
      </c>
      <c r="Q2068" s="64">
        <f t="shared" si="1709"/>
        <v>66</v>
      </c>
      <c r="R2068" s="87">
        <f t="shared" si="1710"/>
        <v>0.56417354816730703</v>
      </c>
      <c r="S2068" s="64">
        <v>162</v>
      </c>
    </row>
    <row r="2069" spans="1:19" x14ac:dyDescent="0.25">
      <c r="B2069" s="62">
        <v>14</v>
      </c>
      <c r="C2069" s="64" t="s">
        <v>17</v>
      </c>
      <c r="D2069" s="68"/>
      <c r="E2069" s="68">
        <f>$D$1926*R2069</f>
        <v>0</v>
      </c>
      <c r="F2069" s="63">
        <f t="shared" si="1703"/>
        <v>1.6229645901665035E-3</v>
      </c>
      <c r="G2069" s="65">
        <f>IFERROR(VLOOKUP(B2069,EFA!$C$2:$D$7,2,0),EFA!$D$7)</f>
        <v>1.0058360487805551</v>
      </c>
      <c r="H2069" s="69">
        <f>LGD!$D$8</f>
        <v>4.6364209605119888E-2</v>
      </c>
      <c r="I2069" s="68">
        <f t="shared" si="1705"/>
        <v>0</v>
      </c>
      <c r="J2069" s="70">
        <f t="shared" si="1706"/>
        <v>0.16568958358505875</v>
      </c>
      <c r="K2069" s="68">
        <f t="shared" si="1707"/>
        <v>0</v>
      </c>
      <c r="M2069" s="64">
        <v>228</v>
      </c>
      <c r="N2069" s="64">
        <v>1</v>
      </c>
      <c r="O2069" s="63">
        <f t="shared" si="1708"/>
        <v>0.13390000000000002</v>
      </c>
      <c r="P2069" s="87">
        <f t="shared" si="1704"/>
        <v>1.2124118336157565E-2</v>
      </c>
      <c r="Q2069" s="64">
        <f t="shared" si="1709"/>
        <v>66</v>
      </c>
      <c r="R2069" s="87">
        <f t="shared" si="1710"/>
        <v>0.56417354816730703</v>
      </c>
      <c r="S2069" s="64">
        <v>162</v>
      </c>
    </row>
    <row r="2070" spans="1:19" x14ac:dyDescent="0.25">
      <c r="B2070" s="62">
        <v>14</v>
      </c>
      <c r="C2070" s="64" t="s">
        <v>18</v>
      </c>
      <c r="D2070" s="68"/>
      <c r="E2070" s="68">
        <f>$D$1927*R2070</f>
        <v>0</v>
      </c>
      <c r="F2070" s="63">
        <f t="shared" si="1703"/>
        <v>1.6229645901665035E-3</v>
      </c>
      <c r="G2070" s="65">
        <f>IFERROR(VLOOKUP(B2070,EFA!$C$2:$D$7,2,0),EFA!$D$7)</f>
        <v>1.0058360487805551</v>
      </c>
      <c r="H2070" s="69">
        <f>LGD!$D$9</f>
        <v>0.25</v>
      </c>
      <c r="I2070" s="68">
        <f t="shared" si="1705"/>
        <v>0</v>
      </c>
      <c r="J2070" s="70">
        <f t="shared" si="1706"/>
        <v>0.16568958358505875</v>
      </c>
      <c r="K2070" s="68">
        <f t="shared" si="1707"/>
        <v>0</v>
      </c>
      <c r="M2070" s="64">
        <v>228</v>
      </c>
      <c r="N2070" s="64">
        <v>1</v>
      </c>
      <c r="O2070" s="63">
        <f t="shared" si="1708"/>
        <v>0.13390000000000002</v>
      </c>
      <c r="P2070" s="87">
        <f t="shared" si="1704"/>
        <v>1.2124118336157565E-2</v>
      </c>
      <c r="Q2070" s="64">
        <f t="shared" si="1709"/>
        <v>66</v>
      </c>
      <c r="R2070" s="87">
        <f t="shared" si="1710"/>
        <v>0.56417354816730703</v>
      </c>
      <c r="S2070" s="64">
        <v>162</v>
      </c>
    </row>
    <row r="2071" spans="1:19" x14ac:dyDescent="0.25">
      <c r="B2071" s="62">
        <v>14</v>
      </c>
      <c r="C2071" s="64" t="s">
        <v>19</v>
      </c>
      <c r="D2071" s="68"/>
      <c r="E2071" s="68">
        <f>$D$1928*R2071</f>
        <v>0</v>
      </c>
      <c r="F2071" s="63">
        <f t="shared" si="1703"/>
        <v>1.6229645901665035E-3</v>
      </c>
      <c r="G2071" s="65">
        <f>IFERROR(VLOOKUP(B2071,EFA!$C$2:$D$7,2,0),EFA!$D$7)</f>
        <v>1.0058360487805551</v>
      </c>
      <c r="H2071" s="69">
        <f>LGD!$D$10</f>
        <v>0.35</v>
      </c>
      <c r="I2071" s="68">
        <f t="shared" si="1705"/>
        <v>0</v>
      </c>
      <c r="J2071" s="70">
        <f t="shared" si="1706"/>
        <v>0.16568958358505875</v>
      </c>
      <c r="K2071" s="68">
        <f t="shared" si="1707"/>
        <v>0</v>
      </c>
      <c r="M2071" s="64">
        <v>228</v>
      </c>
      <c r="N2071" s="64">
        <v>1</v>
      </c>
      <c r="O2071" s="63">
        <f t="shared" si="1708"/>
        <v>0.13390000000000002</v>
      </c>
      <c r="P2071" s="87">
        <f t="shared" si="1704"/>
        <v>1.2124118336157565E-2</v>
      </c>
      <c r="Q2071" s="64">
        <f t="shared" si="1709"/>
        <v>66</v>
      </c>
      <c r="R2071" s="87">
        <f t="shared" si="1710"/>
        <v>0.56417354816730703</v>
      </c>
      <c r="S2071" s="64">
        <v>162</v>
      </c>
    </row>
    <row r="2072" spans="1:19" x14ac:dyDescent="0.25">
      <c r="B2072" s="62">
        <v>14</v>
      </c>
      <c r="C2072" s="64" t="s">
        <v>20</v>
      </c>
      <c r="D2072" s="68"/>
      <c r="E2072" s="68">
        <f>$D$1929*R2072</f>
        <v>0</v>
      </c>
      <c r="F2072" s="63">
        <f>$Q$4-$P$4</f>
        <v>1.6229645901665035E-3</v>
      </c>
      <c r="G2072" s="65">
        <f>IFERROR(VLOOKUP(B2072,EFA!$C$2:$D$7,2,0),EFA!$D$7)</f>
        <v>1.0058360487805551</v>
      </c>
      <c r="H2072" s="69">
        <f>LGD!$D$11</f>
        <v>0.55000000000000004</v>
      </c>
      <c r="I2072" s="68">
        <f t="shared" si="1705"/>
        <v>0</v>
      </c>
      <c r="J2072" s="70">
        <f t="shared" si="1706"/>
        <v>0.16568958358505875</v>
      </c>
      <c r="K2072" s="68">
        <f t="shared" si="1707"/>
        <v>0</v>
      </c>
      <c r="M2072" s="64">
        <v>228</v>
      </c>
      <c r="N2072" s="64">
        <v>1</v>
      </c>
      <c r="O2072" s="63">
        <f t="shared" si="1708"/>
        <v>0.13390000000000002</v>
      </c>
      <c r="P2072" s="87">
        <f t="shared" si="1704"/>
        <v>1.2124118336157565E-2</v>
      </c>
      <c r="Q2072" s="64">
        <f t="shared" si="1709"/>
        <v>66</v>
      </c>
      <c r="R2072" s="87">
        <f t="shared" si="1710"/>
        <v>0.56417354816730703</v>
      </c>
      <c r="S2072" s="64">
        <v>162</v>
      </c>
    </row>
    <row r="2073" spans="1:19" x14ac:dyDescent="0.25">
      <c r="C2073" s="94"/>
      <c r="D2073" s="97"/>
      <c r="E2073" s="97"/>
      <c r="F2073" s="95"/>
      <c r="G2073" s="98"/>
      <c r="H2073" s="99"/>
      <c r="I2073" s="97"/>
      <c r="J2073" s="100"/>
      <c r="K2073" s="97"/>
    </row>
    <row r="2074" spans="1:19" x14ac:dyDescent="0.25">
      <c r="A2074" s="62">
        <v>19</v>
      </c>
      <c r="B2074" s="62" t="s">
        <v>52</v>
      </c>
      <c r="C2074" s="64" t="s">
        <v>9</v>
      </c>
      <c r="D2074" s="64"/>
      <c r="E2074" s="84" t="s">
        <v>26</v>
      </c>
      <c r="F2074" s="84" t="s">
        <v>39</v>
      </c>
      <c r="G2074" s="84" t="s">
        <v>27</v>
      </c>
      <c r="H2074" s="84" t="s">
        <v>28</v>
      </c>
      <c r="I2074" s="84" t="s">
        <v>29</v>
      </c>
      <c r="J2074" s="84" t="s">
        <v>30</v>
      </c>
      <c r="K2074" s="85" t="s">
        <v>31</v>
      </c>
      <c r="M2074" s="85" t="s">
        <v>32</v>
      </c>
      <c r="N2074" s="85" t="s">
        <v>33</v>
      </c>
      <c r="O2074" s="85" t="s">
        <v>34</v>
      </c>
      <c r="P2074" s="85" t="s">
        <v>35</v>
      </c>
      <c r="Q2074" s="85" t="s">
        <v>36</v>
      </c>
      <c r="R2074" s="85" t="s">
        <v>37</v>
      </c>
      <c r="S2074" s="85" t="s">
        <v>38</v>
      </c>
    </row>
    <row r="2075" spans="1:19" x14ac:dyDescent="0.25">
      <c r="B2075" s="62">
        <v>15</v>
      </c>
      <c r="C2075" s="64" t="s">
        <v>12</v>
      </c>
      <c r="D2075" s="68"/>
      <c r="E2075" s="68">
        <f>$D$1921*R2075</f>
        <v>0</v>
      </c>
      <c r="F2075" s="63">
        <f t="shared" ref="F2075:F2082" si="1711">$R$4-$Q$4</f>
        <v>1.5109438855642476E-3</v>
      </c>
      <c r="G2075" s="65">
        <f>IFERROR(VLOOKUP(B2075,EFA!$C$2:$D$7,2,0),EFA!$D$7)</f>
        <v>1.0058360487805551</v>
      </c>
      <c r="H2075" s="69">
        <f>LGD!$D$3</f>
        <v>0</v>
      </c>
      <c r="I2075" s="68">
        <f>E2075*F2075*G2075*H2075</f>
        <v>0</v>
      </c>
      <c r="J2075" s="70">
        <f>1/((1+($O$16/12))^(M2075-Q2075))</f>
        <v>0.14503246278637838</v>
      </c>
      <c r="K2075" s="68">
        <f>I2075*J2075</f>
        <v>0</v>
      </c>
      <c r="M2075" s="64">
        <v>228</v>
      </c>
      <c r="N2075" s="64">
        <v>1</v>
      </c>
      <c r="O2075" s="63">
        <f>$O$16</f>
        <v>0.13390000000000002</v>
      </c>
      <c r="P2075" s="87">
        <f t="shared" ref="P2075:P2083" si="1712">PMT(O2075/12,M2075,-N2075,0,0)</f>
        <v>1.2124118336157565E-2</v>
      </c>
      <c r="Q2075" s="64">
        <f>$Q$2072-12</f>
        <v>54</v>
      </c>
      <c r="R2075" s="87">
        <f>PV(O2075/12,Q2075,-P2075,0,0)</f>
        <v>0.48977054129500047</v>
      </c>
      <c r="S2075" s="64">
        <v>174</v>
      </c>
    </row>
    <row r="2076" spans="1:19" x14ac:dyDescent="0.25">
      <c r="B2076" s="62">
        <v>15</v>
      </c>
      <c r="C2076" s="64" t="s">
        <v>13</v>
      </c>
      <c r="D2076" s="68"/>
      <c r="E2076" s="68">
        <f>$D$1922*R2076</f>
        <v>0</v>
      </c>
      <c r="F2076" s="63">
        <f t="shared" si="1711"/>
        <v>1.5109438855642476E-3</v>
      </c>
      <c r="G2076" s="65">
        <f>IFERROR(VLOOKUP(B2076,EFA!$C$2:$D$7,2,0),EFA!$D$7)</f>
        <v>1.0058360487805551</v>
      </c>
      <c r="H2076" s="69">
        <f>LGD!$D$4</f>
        <v>0.55000000000000004</v>
      </c>
      <c r="I2076" s="68">
        <f t="shared" ref="I2076:I2083" si="1713">E2076*F2076*G2076*H2076</f>
        <v>0</v>
      </c>
      <c r="J2076" s="70">
        <f t="shared" ref="J2076:J2083" si="1714">1/((1+($O$16/12))^(M2076-Q2076))</f>
        <v>0.14503246278637838</v>
      </c>
      <c r="K2076" s="68">
        <f t="shared" ref="K2076:K2083" si="1715">I2076*J2076</f>
        <v>0</v>
      </c>
      <c r="M2076" s="64">
        <v>228</v>
      </c>
      <c r="N2076" s="64">
        <v>1</v>
      </c>
      <c r="O2076" s="63">
        <f t="shared" ref="O2076:O2083" si="1716">$O$16</f>
        <v>0.13390000000000002</v>
      </c>
      <c r="P2076" s="87">
        <f t="shared" si="1712"/>
        <v>1.2124118336157565E-2</v>
      </c>
      <c r="Q2076" s="64">
        <f t="shared" ref="Q2076:Q2083" si="1717">$Q$2072-12</f>
        <v>54</v>
      </c>
      <c r="R2076" s="87">
        <f t="shared" ref="R2076:R2083" si="1718">PV(O2076/12,Q2076,-P2076,0,0)</f>
        <v>0.48977054129500047</v>
      </c>
      <c r="S2076" s="64">
        <v>174</v>
      </c>
    </row>
    <row r="2077" spans="1:19" x14ac:dyDescent="0.25">
      <c r="B2077" s="62">
        <v>15</v>
      </c>
      <c r="C2077" s="64" t="s">
        <v>14</v>
      </c>
      <c r="D2077" s="68"/>
      <c r="E2077" s="68">
        <f>$D$1923*R2077</f>
        <v>0</v>
      </c>
      <c r="F2077" s="63">
        <f t="shared" si="1711"/>
        <v>1.5109438855642476E-3</v>
      </c>
      <c r="G2077" s="65">
        <f>IFERROR(VLOOKUP(B2077,EFA!$C$2:$D$7,2,0),EFA!$D$7)</f>
        <v>1.0058360487805551</v>
      </c>
      <c r="H2077" s="69">
        <f>LGD!$D$5</f>
        <v>0.14000000000000001</v>
      </c>
      <c r="I2077" s="68">
        <f t="shared" si="1713"/>
        <v>0</v>
      </c>
      <c r="J2077" s="70">
        <f t="shared" si="1714"/>
        <v>0.14503246278637838</v>
      </c>
      <c r="K2077" s="68">
        <f t="shared" si="1715"/>
        <v>0</v>
      </c>
      <c r="M2077" s="64">
        <v>228</v>
      </c>
      <c r="N2077" s="64">
        <v>1</v>
      </c>
      <c r="O2077" s="63">
        <f t="shared" si="1716"/>
        <v>0.13390000000000002</v>
      </c>
      <c r="P2077" s="87">
        <f t="shared" si="1712"/>
        <v>1.2124118336157565E-2</v>
      </c>
      <c r="Q2077" s="64">
        <f t="shared" si="1717"/>
        <v>54</v>
      </c>
      <c r="R2077" s="87">
        <f t="shared" si="1718"/>
        <v>0.48977054129500047</v>
      </c>
      <c r="S2077" s="64">
        <v>174</v>
      </c>
    </row>
    <row r="2078" spans="1:19" x14ac:dyDescent="0.25">
      <c r="B2078" s="62">
        <v>15</v>
      </c>
      <c r="C2078" s="64" t="s">
        <v>15</v>
      </c>
      <c r="D2078" s="68"/>
      <c r="E2078" s="68">
        <f>$D$1924*R2078</f>
        <v>0</v>
      </c>
      <c r="F2078" s="63">
        <f t="shared" si="1711"/>
        <v>1.5109438855642476E-3</v>
      </c>
      <c r="G2078" s="65">
        <f>IFERROR(VLOOKUP(B2078,EFA!$C$2:$D$7,2,0),EFA!$D$7)</f>
        <v>1.0058360487805551</v>
      </c>
      <c r="H2078" s="69">
        <f>LGD!$D$6</f>
        <v>0.3</v>
      </c>
      <c r="I2078" s="68">
        <f t="shared" si="1713"/>
        <v>0</v>
      </c>
      <c r="J2078" s="70">
        <f t="shared" si="1714"/>
        <v>0.14503246278637838</v>
      </c>
      <c r="K2078" s="68">
        <f t="shared" si="1715"/>
        <v>0</v>
      </c>
      <c r="M2078" s="64">
        <v>228</v>
      </c>
      <c r="N2078" s="64">
        <v>1</v>
      </c>
      <c r="O2078" s="63">
        <f t="shared" si="1716"/>
        <v>0.13390000000000002</v>
      </c>
      <c r="P2078" s="87">
        <f t="shared" si="1712"/>
        <v>1.2124118336157565E-2</v>
      </c>
      <c r="Q2078" s="64">
        <f t="shared" si="1717"/>
        <v>54</v>
      </c>
      <c r="R2078" s="87">
        <f t="shared" si="1718"/>
        <v>0.48977054129500047</v>
      </c>
      <c r="S2078" s="64">
        <v>174</v>
      </c>
    </row>
    <row r="2079" spans="1:19" x14ac:dyDescent="0.25">
      <c r="B2079" s="62">
        <v>15</v>
      </c>
      <c r="C2079" s="64" t="s">
        <v>16</v>
      </c>
      <c r="D2079" s="68"/>
      <c r="E2079" s="68">
        <f>$D$1925*R2079</f>
        <v>0</v>
      </c>
      <c r="F2079" s="63">
        <f t="shared" si="1711"/>
        <v>1.5109438855642476E-3</v>
      </c>
      <c r="G2079" s="65">
        <f>IFERROR(VLOOKUP(B2079,EFA!$C$2:$D$7,2,0),EFA!$D$7)</f>
        <v>1.0058360487805551</v>
      </c>
      <c r="H2079" s="69">
        <f>LGD!$D$7</f>
        <v>0.3</v>
      </c>
      <c r="I2079" s="68">
        <f t="shared" si="1713"/>
        <v>0</v>
      </c>
      <c r="J2079" s="70">
        <f t="shared" si="1714"/>
        <v>0.14503246278637838</v>
      </c>
      <c r="K2079" s="68">
        <f t="shared" si="1715"/>
        <v>0</v>
      </c>
      <c r="M2079" s="64">
        <v>228</v>
      </c>
      <c r="N2079" s="64">
        <v>1</v>
      </c>
      <c r="O2079" s="63">
        <f t="shared" si="1716"/>
        <v>0.13390000000000002</v>
      </c>
      <c r="P2079" s="87">
        <f t="shared" si="1712"/>
        <v>1.2124118336157565E-2</v>
      </c>
      <c r="Q2079" s="64">
        <f t="shared" si="1717"/>
        <v>54</v>
      </c>
      <c r="R2079" s="87">
        <f t="shared" si="1718"/>
        <v>0.48977054129500047</v>
      </c>
      <c r="S2079" s="64">
        <v>174</v>
      </c>
    </row>
    <row r="2080" spans="1:19" x14ac:dyDescent="0.25">
      <c r="B2080" s="62">
        <v>15</v>
      </c>
      <c r="C2080" s="64" t="s">
        <v>17</v>
      </c>
      <c r="D2080" s="68"/>
      <c r="E2080" s="68">
        <f>$D$1926*R2080</f>
        <v>0</v>
      </c>
      <c r="F2080" s="63">
        <f t="shared" si="1711"/>
        <v>1.5109438855642476E-3</v>
      </c>
      <c r="G2080" s="65">
        <f>IFERROR(VLOOKUP(B2080,EFA!$C$2:$D$7,2,0),EFA!$D$7)</f>
        <v>1.0058360487805551</v>
      </c>
      <c r="H2080" s="69">
        <f>LGD!$D$8</f>
        <v>4.6364209605119888E-2</v>
      </c>
      <c r="I2080" s="68">
        <f t="shared" si="1713"/>
        <v>0</v>
      </c>
      <c r="J2080" s="70">
        <f t="shared" si="1714"/>
        <v>0.14503246278637838</v>
      </c>
      <c r="K2080" s="68">
        <f t="shared" si="1715"/>
        <v>0</v>
      </c>
      <c r="M2080" s="64">
        <v>228</v>
      </c>
      <c r="N2080" s="64">
        <v>1</v>
      </c>
      <c r="O2080" s="63">
        <f t="shared" si="1716"/>
        <v>0.13390000000000002</v>
      </c>
      <c r="P2080" s="87">
        <f t="shared" si="1712"/>
        <v>1.2124118336157565E-2</v>
      </c>
      <c r="Q2080" s="64">
        <f t="shared" si="1717"/>
        <v>54</v>
      </c>
      <c r="R2080" s="87">
        <f t="shared" si="1718"/>
        <v>0.48977054129500047</v>
      </c>
      <c r="S2080" s="64">
        <v>174</v>
      </c>
    </row>
    <row r="2081" spans="1:19" x14ac:dyDescent="0.25">
      <c r="B2081" s="62">
        <v>15</v>
      </c>
      <c r="C2081" s="64" t="s">
        <v>18</v>
      </c>
      <c r="D2081" s="68"/>
      <c r="E2081" s="68">
        <f>$D$1927*R2081</f>
        <v>0</v>
      </c>
      <c r="F2081" s="63">
        <f t="shared" si="1711"/>
        <v>1.5109438855642476E-3</v>
      </c>
      <c r="G2081" s="65">
        <f>IFERROR(VLOOKUP(B2081,EFA!$C$2:$D$7,2,0),EFA!$D$7)</f>
        <v>1.0058360487805551</v>
      </c>
      <c r="H2081" s="69">
        <f>LGD!$D$9</f>
        <v>0.25</v>
      </c>
      <c r="I2081" s="68">
        <f t="shared" si="1713"/>
        <v>0</v>
      </c>
      <c r="J2081" s="70">
        <f t="shared" si="1714"/>
        <v>0.14503246278637838</v>
      </c>
      <c r="K2081" s="68">
        <f t="shared" si="1715"/>
        <v>0</v>
      </c>
      <c r="M2081" s="64">
        <v>228</v>
      </c>
      <c r="N2081" s="64">
        <v>1</v>
      </c>
      <c r="O2081" s="63">
        <f t="shared" si="1716"/>
        <v>0.13390000000000002</v>
      </c>
      <c r="P2081" s="87">
        <f t="shared" si="1712"/>
        <v>1.2124118336157565E-2</v>
      </c>
      <c r="Q2081" s="64">
        <f t="shared" si="1717"/>
        <v>54</v>
      </c>
      <c r="R2081" s="87">
        <f t="shared" si="1718"/>
        <v>0.48977054129500047</v>
      </c>
      <c r="S2081" s="64">
        <v>174</v>
      </c>
    </row>
    <row r="2082" spans="1:19" x14ac:dyDescent="0.25">
      <c r="B2082" s="62">
        <v>15</v>
      </c>
      <c r="C2082" s="64" t="s">
        <v>19</v>
      </c>
      <c r="D2082" s="68"/>
      <c r="E2082" s="68">
        <f>$D$1928*R2082</f>
        <v>0</v>
      </c>
      <c r="F2082" s="63">
        <f t="shared" si="1711"/>
        <v>1.5109438855642476E-3</v>
      </c>
      <c r="G2082" s="65">
        <f>IFERROR(VLOOKUP(B2082,EFA!$C$2:$D$7,2,0),EFA!$D$7)</f>
        <v>1.0058360487805551</v>
      </c>
      <c r="H2082" s="69">
        <f>LGD!$D$10</f>
        <v>0.35</v>
      </c>
      <c r="I2082" s="68">
        <f t="shared" si="1713"/>
        <v>0</v>
      </c>
      <c r="J2082" s="70">
        <f t="shared" si="1714"/>
        <v>0.14503246278637838</v>
      </c>
      <c r="K2082" s="68">
        <f t="shared" si="1715"/>
        <v>0</v>
      </c>
      <c r="M2082" s="64">
        <v>228</v>
      </c>
      <c r="N2082" s="64">
        <v>1</v>
      </c>
      <c r="O2082" s="63">
        <f t="shared" si="1716"/>
        <v>0.13390000000000002</v>
      </c>
      <c r="P2082" s="87">
        <f t="shared" si="1712"/>
        <v>1.2124118336157565E-2</v>
      </c>
      <c r="Q2082" s="64">
        <f t="shared" si="1717"/>
        <v>54</v>
      </c>
      <c r="R2082" s="87">
        <f t="shared" si="1718"/>
        <v>0.48977054129500047</v>
      </c>
      <c r="S2082" s="64">
        <v>174</v>
      </c>
    </row>
    <row r="2083" spans="1:19" x14ac:dyDescent="0.25">
      <c r="B2083" s="62">
        <v>15</v>
      </c>
      <c r="C2083" s="64" t="s">
        <v>20</v>
      </c>
      <c r="D2083" s="68"/>
      <c r="E2083" s="68">
        <f>$D$1929*R2083</f>
        <v>0</v>
      </c>
      <c r="F2083" s="63">
        <f>$R$4-$Q$4</f>
        <v>1.5109438855642476E-3</v>
      </c>
      <c r="G2083" s="65">
        <f>IFERROR(VLOOKUP(B2083,EFA!$C$2:$D$7,2,0),EFA!$D$7)</f>
        <v>1.0058360487805551</v>
      </c>
      <c r="H2083" s="69">
        <f>LGD!$D$11</f>
        <v>0.55000000000000004</v>
      </c>
      <c r="I2083" s="68">
        <f t="shared" si="1713"/>
        <v>0</v>
      </c>
      <c r="J2083" s="70">
        <f t="shared" si="1714"/>
        <v>0.14503246278637838</v>
      </c>
      <c r="K2083" s="68">
        <f t="shared" si="1715"/>
        <v>0</v>
      </c>
      <c r="M2083" s="64">
        <v>228</v>
      </c>
      <c r="N2083" s="64">
        <v>1</v>
      </c>
      <c r="O2083" s="63">
        <f t="shared" si="1716"/>
        <v>0.13390000000000002</v>
      </c>
      <c r="P2083" s="87">
        <f t="shared" si="1712"/>
        <v>1.2124118336157565E-2</v>
      </c>
      <c r="Q2083" s="64">
        <f t="shared" si="1717"/>
        <v>54</v>
      </c>
      <c r="R2083" s="87">
        <f t="shared" si="1718"/>
        <v>0.48977054129500047</v>
      </c>
      <c r="S2083" s="64">
        <v>174</v>
      </c>
    </row>
    <row r="2084" spans="1:19" x14ac:dyDescent="0.25">
      <c r="C2084" s="94"/>
      <c r="D2084" s="97"/>
      <c r="E2084" s="97"/>
      <c r="F2084" s="95"/>
      <c r="G2084" s="98"/>
      <c r="H2084" s="99"/>
      <c r="I2084" s="97"/>
      <c r="J2084" s="100"/>
      <c r="K2084" s="97"/>
    </row>
    <row r="2085" spans="1:19" x14ac:dyDescent="0.25">
      <c r="A2085" s="62">
        <v>19</v>
      </c>
      <c r="B2085" s="62" t="s">
        <v>52</v>
      </c>
      <c r="C2085" s="64" t="s">
        <v>9</v>
      </c>
      <c r="D2085" s="64"/>
      <c r="E2085" s="84" t="s">
        <v>26</v>
      </c>
      <c r="F2085" s="84" t="s">
        <v>39</v>
      </c>
      <c r="G2085" s="84" t="s">
        <v>27</v>
      </c>
      <c r="H2085" s="84" t="s">
        <v>28</v>
      </c>
      <c r="I2085" s="84" t="s">
        <v>29</v>
      </c>
      <c r="J2085" s="84" t="s">
        <v>30</v>
      </c>
      <c r="K2085" s="85" t="s">
        <v>31</v>
      </c>
      <c r="M2085" s="85" t="s">
        <v>32</v>
      </c>
      <c r="N2085" s="85" t="s">
        <v>33</v>
      </c>
      <c r="O2085" s="85" t="s">
        <v>34</v>
      </c>
      <c r="P2085" s="85" t="s">
        <v>35</v>
      </c>
      <c r="Q2085" s="85" t="s">
        <v>36</v>
      </c>
      <c r="R2085" s="85" t="s">
        <v>37</v>
      </c>
      <c r="S2085" s="85" t="s">
        <v>38</v>
      </c>
    </row>
    <row r="2086" spans="1:19" x14ac:dyDescent="0.25">
      <c r="B2086" s="62">
        <v>16</v>
      </c>
      <c r="C2086" s="64" t="s">
        <v>12</v>
      </c>
      <c r="D2086" s="68"/>
      <c r="E2086" s="68">
        <f>$D$1921*R2086</f>
        <v>0</v>
      </c>
      <c r="F2086" s="63">
        <f t="shared" ref="F2086:F2093" si="1719">$S$4-$R$4</f>
        <v>1.4133936129127889E-3</v>
      </c>
      <c r="G2086" s="65">
        <f>IFERROR(VLOOKUP(B2086,EFA!$C$2:$D$7,2,0),EFA!$D$7)</f>
        <v>1.0058360487805551</v>
      </c>
      <c r="H2086" s="69">
        <f>LGD!$D$3</f>
        <v>0</v>
      </c>
      <c r="I2086" s="68">
        <f>E2086*F2086*G2086*H2086</f>
        <v>0</v>
      </c>
      <c r="J2086" s="70">
        <f>1/((1+($O$16/12))^(M2086-Q2086))</f>
        <v>0.12695074009335028</v>
      </c>
      <c r="K2086" s="68">
        <f>I2086*J2086</f>
        <v>0</v>
      </c>
      <c r="M2086" s="64">
        <v>228</v>
      </c>
      <c r="N2086" s="64">
        <v>1</v>
      </c>
      <c r="O2086" s="63">
        <f>$O$16</f>
        <v>0.13390000000000002</v>
      </c>
      <c r="P2086" s="87">
        <f t="shared" ref="P2086:P2094" si="1720">PMT(O2086/12,M2086,-N2086,0,0)</f>
        <v>1.2124118336157565E-2</v>
      </c>
      <c r="Q2086" s="64">
        <f>$Q$2083-12</f>
        <v>42</v>
      </c>
      <c r="R2086" s="87">
        <f>PV(O2086/12,Q2086,-P2086,0,0)</f>
        <v>0.40477023867787781</v>
      </c>
      <c r="S2086" s="64">
        <v>186</v>
      </c>
    </row>
    <row r="2087" spans="1:19" x14ac:dyDescent="0.25">
      <c r="B2087" s="62">
        <v>16</v>
      </c>
      <c r="C2087" s="64" t="s">
        <v>13</v>
      </c>
      <c r="D2087" s="68"/>
      <c r="E2087" s="68">
        <f>$D$1922*R2087</f>
        <v>0</v>
      </c>
      <c r="F2087" s="63">
        <f t="shared" si="1719"/>
        <v>1.4133936129127889E-3</v>
      </c>
      <c r="G2087" s="65">
        <f>IFERROR(VLOOKUP(B2087,EFA!$C$2:$D$7,2,0),EFA!$D$7)</f>
        <v>1.0058360487805551</v>
      </c>
      <c r="H2087" s="69">
        <f>LGD!$D$4</f>
        <v>0.55000000000000004</v>
      </c>
      <c r="I2087" s="68">
        <f t="shared" ref="I2087:I2094" si="1721">E2087*F2087*G2087*H2087</f>
        <v>0</v>
      </c>
      <c r="J2087" s="70">
        <f t="shared" ref="J2087:J2094" si="1722">1/((1+($O$16/12))^(M2087-Q2087))</f>
        <v>0.12695074009335028</v>
      </c>
      <c r="K2087" s="68">
        <f t="shared" ref="K2087:K2094" si="1723">I2087*J2087</f>
        <v>0</v>
      </c>
      <c r="M2087" s="64">
        <v>228</v>
      </c>
      <c r="N2087" s="64">
        <v>1</v>
      </c>
      <c r="O2087" s="63">
        <f t="shared" ref="O2087:O2094" si="1724">$O$16</f>
        <v>0.13390000000000002</v>
      </c>
      <c r="P2087" s="87">
        <f t="shared" si="1720"/>
        <v>1.2124118336157565E-2</v>
      </c>
      <c r="Q2087" s="64">
        <f t="shared" ref="Q2087:Q2094" si="1725">$Q$2083-12</f>
        <v>42</v>
      </c>
      <c r="R2087" s="87">
        <f t="shared" ref="R2087:R2094" si="1726">PV(O2087/12,Q2087,-P2087,0,0)</f>
        <v>0.40477023867787781</v>
      </c>
      <c r="S2087" s="64">
        <v>186</v>
      </c>
    </row>
    <row r="2088" spans="1:19" x14ac:dyDescent="0.25">
      <c r="B2088" s="62">
        <v>16</v>
      </c>
      <c r="C2088" s="64" t="s">
        <v>14</v>
      </c>
      <c r="D2088" s="68"/>
      <c r="E2088" s="68">
        <f>$D$1923*R2088</f>
        <v>0</v>
      </c>
      <c r="F2088" s="63">
        <f t="shared" si="1719"/>
        <v>1.4133936129127889E-3</v>
      </c>
      <c r="G2088" s="65">
        <f>IFERROR(VLOOKUP(B2088,EFA!$C$2:$D$7,2,0),EFA!$D$7)</f>
        <v>1.0058360487805551</v>
      </c>
      <c r="H2088" s="69">
        <f>LGD!$D$5</f>
        <v>0.14000000000000001</v>
      </c>
      <c r="I2088" s="68">
        <f t="shared" si="1721"/>
        <v>0</v>
      </c>
      <c r="J2088" s="70">
        <f t="shared" si="1722"/>
        <v>0.12695074009335028</v>
      </c>
      <c r="K2088" s="68">
        <f t="shared" si="1723"/>
        <v>0</v>
      </c>
      <c r="M2088" s="64">
        <v>228</v>
      </c>
      <c r="N2088" s="64">
        <v>1</v>
      </c>
      <c r="O2088" s="63">
        <f t="shared" si="1724"/>
        <v>0.13390000000000002</v>
      </c>
      <c r="P2088" s="87">
        <f t="shared" si="1720"/>
        <v>1.2124118336157565E-2</v>
      </c>
      <c r="Q2088" s="64">
        <f t="shared" si="1725"/>
        <v>42</v>
      </c>
      <c r="R2088" s="87">
        <f t="shared" si="1726"/>
        <v>0.40477023867787781</v>
      </c>
      <c r="S2088" s="64">
        <v>186</v>
      </c>
    </row>
    <row r="2089" spans="1:19" x14ac:dyDescent="0.25">
      <c r="B2089" s="62">
        <v>16</v>
      </c>
      <c r="C2089" s="64" t="s">
        <v>15</v>
      </c>
      <c r="D2089" s="68"/>
      <c r="E2089" s="68">
        <f>$D$1924*R2089</f>
        <v>0</v>
      </c>
      <c r="F2089" s="63">
        <f t="shared" si="1719"/>
        <v>1.4133936129127889E-3</v>
      </c>
      <c r="G2089" s="65">
        <f>IFERROR(VLOOKUP(B2089,EFA!$C$2:$D$7,2,0),EFA!$D$7)</f>
        <v>1.0058360487805551</v>
      </c>
      <c r="H2089" s="69">
        <f>LGD!$D$6</f>
        <v>0.3</v>
      </c>
      <c r="I2089" s="68">
        <f t="shared" si="1721"/>
        <v>0</v>
      </c>
      <c r="J2089" s="70">
        <f t="shared" si="1722"/>
        <v>0.12695074009335028</v>
      </c>
      <c r="K2089" s="68">
        <f t="shared" si="1723"/>
        <v>0</v>
      </c>
      <c r="M2089" s="64">
        <v>228</v>
      </c>
      <c r="N2089" s="64">
        <v>1</v>
      </c>
      <c r="O2089" s="63">
        <f t="shared" si="1724"/>
        <v>0.13390000000000002</v>
      </c>
      <c r="P2089" s="87">
        <f t="shared" si="1720"/>
        <v>1.2124118336157565E-2</v>
      </c>
      <c r="Q2089" s="64">
        <f t="shared" si="1725"/>
        <v>42</v>
      </c>
      <c r="R2089" s="87">
        <f t="shared" si="1726"/>
        <v>0.40477023867787781</v>
      </c>
      <c r="S2089" s="64">
        <v>186</v>
      </c>
    </row>
    <row r="2090" spans="1:19" x14ac:dyDescent="0.25">
      <c r="B2090" s="62">
        <v>16</v>
      </c>
      <c r="C2090" s="64" t="s">
        <v>16</v>
      </c>
      <c r="D2090" s="68"/>
      <c r="E2090" s="68">
        <f>$D$1925*R2090</f>
        <v>0</v>
      </c>
      <c r="F2090" s="63">
        <f t="shared" si="1719"/>
        <v>1.4133936129127889E-3</v>
      </c>
      <c r="G2090" s="65">
        <f>IFERROR(VLOOKUP(B2090,EFA!$C$2:$D$7,2,0),EFA!$D$7)</f>
        <v>1.0058360487805551</v>
      </c>
      <c r="H2090" s="69">
        <f>LGD!$D$7</f>
        <v>0.3</v>
      </c>
      <c r="I2090" s="68">
        <f t="shared" si="1721"/>
        <v>0</v>
      </c>
      <c r="J2090" s="70">
        <f t="shared" si="1722"/>
        <v>0.12695074009335028</v>
      </c>
      <c r="K2090" s="68">
        <f t="shared" si="1723"/>
        <v>0</v>
      </c>
      <c r="M2090" s="64">
        <v>228</v>
      </c>
      <c r="N2090" s="64">
        <v>1</v>
      </c>
      <c r="O2090" s="63">
        <f t="shared" si="1724"/>
        <v>0.13390000000000002</v>
      </c>
      <c r="P2090" s="87">
        <f t="shared" si="1720"/>
        <v>1.2124118336157565E-2</v>
      </c>
      <c r="Q2090" s="64">
        <f t="shared" si="1725"/>
        <v>42</v>
      </c>
      <c r="R2090" s="87">
        <f t="shared" si="1726"/>
        <v>0.40477023867787781</v>
      </c>
      <c r="S2090" s="64">
        <v>186</v>
      </c>
    </row>
    <row r="2091" spans="1:19" x14ac:dyDescent="0.25">
      <c r="B2091" s="62">
        <v>16</v>
      </c>
      <c r="C2091" s="64" t="s">
        <v>17</v>
      </c>
      <c r="D2091" s="68"/>
      <c r="E2091" s="68">
        <f>$D$1926*R2091</f>
        <v>0</v>
      </c>
      <c r="F2091" s="63">
        <f t="shared" si="1719"/>
        <v>1.4133936129127889E-3</v>
      </c>
      <c r="G2091" s="65">
        <f>IFERROR(VLOOKUP(B2091,EFA!$C$2:$D$7,2,0),EFA!$D$7)</f>
        <v>1.0058360487805551</v>
      </c>
      <c r="H2091" s="69">
        <f>LGD!$D$8</f>
        <v>4.6364209605119888E-2</v>
      </c>
      <c r="I2091" s="68">
        <f t="shared" si="1721"/>
        <v>0</v>
      </c>
      <c r="J2091" s="70">
        <f t="shared" si="1722"/>
        <v>0.12695074009335028</v>
      </c>
      <c r="K2091" s="68">
        <f t="shared" si="1723"/>
        <v>0</v>
      </c>
      <c r="M2091" s="64">
        <v>228</v>
      </c>
      <c r="N2091" s="64">
        <v>1</v>
      </c>
      <c r="O2091" s="63">
        <f t="shared" si="1724"/>
        <v>0.13390000000000002</v>
      </c>
      <c r="P2091" s="87">
        <f t="shared" si="1720"/>
        <v>1.2124118336157565E-2</v>
      </c>
      <c r="Q2091" s="64">
        <f t="shared" si="1725"/>
        <v>42</v>
      </c>
      <c r="R2091" s="87">
        <f t="shared" si="1726"/>
        <v>0.40477023867787781</v>
      </c>
      <c r="S2091" s="64">
        <v>186</v>
      </c>
    </row>
    <row r="2092" spans="1:19" x14ac:dyDescent="0.25">
      <c r="B2092" s="62">
        <v>16</v>
      </c>
      <c r="C2092" s="64" t="s">
        <v>18</v>
      </c>
      <c r="D2092" s="68"/>
      <c r="E2092" s="68">
        <f>$D$1927*R2092</f>
        <v>0</v>
      </c>
      <c r="F2092" s="63">
        <f t="shared" si="1719"/>
        <v>1.4133936129127889E-3</v>
      </c>
      <c r="G2092" s="65">
        <f>IFERROR(VLOOKUP(B2092,EFA!$C$2:$D$7,2,0),EFA!$D$7)</f>
        <v>1.0058360487805551</v>
      </c>
      <c r="H2092" s="69">
        <f>LGD!$D$9</f>
        <v>0.25</v>
      </c>
      <c r="I2092" s="68">
        <f t="shared" si="1721"/>
        <v>0</v>
      </c>
      <c r="J2092" s="70">
        <f t="shared" si="1722"/>
        <v>0.12695074009335028</v>
      </c>
      <c r="K2092" s="68">
        <f t="shared" si="1723"/>
        <v>0</v>
      </c>
      <c r="M2092" s="64">
        <v>228</v>
      </c>
      <c r="N2092" s="64">
        <v>1</v>
      </c>
      <c r="O2092" s="63">
        <f t="shared" si="1724"/>
        <v>0.13390000000000002</v>
      </c>
      <c r="P2092" s="87">
        <f t="shared" si="1720"/>
        <v>1.2124118336157565E-2</v>
      </c>
      <c r="Q2092" s="64">
        <f t="shared" si="1725"/>
        <v>42</v>
      </c>
      <c r="R2092" s="87">
        <f t="shared" si="1726"/>
        <v>0.40477023867787781</v>
      </c>
      <c r="S2092" s="64">
        <v>186</v>
      </c>
    </row>
    <row r="2093" spans="1:19" x14ac:dyDescent="0.25">
      <c r="B2093" s="62">
        <v>16</v>
      </c>
      <c r="C2093" s="64" t="s">
        <v>19</v>
      </c>
      <c r="D2093" s="68"/>
      <c r="E2093" s="68">
        <f>$D$1928*R2093</f>
        <v>0</v>
      </c>
      <c r="F2093" s="63">
        <f t="shared" si="1719"/>
        <v>1.4133936129127889E-3</v>
      </c>
      <c r="G2093" s="65">
        <f>IFERROR(VLOOKUP(B2093,EFA!$C$2:$D$7,2,0),EFA!$D$7)</f>
        <v>1.0058360487805551</v>
      </c>
      <c r="H2093" s="69">
        <f>LGD!$D$10</f>
        <v>0.35</v>
      </c>
      <c r="I2093" s="68">
        <f t="shared" si="1721"/>
        <v>0</v>
      </c>
      <c r="J2093" s="70">
        <f t="shared" si="1722"/>
        <v>0.12695074009335028</v>
      </c>
      <c r="K2093" s="68">
        <f t="shared" si="1723"/>
        <v>0</v>
      </c>
      <c r="M2093" s="64">
        <v>228</v>
      </c>
      <c r="N2093" s="64">
        <v>1</v>
      </c>
      <c r="O2093" s="63">
        <f t="shared" si="1724"/>
        <v>0.13390000000000002</v>
      </c>
      <c r="P2093" s="87">
        <f t="shared" si="1720"/>
        <v>1.2124118336157565E-2</v>
      </c>
      <c r="Q2093" s="64">
        <f t="shared" si="1725"/>
        <v>42</v>
      </c>
      <c r="R2093" s="87">
        <f t="shared" si="1726"/>
        <v>0.40477023867787781</v>
      </c>
      <c r="S2093" s="64">
        <v>186</v>
      </c>
    </row>
    <row r="2094" spans="1:19" x14ac:dyDescent="0.25">
      <c r="B2094" s="62">
        <v>16</v>
      </c>
      <c r="C2094" s="64" t="s">
        <v>20</v>
      </c>
      <c r="D2094" s="68"/>
      <c r="E2094" s="68">
        <f>$D$1929*R2094</f>
        <v>0</v>
      </c>
      <c r="F2094" s="63">
        <f>$S$4-$R$4</f>
        <v>1.4133936129127889E-3</v>
      </c>
      <c r="G2094" s="65">
        <f>IFERROR(VLOOKUP(B2094,EFA!$C$2:$D$7,2,0),EFA!$D$7)</f>
        <v>1.0058360487805551</v>
      </c>
      <c r="H2094" s="69">
        <f>LGD!$D$11</f>
        <v>0.55000000000000004</v>
      </c>
      <c r="I2094" s="68">
        <f t="shared" si="1721"/>
        <v>0</v>
      </c>
      <c r="J2094" s="70">
        <f t="shared" si="1722"/>
        <v>0.12695074009335028</v>
      </c>
      <c r="K2094" s="68">
        <f t="shared" si="1723"/>
        <v>0</v>
      </c>
      <c r="M2094" s="64">
        <v>228</v>
      </c>
      <c r="N2094" s="64">
        <v>1</v>
      </c>
      <c r="O2094" s="63">
        <f t="shared" si="1724"/>
        <v>0.13390000000000002</v>
      </c>
      <c r="P2094" s="87">
        <f t="shared" si="1720"/>
        <v>1.2124118336157565E-2</v>
      </c>
      <c r="Q2094" s="64">
        <f t="shared" si="1725"/>
        <v>42</v>
      </c>
      <c r="R2094" s="87">
        <f t="shared" si="1726"/>
        <v>0.40477023867787781</v>
      </c>
      <c r="S2094" s="64">
        <v>186</v>
      </c>
    </row>
    <row r="2095" spans="1:19" x14ac:dyDescent="0.25">
      <c r="C2095" s="94"/>
      <c r="D2095" s="97"/>
      <c r="E2095" s="97"/>
      <c r="F2095" s="95"/>
      <c r="G2095" s="98"/>
      <c r="H2095" s="99"/>
      <c r="I2095" s="97"/>
      <c r="J2095" s="100"/>
      <c r="K2095" s="97"/>
    </row>
    <row r="2096" spans="1:19" x14ac:dyDescent="0.25">
      <c r="A2096" s="62">
        <v>19</v>
      </c>
      <c r="B2096" s="62" t="s">
        <v>52</v>
      </c>
      <c r="C2096" s="64" t="s">
        <v>9</v>
      </c>
      <c r="D2096" s="64"/>
      <c r="E2096" s="84" t="s">
        <v>26</v>
      </c>
      <c r="F2096" s="84" t="s">
        <v>39</v>
      </c>
      <c r="G2096" s="84" t="s">
        <v>27</v>
      </c>
      <c r="H2096" s="84" t="s">
        <v>28</v>
      </c>
      <c r="I2096" s="84" t="s">
        <v>29</v>
      </c>
      <c r="J2096" s="84" t="s">
        <v>30</v>
      </c>
      <c r="K2096" s="85" t="s">
        <v>31</v>
      </c>
      <c r="M2096" s="85" t="s">
        <v>32</v>
      </c>
      <c r="N2096" s="85" t="s">
        <v>33</v>
      </c>
      <c r="O2096" s="85" t="s">
        <v>34</v>
      </c>
      <c r="P2096" s="85" t="s">
        <v>35</v>
      </c>
      <c r="Q2096" s="85" t="s">
        <v>36</v>
      </c>
      <c r="R2096" s="85" t="s">
        <v>37</v>
      </c>
      <c r="S2096" s="85" t="s">
        <v>38</v>
      </c>
    </row>
    <row r="2097" spans="1:19" x14ac:dyDescent="0.25">
      <c r="B2097" s="62">
        <v>17</v>
      </c>
      <c r="C2097" s="64" t="s">
        <v>12</v>
      </c>
      <c r="D2097" s="68"/>
      <c r="E2097" s="68">
        <f>$D$1921*R2097</f>
        <v>0</v>
      </c>
      <c r="F2097" s="63">
        <f t="shared" ref="F2097:F2104" si="1727">$T$4-$S$4</f>
        <v>1.3276792177799313E-3</v>
      </c>
      <c r="G2097" s="65">
        <f>IFERROR(VLOOKUP(B2097,EFA!$C$2:$D$7,2,0),EFA!$D$7)</f>
        <v>1.0058360487805551</v>
      </c>
      <c r="H2097" s="69">
        <f>LGD!$D$3</f>
        <v>0</v>
      </c>
      <c r="I2097" s="68">
        <f>E2097*F2097*G2097*H2097</f>
        <v>0</v>
      </c>
      <c r="J2097" s="70">
        <f>1/((1+($O$16/12))^(M2097-Q2097))</f>
        <v>0.11112333129161378</v>
      </c>
      <c r="K2097" s="68">
        <f>I2097*J2097</f>
        <v>0</v>
      </c>
      <c r="M2097" s="64">
        <v>228</v>
      </c>
      <c r="N2097" s="64">
        <v>1</v>
      </c>
      <c r="O2097" s="63">
        <f>$O$16</f>
        <v>0.13390000000000002</v>
      </c>
      <c r="P2097" s="87">
        <f t="shared" ref="P2097:P2105" si="1728">PMT(O2097/12,M2097,-N2097,0,0)</f>
        <v>1.2124118336157565E-2</v>
      </c>
      <c r="Q2097" s="64">
        <f>$Q$2094-12</f>
        <v>30</v>
      </c>
      <c r="R2097" s="87">
        <f>PV(O2097/12,Q2097,-P2097,0,0)</f>
        <v>0.30766325673288264</v>
      </c>
      <c r="S2097" s="64">
        <v>198</v>
      </c>
    </row>
    <row r="2098" spans="1:19" x14ac:dyDescent="0.25">
      <c r="B2098" s="62">
        <v>17</v>
      </c>
      <c r="C2098" s="64" t="s">
        <v>13</v>
      </c>
      <c r="D2098" s="68"/>
      <c r="E2098" s="68">
        <f>$D$1922*R2098</f>
        <v>0</v>
      </c>
      <c r="F2098" s="63">
        <f t="shared" si="1727"/>
        <v>1.3276792177799313E-3</v>
      </c>
      <c r="G2098" s="65">
        <f>IFERROR(VLOOKUP(B2098,EFA!$C$2:$D$7,2,0),EFA!$D$7)</f>
        <v>1.0058360487805551</v>
      </c>
      <c r="H2098" s="69">
        <f>LGD!$D$4</f>
        <v>0.55000000000000004</v>
      </c>
      <c r="I2098" s="68">
        <f t="shared" ref="I2098:I2105" si="1729">E2098*F2098*G2098*H2098</f>
        <v>0</v>
      </c>
      <c r="J2098" s="70">
        <f t="shared" ref="J2098:J2105" si="1730">1/((1+($O$16/12))^(M2098-Q2098))</f>
        <v>0.11112333129161378</v>
      </c>
      <c r="K2098" s="68">
        <f t="shared" ref="K2098:K2105" si="1731">I2098*J2098</f>
        <v>0</v>
      </c>
      <c r="M2098" s="64">
        <v>228</v>
      </c>
      <c r="N2098" s="64">
        <v>1</v>
      </c>
      <c r="O2098" s="63">
        <f t="shared" ref="O2098:O2105" si="1732">$O$16</f>
        <v>0.13390000000000002</v>
      </c>
      <c r="P2098" s="87">
        <f t="shared" si="1728"/>
        <v>1.2124118336157565E-2</v>
      </c>
      <c r="Q2098" s="64">
        <f t="shared" ref="Q2098:Q2105" si="1733">$Q$2094-12</f>
        <v>30</v>
      </c>
      <c r="R2098" s="87">
        <f t="shared" ref="R2098:R2105" si="1734">PV(O2098/12,Q2098,-P2098,0,0)</f>
        <v>0.30766325673288264</v>
      </c>
      <c r="S2098" s="64">
        <v>198</v>
      </c>
    </row>
    <row r="2099" spans="1:19" x14ac:dyDescent="0.25">
      <c r="B2099" s="62">
        <v>17</v>
      </c>
      <c r="C2099" s="64" t="s">
        <v>14</v>
      </c>
      <c r="D2099" s="68"/>
      <c r="E2099" s="68">
        <f>$D$1923*R2099</f>
        <v>0</v>
      </c>
      <c r="F2099" s="63">
        <f t="shared" si="1727"/>
        <v>1.3276792177799313E-3</v>
      </c>
      <c r="G2099" s="65">
        <f>IFERROR(VLOOKUP(B2099,EFA!$C$2:$D$7,2,0),EFA!$D$7)</f>
        <v>1.0058360487805551</v>
      </c>
      <c r="H2099" s="69">
        <f>LGD!$D$5</f>
        <v>0.14000000000000001</v>
      </c>
      <c r="I2099" s="68">
        <f t="shared" si="1729"/>
        <v>0</v>
      </c>
      <c r="J2099" s="70">
        <f t="shared" si="1730"/>
        <v>0.11112333129161378</v>
      </c>
      <c r="K2099" s="68">
        <f t="shared" si="1731"/>
        <v>0</v>
      </c>
      <c r="M2099" s="64">
        <v>228</v>
      </c>
      <c r="N2099" s="64">
        <v>1</v>
      </c>
      <c r="O2099" s="63">
        <f t="shared" si="1732"/>
        <v>0.13390000000000002</v>
      </c>
      <c r="P2099" s="87">
        <f t="shared" si="1728"/>
        <v>1.2124118336157565E-2</v>
      </c>
      <c r="Q2099" s="64">
        <f t="shared" si="1733"/>
        <v>30</v>
      </c>
      <c r="R2099" s="87">
        <f t="shared" si="1734"/>
        <v>0.30766325673288264</v>
      </c>
      <c r="S2099" s="64">
        <v>198</v>
      </c>
    </row>
    <row r="2100" spans="1:19" x14ac:dyDescent="0.25">
      <c r="B2100" s="62">
        <v>17</v>
      </c>
      <c r="C2100" s="64" t="s">
        <v>15</v>
      </c>
      <c r="D2100" s="68"/>
      <c r="E2100" s="68">
        <f>$D$1924*R2100</f>
        <v>0</v>
      </c>
      <c r="F2100" s="63">
        <f t="shared" si="1727"/>
        <v>1.3276792177799313E-3</v>
      </c>
      <c r="G2100" s="65">
        <f>IFERROR(VLOOKUP(B2100,EFA!$C$2:$D$7,2,0),EFA!$D$7)</f>
        <v>1.0058360487805551</v>
      </c>
      <c r="H2100" s="69">
        <f>LGD!$D$6</f>
        <v>0.3</v>
      </c>
      <c r="I2100" s="68">
        <f t="shared" si="1729"/>
        <v>0</v>
      </c>
      <c r="J2100" s="70">
        <f t="shared" si="1730"/>
        <v>0.11112333129161378</v>
      </c>
      <c r="K2100" s="68">
        <f t="shared" si="1731"/>
        <v>0</v>
      </c>
      <c r="M2100" s="64">
        <v>228</v>
      </c>
      <c r="N2100" s="64">
        <v>1</v>
      </c>
      <c r="O2100" s="63">
        <f t="shared" si="1732"/>
        <v>0.13390000000000002</v>
      </c>
      <c r="P2100" s="87">
        <f t="shared" si="1728"/>
        <v>1.2124118336157565E-2</v>
      </c>
      <c r="Q2100" s="64">
        <f t="shared" si="1733"/>
        <v>30</v>
      </c>
      <c r="R2100" s="87">
        <f t="shared" si="1734"/>
        <v>0.30766325673288264</v>
      </c>
      <c r="S2100" s="64">
        <v>198</v>
      </c>
    </row>
    <row r="2101" spans="1:19" x14ac:dyDescent="0.25">
      <c r="B2101" s="62">
        <v>17</v>
      </c>
      <c r="C2101" s="64" t="s">
        <v>16</v>
      </c>
      <c r="D2101" s="68"/>
      <c r="E2101" s="68">
        <f>$D$1925*R2101</f>
        <v>0</v>
      </c>
      <c r="F2101" s="63">
        <f t="shared" si="1727"/>
        <v>1.3276792177799313E-3</v>
      </c>
      <c r="G2101" s="65">
        <f>IFERROR(VLOOKUP(B2101,EFA!$C$2:$D$7,2,0),EFA!$D$7)</f>
        <v>1.0058360487805551</v>
      </c>
      <c r="H2101" s="69">
        <f>LGD!$D$7</f>
        <v>0.3</v>
      </c>
      <c r="I2101" s="68">
        <f t="shared" si="1729"/>
        <v>0</v>
      </c>
      <c r="J2101" s="70">
        <f t="shared" si="1730"/>
        <v>0.11112333129161378</v>
      </c>
      <c r="K2101" s="68">
        <f t="shared" si="1731"/>
        <v>0</v>
      </c>
      <c r="M2101" s="64">
        <v>228</v>
      </c>
      <c r="N2101" s="64">
        <v>1</v>
      </c>
      <c r="O2101" s="63">
        <f t="shared" si="1732"/>
        <v>0.13390000000000002</v>
      </c>
      <c r="P2101" s="87">
        <f t="shared" si="1728"/>
        <v>1.2124118336157565E-2</v>
      </c>
      <c r="Q2101" s="64">
        <f t="shared" si="1733"/>
        <v>30</v>
      </c>
      <c r="R2101" s="87">
        <f t="shared" si="1734"/>
        <v>0.30766325673288264</v>
      </c>
      <c r="S2101" s="64">
        <v>198</v>
      </c>
    </row>
    <row r="2102" spans="1:19" x14ac:dyDescent="0.25">
      <c r="B2102" s="62">
        <v>17</v>
      </c>
      <c r="C2102" s="64" t="s">
        <v>17</v>
      </c>
      <c r="D2102" s="68"/>
      <c r="E2102" s="68">
        <f>$D$1926*R2102</f>
        <v>0</v>
      </c>
      <c r="F2102" s="63">
        <f t="shared" si="1727"/>
        <v>1.3276792177799313E-3</v>
      </c>
      <c r="G2102" s="65">
        <f>IFERROR(VLOOKUP(B2102,EFA!$C$2:$D$7,2,0),EFA!$D$7)</f>
        <v>1.0058360487805551</v>
      </c>
      <c r="H2102" s="69">
        <f>LGD!$D$8</f>
        <v>4.6364209605119888E-2</v>
      </c>
      <c r="I2102" s="68">
        <f t="shared" si="1729"/>
        <v>0</v>
      </c>
      <c r="J2102" s="70">
        <f t="shared" si="1730"/>
        <v>0.11112333129161378</v>
      </c>
      <c r="K2102" s="68">
        <f t="shared" si="1731"/>
        <v>0</v>
      </c>
      <c r="M2102" s="64">
        <v>228</v>
      </c>
      <c r="N2102" s="64">
        <v>1</v>
      </c>
      <c r="O2102" s="63">
        <f t="shared" si="1732"/>
        <v>0.13390000000000002</v>
      </c>
      <c r="P2102" s="87">
        <f t="shared" si="1728"/>
        <v>1.2124118336157565E-2</v>
      </c>
      <c r="Q2102" s="64">
        <f t="shared" si="1733"/>
        <v>30</v>
      </c>
      <c r="R2102" s="87">
        <f t="shared" si="1734"/>
        <v>0.30766325673288264</v>
      </c>
      <c r="S2102" s="64">
        <v>198</v>
      </c>
    </row>
    <row r="2103" spans="1:19" x14ac:dyDescent="0.25">
      <c r="B2103" s="62">
        <v>17</v>
      </c>
      <c r="C2103" s="64" t="s">
        <v>18</v>
      </c>
      <c r="D2103" s="68"/>
      <c r="E2103" s="68">
        <f>$D$1927*R2103</f>
        <v>0</v>
      </c>
      <c r="F2103" s="63">
        <f t="shared" si="1727"/>
        <v>1.3276792177799313E-3</v>
      </c>
      <c r="G2103" s="65">
        <f>IFERROR(VLOOKUP(B2103,EFA!$C$2:$D$7,2,0),EFA!$D$7)</f>
        <v>1.0058360487805551</v>
      </c>
      <c r="H2103" s="69">
        <f>LGD!$D$9</f>
        <v>0.25</v>
      </c>
      <c r="I2103" s="68">
        <f t="shared" si="1729"/>
        <v>0</v>
      </c>
      <c r="J2103" s="70">
        <f t="shared" si="1730"/>
        <v>0.11112333129161378</v>
      </c>
      <c r="K2103" s="68">
        <f t="shared" si="1731"/>
        <v>0</v>
      </c>
      <c r="M2103" s="64">
        <v>228</v>
      </c>
      <c r="N2103" s="64">
        <v>1</v>
      </c>
      <c r="O2103" s="63">
        <f t="shared" si="1732"/>
        <v>0.13390000000000002</v>
      </c>
      <c r="P2103" s="87">
        <f t="shared" si="1728"/>
        <v>1.2124118336157565E-2</v>
      </c>
      <c r="Q2103" s="64">
        <f t="shared" si="1733"/>
        <v>30</v>
      </c>
      <c r="R2103" s="87">
        <f t="shared" si="1734"/>
        <v>0.30766325673288264</v>
      </c>
      <c r="S2103" s="64">
        <v>198</v>
      </c>
    </row>
    <row r="2104" spans="1:19" x14ac:dyDescent="0.25">
      <c r="B2104" s="62">
        <v>17</v>
      </c>
      <c r="C2104" s="64" t="s">
        <v>19</v>
      </c>
      <c r="D2104" s="68"/>
      <c r="E2104" s="68">
        <f>$D$1928*R2104</f>
        <v>0</v>
      </c>
      <c r="F2104" s="63">
        <f t="shared" si="1727"/>
        <v>1.3276792177799313E-3</v>
      </c>
      <c r="G2104" s="65">
        <f>IFERROR(VLOOKUP(B2104,EFA!$C$2:$D$7,2,0),EFA!$D$7)</f>
        <v>1.0058360487805551</v>
      </c>
      <c r="H2104" s="69">
        <f>LGD!$D$10</f>
        <v>0.35</v>
      </c>
      <c r="I2104" s="68">
        <f t="shared" si="1729"/>
        <v>0</v>
      </c>
      <c r="J2104" s="70">
        <f t="shared" si="1730"/>
        <v>0.11112333129161378</v>
      </c>
      <c r="K2104" s="68">
        <f t="shared" si="1731"/>
        <v>0</v>
      </c>
      <c r="M2104" s="64">
        <v>228</v>
      </c>
      <c r="N2104" s="64">
        <v>1</v>
      </c>
      <c r="O2104" s="63">
        <f t="shared" si="1732"/>
        <v>0.13390000000000002</v>
      </c>
      <c r="P2104" s="87">
        <f t="shared" si="1728"/>
        <v>1.2124118336157565E-2</v>
      </c>
      <c r="Q2104" s="64">
        <f t="shared" si="1733"/>
        <v>30</v>
      </c>
      <c r="R2104" s="87">
        <f t="shared" si="1734"/>
        <v>0.30766325673288264</v>
      </c>
      <c r="S2104" s="64">
        <v>198</v>
      </c>
    </row>
    <row r="2105" spans="1:19" x14ac:dyDescent="0.25">
      <c r="B2105" s="62">
        <v>17</v>
      </c>
      <c r="C2105" s="64" t="s">
        <v>20</v>
      </c>
      <c r="D2105" s="68"/>
      <c r="E2105" s="68">
        <f>$D$1929*R2105</f>
        <v>0</v>
      </c>
      <c r="F2105" s="63">
        <f>$T$4-$S$4</f>
        <v>1.3276792177799313E-3</v>
      </c>
      <c r="G2105" s="65">
        <f>IFERROR(VLOOKUP(B2105,EFA!$C$2:$D$7,2,0),EFA!$D$7)</f>
        <v>1.0058360487805551</v>
      </c>
      <c r="H2105" s="69">
        <f>LGD!$D$11</f>
        <v>0.55000000000000004</v>
      </c>
      <c r="I2105" s="68">
        <f t="shared" si="1729"/>
        <v>0</v>
      </c>
      <c r="J2105" s="70">
        <f t="shared" si="1730"/>
        <v>0.11112333129161378</v>
      </c>
      <c r="K2105" s="68">
        <f t="shared" si="1731"/>
        <v>0</v>
      </c>
      <c r="M2105" s="64">
        <v>228</v>
      </c>
      <c r="N2105" s="64">
        <v>1</v>
      </c>
      <c r="O2105" s="63">
        <f t="shared" si="1732"/>
        <v>0.13390000000000002</v>
      </c>
      <c r="P2105" s="87">
        <f t="shared" si="1728"/>
        <v>1.2124118336157565E-2</v>
      </c>
      <c r="Q2105" s="64">
        <f t="shared" si="1733"/>
        <v>30</v>
      </c>
      <c r="R2105" s="87">
        <f t="shared" si="1734"/>
        <v>0.30766325673288264</v>
      </c>
      <c r="S2105" s="64">
        <v>198</v>
      </c>
    </row>
    <row r="2106" spans="1:19" x14ac:dyDescent="0.25">
      <c r="C2106" s="94"/>
      <c r="D2106" s="102"/>
      <c r="E2106" s="102"/>
      <c r="F2106" s="95"/>
      <c r="G2106" s="98"/>
      <c r="H2106" s="99"/>
      <c r="I2106" s="102"/>
      <c r="J2106" s="100"/>
      <c r="K2106" s="102"/>
      <c r="M2106" s="94"/>
      <c r="N2106" s="94"/>
      <c r="O2106" s="95"/>
      <c r="P2106" s="96"/>
      <c r="Q2106" s="94"/>
      <c r="R2106" s="96"/>
      <c r="S2106" s="94"/>
    </row>
    <row r="2107" spans="1:19" x14ac:dyDescent="0.25">
      <c r="A2107" s="62">
        <v>19</v>
      </c>
      <c r="B2107" s="62" t="s">
        <v>52</v>
      </c>
      <c r="C2107" s="64" t="s">
        <v>9</v>
      </c>
      <c r="D2107" s="64"/>
      <c r="E2107" s="84" t="s">
        <v>26</v>
      </c>
      <c r="F2107" s="84" t="s">
        <v>39</v>
      </c>
      <c r="G2107" s="84" t="s">
        <v>27</v>
      </c>
      <c r="H2107" s="84" t="s">
        <v>28</v>
      </c>
      <c r="I2107" s="84" t="s">
        <v>29</v>
      </c>
      <c r="J2107" s="84" t="s">
        <v>30</v>
      </c>
      <c r="K2107" s="85" t="s">
        <v>31</v>
      </c>
      <c r="M2107" s="85" t="s">
        <v>32</v>
      </c>
      <c r="N2107" s="85" t="s">
        <v>33</v>
      </c>
      <c r="O2107" s="85" t="s">
        <v>34</v>
      </c>
      <c r="P2107" s="85" t="s">
        <v>35</v>
      </c>
      <c r="Q2107" s="85" t="s">
        <v>36</v>
      </c>
      <c r="R2107" s="85" t="s">
        <v>37</v>
      </c>
      <c r="S2107" s="85" t="s">
        <v>38</v>
      </c>
    </row>
    <row r="2108" spans="1:19" x14ac:dyDescent="0.25">
      <c r="B2108" s="62">
        <v>18</v>
      </c>
      <c r="C2108" s="64" t="s">
        <v>12</v>
      </c>
      <c r="D2108" s="68"/>
      <c r="E2108" s="68">
        <f>$D$1921*R2108</f>
        <v>0</v>
      </c>
      <c r="F2108" s="63">
        <f>$U$4-$T$4</f>
        <v>1.2517692630948651E-3</v>
      </c>
      <c r="G2108" s="65">
        <f>IFERROR(VLOOKUP(B2108,EFA!$C$2:$D$7,2,0),EFA!$D$7)</f>
        <v>1.0058360487805551</v>
      </c>
      <c r="H2108" s="69">
        <f>LGD!$D$3</f>
        <v>0</v>
      </c>
      <c r="I2108" s="68">
        <f>E2108*F2108*G2108*H2108</f>
        <v>0</v>
      </c>
      <c r="J2108" s="70">
        <f>1/((1+($O$16/12))^(M2108-Q2108))</f>
        <v>9.7269182899332826E-2</v>
      </c>
      <c r="K2108" s="68">
        <f>I2108*J2108</f>
        <v>0</v>
      </c>
      <c r="M2108" s="64">
        <v>228</v>
      </c>
      <c r="N2108" s="64">
        <v>1</v>
      </c>
      <c r="O2108" s="63">
        <f>$O$16</f>
        <v>0.13390000000000002</v>
      </c>
      <c r="P2108" s="87">
        <f t="shared" ref="P2108:P2116" si="1735">PMT(O2108/12,M2108,-N2108,0,0)</f>
        <v>1.2124118336157565E-2</v>
      </c>
      <c r="Q2108" s="64">
        <f>$Q$2105-12</f>
        <v>18</v>
      </c>
      <c r="R2108" s="87">
        <f>PV(O2108/12,Q2108,-P2108,0,0)</f>
        <v>0.19672522884207277</v>
      </c>
      <c r="S2108" s="64">
        <v>198</v>
      </c>
    </row>
    <row r="2109" spans="1:19" x14ac:dyDescent="0.25">
      <c r="B2109" s="62">
        <v>18</v>
      </c>
      <c r="C2109" s="64" t="s">
        <v>13</v>
      </c>
      <c r="D2109" s="68"/>
      <c r="E2109" s="68">
        <f>$D$1922*R2109</f>
        <v>0</v>
      </c>
      <c r="F2109" s="63">
        <f t="shared" ref="F2109:F2116" si="1736">$U$4-$T$4</f>
        <v>1.2517692630948651E-3</v>
      </c>
      <c r="G2109" s="65">
        <f>IFERROR(VLOOKUP(B2109,EFA!$C$2:$D$7,2,0),EFA!$D$7)</f>
        <v>1.0058360487805551</v>
      </c>
      <c r="H2109" s="69">
        <f>LGD!$D$4</f>
        <v>0.55000000000000004</v>
      </c>
      <c r="I2109" s="68">
        <f t="shared" ref="I2109:I2116" si="1737">E2109*F2109*G2109*H2109</f>
        <v>0</v>
      </c>
      <c r="J2109" s="70">
        <f t="shared" ref="J2109:J2116" si="1738">1/((1+($O$16/12))^(M2109-Q2109))</f>
        <v>9.7269182899332826E-2</v>
      </c>
      <c r="K2109" s="68">
        <f t="shared" ref="K2109:K2116" si="1739">I2109*J2109</f>
        <v>0</v>
      </c>
      <c r="M2109" s="64">
        <v>228</v>
      </c>
      <c r="N2109" s="64">
        <v>1</v>
      </c>
      <c r="O2109" s="63">
        <f t="shared" ref="O2109:O2116" si="1740">$O$16</f>
        <v>0.13390000000000002</v>
      </c>
      <c r="P2109" s="87">
        <f t="shared" si="1735"/>
        <v>1.2124118336157565E-2</v>
      </c>
      <c r="Q2109" s="64">
        <f t="shared" ref="Q2109:Q2116" si="1741">$Q$2105-12</f>
        <v>18</v>
      </c>
      <c r="R2109" s="87">
        <f t="shared" ref="R2109:R2116" si="1742">PV(O2109/12,Q2109,-P2109,0,0)</f>
        <v>0.19672522884207277</v>
      </c>
      <c r="S2109" s="64">
        <v>198</v>
      </c>
    </row>
    <row r="2110" spans="1:19" x14ac:dyDescent="0.25">
      <c r="B2110" s="62">
        <v>18</v>
      </c>
      <c r="C2110" s="64" t="s">
        <v>14</v>
      </c>
      <c r="D2110" s="68"/>
      <c r="E2110" s="68">
        <f>$D$1923*R2110</f>
        <v>0</v>
      </c>
      <c r="F2110" s="63">
        <f t="shared" si="1736"/>
        <v>1.2517692630948651E-3</v>
      </c>
      <c r="G2110" s="65">
        <f>IFERROR(VLOOKUP(B2110,EFA!$C$2:$D$7,2,0),EFA!$D$7)</f>
        <v>1.0058360487805551</v>
      </c>
      <c r="H2110" s="69">
        <f>LGD!$D$5</f>
        <v>0.14000000000000001</v>
      </c>
      <c r="I2110" s="68">
        <f t="shared" si="1737"/>
        <v>0</v>
      </c>
      <c r="J2110" s="70">
        <f t="shared" si="1738"/>
        <v>9.7269182899332826E-2</v>
      </c>
      <c r="K2110" s="68">
        <f t="shared" si="1739"/>
        <v>0</v>
      </c>
      <c r="M2110" s="64">
        <v>228</v>
      </c>
      <c r="N2110" s="64">
        <v>1</v>
      </c>
      <c r="O2110" s="63">
        <f t="shared" si="1740"/>
        <v>0.13390000000000002</v>
      </c>
      <c r="P2110" s="87">
        <f t="shared" si="1735"/>
        <v>1.2124118336157565E-2</v>
      </c>
      <c r="Q2110" s="64">
        <f t="shared" si="1741"/>
        <v>18</v>
      </c>
      <c r="R2110" s="87">
        <f t="shared" si="1742"/>
        <v>0.19672522884207277</v>
      </c>
      <c r="S2110" s="64">
        <v>198</v>
      </c>
    </row>
    <row r="2111" spans="1:19" x14ac:dyDescent="0.25">
      <c r="B2111" s="62">
        <v>18</v>
      </c>
      <c r="C2111" s="64" t="s">
        <v>15</v>
      </c>
      <c r="D2111" s="68"/>
      <c r="E2111" s="68">
        <f>$D$1924*R2111</f>
        <v>0</v>
      </c>
      <c r="F2111" s="63">
        <f t="shared" si="1736"/>
        <v>1.2517692630948651E-3</v>
      </c>
      <c r="G2111" s="65">
        <f>IFERROR(VLOOKUP(B2111,EFA!$C$2:$D$7,2,0),EFA!$D$7)</f>
        <v>1.0058360487805551</v>
      </c>
      <c r="H2111" s="69">
        <f>LGD!$D$6</f>
        <v>0.3</v>
      </c>
      <c r="I2111" s="68">
        <f t="shared" si="1737"/>
        <v>0</v>
      </c>
      <c r="J2111" s="70">
        <f t="shared" si="1738"/>
        <v>9.7269182899332826E-2</v>
      </c>
      <c r="K2111" s="68">
        <f t="shared" si="1739"/>
        <v>0</v>
      </c>
      <c r="M2111" s="64">
        <v>228</v>
      </c>
      <c r="N2111" s="64">
        <v>1</v>
      </c>
      <c r="O2111" s="63">
        <f t="shared" si="1740"/>
        <v>0.13390000000000002</v>
      </c>
      <c r="P2111" s="87">
        <f t="shared" si="1735"/>
        <v>1.2124118336157565E-2</v>
      </c>
      <c r="Q2111" s="64">
        <f t="shared" si="1741"/>
        <v>18</v>
      </c>
      <c r="R2111" s="87">
        <f t="shared" si="1742"/>
        <v>0.19672522884207277</v>
      </c>
      <c r="S2111" s="64">
        <v>198</v>
      </c>
    </row>
    <row r="2112" spans="1:19" x14ac:dyDescent="0.25">
      <c r="B2112" s="62">
        <v>18</v>
      </c>
      <c r="C2112" s="64" t="s">
        <v>16</v>
      </c>
      <c r="D2112" s="68"/>
      <c r="E2112" s="68">
        <f>$D$1925*R2112</f>
        <v>0</v>
      </c>
      <c r="F2112" s="63">
        <f t="shared" si="1736"/>
        <v>1.2517692630948651E-3</v>
      </c>
      <c r="G2112" s="65">
        <f>IFERROR(VLOOKUP(B2112,EFA!$C$2:$D$7,2,0),EFA!$D$7)</f>
        <v>1.0058360487805551</v>
      </c>
      <c r="H2112" s="69">
        <f>LGD!$D$7</f>
        <v>0.3</v>
      </c>
      <c r="I2112" s="68">
        <f t="shared" si="1737"/>
        <v>0</v>
      </c>
      <c r="J2112" s="70">
        <f t="shared" si="1738"/>
        <v>9.7269182899332826E-2</v>
      </c>
      <c r="K2112" s="68">
        <f t="shared" si="1739"/>
        <v>0</v>
      </c>
      <c r="M2112" s="64">
        <v>228</v>
      </c>
      <c r="N2112" s="64">
        <v>1</v>
      </c>
      <c r="O2112" s="63">
        <f t="shared" si="1740"/>
        <v>0.13390000000000002</v>
      </c>
      <c r="P2112" s="87">
        <f t="shared" si="1735"/>
        <v>1.2124118336157565E-2</v>
      </c>
      <c r="Q2112" s="64">
        <f t="shared" si="1741"/>
        <v>18</v>
      </c>
      <c r="R2112" s="87">
        <f t="shared" si="1742"/>
        <v>0.19672522884207277</v>
      </c>
      <c r="S2112" s="64">
        <v>198</v>
      </c>
    </row>
    <row r="2113" spans="1:19" x14ac:dyDescent="0.25">
      <c r="B2113" s="62">
        <v>18</v>
      </c>
      <c r="C2113" s="64" t="s">
        <v>17</v>
      </c>
      <c r="D2113" s="68"/>
      <c r="E2113" s="68">
        <f>$D$1926*R2113</f>
        <v>0</v>
      </c>
      <c r="F2113" s="63">
        <f t="shared" si="1736"/>
        <v>1.2517692630948651E-3</v>
      </c>
      <c r="G2113" s="65">
        <f>IFERROR(VLOOKUP(B2113,EFA!$C$2:$D$7,2,0),EFA!$D$7)</f>
        <v>1.0058360487805551</v>
      </c>
      <c r="H2113" s="69">
        <f>LGD!$D$8</f>
        <v>4.6364209605119888E-2</v>
      </c>
      <c r="I2113" s="68">
        <f t="shared" si="1737"/>
        <v>0</v>
      </c>
      <c r="J2113" s="70">
        <f t="shared" si="1738"/>
        <v>9.7269182899332826E-2</v>
      </c>
      <c r="K2113" s="68">
        <f t="shared" si="1739"/>
        <v>0</v>
      </c>
      <c r="M2113" s="64">
        <v>228</v>
      </c>
      <c r="N2113" s="64">
        <v>1</v>
      </c>
      <c r="O2113" s="63">
        <f t="shared" si="1740"/>
        <v>0.13390000000000002</v>
      </c>
      <c r="P2113" s="87">
        <f t="shared" si="1735"/>
        <v>1.2124118336157565E-2</v>
      </c>
      <c r="Q2113" s="64">
        <f t="shared" si="1741"/>
        <v>18</v>
      </c>
      <c r="R2113" s="87">
        <f t="shared" si="1742"/>
        <v>0.19672522884207277</v>
      </c>
      <c r="S2113" s="64">
        <v>198</v>
      </c>
    </row>
    <row r="2114" spans="1:19" x14ac:dyDescent="0.25">
      <c r="B2114" s="62">
        <v>18</v>
      </c>
      <c r="C2114" s="64" t="s">
        <v>18</v>
      </c>
      <c r="D2114" s="68"/>
      <c r="E2114" s="68">
        <f>$D$1927*R2114</f>
        <v>0</v>
      </c>
      <c r="F2114" s="63">
        <f t="shared" si="1736"/>
        <v>1.2517692630948651E-3</v>
      </c>
      <c r="G2114" s="65">
        <f>IFERROR(VLOOKUP(B2114,EFA!$C$2:$D$7,2,0),EFA!$D$7)</f>
        <v>1.0058360487805551</v>
      </c>
      <c r="H2114" s="69">
        <f>LGD!$D$9</f>
        <v>0.25</v>
      </c>
      <c r="I2114" s="68">
        <f t="shared" si="1737"/>
        <v>0</v>
      </c>
      <c r="J2114" s="70">
        <f t="shared" si="1738"/>
        <v>9.7269182899332826E-2</v>
      </c>
      <c r="K2114" s="68">
        <f t="shared" si="1739"/>
        <v>0</v>
      </c>
      <c r="M2114" s="64">
        <v>228</v>
      </c>
      <c r="N2114" s="64">
        <v>1</v>
      </c>
      <c r="O2114" s="63">
        <f t="shared" si="1740"/>
        <v>0.13390000000000002</v>
      </c>
      <c r="P2114" s="87">
        <f t="shared" si="1735"/>
        <v>1.2124118336157565E-2</v>
      </c>
      <c r="Q2114" s="64">
        <f t="shared" si="1741"/>
        <v>18</v>
      </c>
      <c r="R2114" s="87">
        <f t="shared" si="1742"/>
        <v>0.19672522884207277</v>
      </c>
      <c r="S2114" s="64">
        <v>198</v>
      </c>
    </row>
    <row r="2115" spans="1:19" x14ac:dyDescent="0.25">
      <c r="B2115" s="62">
        <v>18</v>
      </c>
      <c r="C2115" s="64" t="s">
        <v>19</v>
      </c>
      <c r="D2115" s="68"/>
      <c r="E2115" s="68">
        <f>$D$1928*R2115</f>
        <v>0</v>
      </c>
      <c r="F2115" s="63">
        <f t="shared" si="1736"/>
        <v>1.2517692630948651E-3</v>
      </c>
      <c r="G2115" s="65">
        <f>IFERROR(VLOOKUP(B2115,EFA!$C$2:$D$7,2,0),EFA!$D$7)</f>
        <v>1.0058360487805551</v>
      </c>
      <c r="H2115" s="69">
        <f>LGD!$D$10</f>
        <v>0.35</v>
      </c>
      <c r="I2115" s="68">
        <f t="shared" si="1737"/>
        <v>0</v>
      </c>
      <c r="J2115" s="70">
        <f t="shared" si="1738"/>
        <v>9.7269182899332826E-2</v>
      </c>
      <c r="K2115" s="68">
        <f t="shared" si="1739"/>
        <v>0</v>
      </c>
      <c r="M2115" s="64">
        <v>228</v>
      </c>
      <c r="N2115" s="64">
        <v>1</v>
      </c>
      <c r="O2115" s="63">
        <f t="shared" si="1740"/>
        <v>0.13390000000000002</v>
      </c>
      <c r="P2115" s="87">
        <f t="shared" si="1735"/>
        <v>1.2124118336157565E-2</v>
      </c>
      <c r="Q2115" s="64">
        <f t="shared" si="1741"/>
        <v>18</v>
      </c>
      <c r="R2115" s="87">
        <f t="shared" si="1742"/>
        <v>0.19672522884207277</v>
      </c>
      <c r="S2115" s="64">
        <v>198</v>
      </c>
    </row>
    <row r="2116" spans="1:19" x14ac:dyDescent="0.25">
      <c r="B2116" s="62">
        <v>18</v>
      </c>
      <c r="C2116" s="64" t="s">
        <v>20</v>
      </c>
      <c r="D2116" s="68"/>
      <c r="E2116" s="68">
        <f>$D$1929*R2116</f>
        <v>0</v>
      </c>
      <c r="F2116" s="63">
        <f t="shared" si="1736"/>
        <v>1.2517692630948651E-3</v>
      </c>
      <c r="G2116" s="65">
        <f>IFERROR(VLOOKUP(B2116,EFA!$C$2:$D$7,2,0),EFA!$D$7)</f>
        <v>1.0058360487805551</v>
      </c>
      <c r="H2116" s="69">
        <f>LGD!$D$11</f>
        <v>0.55000000000000004</v>
      </c>
      <c r="I2116" s="68">
        <f t="shared" si="1737"/>
        <v>0</v>
      </c>
      <c r="J2116" s="70">
        <f t="shared" si="1738"/>
        <v>9.7269182899332826E-2</v>
      </c>
      <c r="K2116" s="68">
        <f t="shared" si="1739"/>
        <v>0</v>
      </c>
      <c r="M2116" s="64">
        <v>228</v>
      </c>
      <c r="N2116" s="64">
        <v>1</v>
      </c>
      <c r="O2116" s="63">
        <f t="shared" si="1740"/>
        <v>0.13390000000000002</v>
      </c>
      <c r="P2116" s="87">
        <f t="shared" si="1735"/>
        <v>1.2124118336157565E-2</v>
      </c>
      <c r="Q2116" s="64">
        <f t="shared" si="1741"/>
        <v>18</v>
      </c>
      <c r="R2116" s="87">
        <f t="shared" si="1742"/>
        <v>0.19672522884207277</v>
      </c>
      <c r="S2116" s="64">
        <v>198</v>
      </c>
    </row>
    <row r="2117" spans="1:19" x14ac:dyDescent="0.25">
      <c r="C2117" s="64"/>
      <c r="D2117" s="68"/>
      <c r="E2117" s="68"/>
      <c r="F2117" s="63"/>
      <c r="G2117" s="65"/>
      <c r="H2117" s="69"/>
      <c r="I2117" s="68"/>
      <c r="J2117" s="70"/>
      <c r="K2117" s="68"/>
      <c r="M2117" s="64"/>
      <c r="N2117" s="64"/>
      <c r="O2117" s="63"/>
      <c r="P2117" s="87"/>
      <c r="Q2117" s="64"/>
      <c r="R2117" s="87"/>
      <c r="S2117" s="64"/>
    </row>
    <row r="2118" spans="1:19" x14ac:dyDescent="0.25">
      <c r="A2118" s="62">
        <v>19</v>
      </c>
      <c r="B2118" s="62" t="s">
        <v>52</v>
      </c>
      <c r="C2118" s="64" t="s">
        <v>9</v>
      </c>
      <c r="D2118" s="64"/>
      <c r="E2118" s="84" t="s">
        <v>26</v>
      </c>
      <c r="F2118" s="84" t="s">
        <v>39</v>
      </c>
      <c r="G2118" s="84" t="s">
        <v>27</v>
      </c>
      <c r="H2118" s="84" t="s">
        <v>28</v>
      </c>
      <c r="I2118" s="84" t="s">
        <v>29</v>
      </c>
      <c r="J2118" s="84" t="s">
        <v>30</v>
      </c>
      <c r="K2118" s="85" t="s">
        <v>31</v>
      </c>
      <c r="M2118" s="85" t="s">
        <v>32</v>
      </c>
      <c r="N2118" s="85" t="s">
        <v>33</v>
      </c>
      <c r="O2118" s="85" t="s">
        <v>34</v>
      </c>
      <c r="P2118" s="85" t="s">
        <v>35</v>
      </c>
      <c r="Q2118" s="85" t="s">
        <v>36</v>
      </c>
      <c r="R2118" s="85" t="s">
        <v>37</v>
      </c>
      <c r="S2118" s="85" t="s">
        <v>38</v>
      </c>
    </row>
    <row r="2119" spans="1:19" x14ac:dyDescent="0.25">
      <c r="B2119" s="62">
        <v>19</v>
      </c>
      <c r="C2119" s="64" t="s">
        <v>12</v>
      </c>
      <c r="D2119" s="68"/>
      <c r="E2119" s="68">
        <f>$D$1921*R2119</f>
        <v>0</v>
      </c>
      <c r="F2119" s="63">
        <f>$V$4-$U$4</f>
        <v>1.1840721458190595E-3</v>
      </c>
      <c r="G2119" s="65">
        <f>IFERROR(VLOOKUP(B2119,EFA!$C$2:$D$7,2,0),EFA!$D$7)</f>
        <v>1.0058360487805551</v>
      </c>
      <c r="H2119" s="69">
        <f>LGD!$D$3</f>
        <v>0</v>
      </c>
      <c r="I2119" s="68">
        <f>E2119*F2119*G2119*H2119</f>
        <v>0</v>
      </c>
      <c r="J2119" s="70">
        <f>1/((1+($O$16/12))^(M2119-Q2119))</f>
        <v>8.5142281390711685E-2</v>
      </c>
      <c r="K2119" s="68">
        <f>I2119*J2119</f>
        <v>0</v>
      </c>
      <c r="M2119" s="64">
        <v>228</v>
      </c>
      <c r="N2119" s="64">
        <v>1</v>
      </c>
      <c r="O2119" s="63">
        <f>$O$16</f>
        <v>0.13390000000000002</v>
      </c>
      <c r="P2119" s="87">
        <f t="shared" ref="P2119:P2127" si="1743">PMT(O2119/12,M2119,-N2119,0,0)</f>
        <v>1.2124118336157565E-2</v>
      </c>
      <c r="Q2119" s="64">
        <f>$Q$2116-12</f>
        <v>6</v>
      </c>
      <c r="R2119" s="87">
        <f>PV(O2119/12,Q2119,-P2119,0,0)</f>
        <v>6.998618510087877E-2</v>
      </c>
      <c r="S2119" s="64">
        <v>198</v>
      </c>
    </row>
    <row r="2120" spans="1:19" x14ac:dyDescent="0.25">
      <c r="B2120" s="62">
        <v>19</v>
      </c>
      <c r="C2120" s="64" t="s">
        <v>13</v>
      </c>
      <c r="D2120" s="68"/>
      <c r="E2120" s="68">
        <f>$D$1922*R2120</f>
        <v>0</v>
      </c>
      <c r="F2120" s="63">
        <f t="shared" ref="F2120:F2127" si="1744">$V$4-$U$4</f>
        <v>1.1840721458190595E-3</v>
      </c>
      <c r="G2120" s="65">
        <f>IFERROR(VLOOKUP(B2120,EFA!$C$2:$D$7,2,0),EFA!$D$7)</f>
        <v>1.0058360487805551</v>
      </c>
      <c r="H2120" s="69">
        <f>LGD!$D$4</f>
        <v>0.55000000000000004</v>
      </c>
      <c r="I2120" s="68">
        <f t="shared" ref="I2120:I2127" si="1745">E2120*F2120*G2120*H2120</f>
        <v>0</v>
      </c>
      <c r="J2120" s="70">
        <f t="shared" ref="J2120:J2127" si="1746">1/((1+($O$16/12))^(M2120-Q2120))</f>
        <v>8.5142281390711685E-2</v>
      </c>
      <c r="K2120" s="68">
        <f t="shared" ref="K2120:K2127" si="1747">I2120*J2120</f>
        <v>0</v>
      </c>
      <c r="M2120" s="64">
        <v>228</v>
      </c>
      <c r="N2120" s="64">
        <v>1</v>
      </c>
      <c r="O2120" s="63">
        <f t="shared" ref="O2120:O2127" si="1748">$O$16</f>
        <v>0.13390000000000002</v>
      </c>
      <c r="P2120" s="87">
        <f t="shared" si="1743"/>
        <v>1.2124118336157565E-2</v>
      </c>
      <c r="Q2120" s="64">
        <f t="shared" ref="Q2120:Q2127" si="1749">$Q$2116-12</f>
        <v>6</v>
      </c>
      <c r="R2120" s="87">
        <f t="shared" ref="R2120:R2127" si="1750">PV(O2120/12,Q2120,-P2120,0,0)</f>
        <v>6.998618510087877E-2</v>
      </c>
      <c r="S2120" s="64">
        <v>198</v>
      </c>
    </row>
    <row r="2121" spans="1:19" x14ac:dyDescent="0.25">
      <c r="B2121" s="62">
        <v>19</v>
      </c>
      <c r="C2121" s="64" t="s">
        <v>14</v>
      </c>
      <c r="D2121" s="68"/>
      <c r="E2121" s="68">
        <f>$D$1923*R2121</f>
        <v>0</v>
      </c>
      <c r="F2121" s="63">
        <f t="shared" si="1744"/>
        <v>1.1840721458190595E-3</v>
      </c>
      <c r="G2121" s="65">
        <f>IFERROR(VLOOKUP(B2121,EFA!$C$2:$D$7,2,0),EFA!$D$7)</f>
        <v>1.0058360487805551</v>
      </c>
      <c r="H2121" s="69">
        <f>LGD!$D$5</f>
        <v>0.14000000000000001</v>
      </c>
      <c r="I2121" s="68">
        <f t="shared" si="1745"/>
        <v>0</v>
      </c>
      <c r="J2121" s="70">
        <f t="shared" si="1746"/>
        <v>8.5142281390711685E-2</v>
      </c>
      <c r="K2121" s="68">
        <f t="shared" si="1747"/>
        <v>0</v>
      </c>
      <c r="M2121" s="64">
        <v>228</v>
      </c>
      <c r="N2121" s="64">
        <v>1</v>
      </c>
      <c r="O2121" s="63">
        <f t="shared" si="1748"/>
        <v>0.13390000000000002</v>
      </c>
      <c r="P2121" s="87">
        <f t="shared" si="1743"/>
        <v>1.2124118336157565E-2</v>
      </c>
      <c r="Q2121" s="64">
        <f t="shared" si="1749"/>
        <v>6</v>
      </c>
      <c r="R2121" s="87">
        <f t="shared" si="1750"/>
        <v>6.998618510087877E-2</v>
      </c>
      <c r="S2121" s="64">
        <v>198</v>
      </c>
    </row>
    <row r="2122" spans="1:19" x14ac:dyDescent="0.25">
      <c r="B2122" s="62">
        <v>19</v>
      </c>
      <c r="C2122" s="64" t="s">
        <v>15</v>
      </c>
      <c r="D2122" s="68"/>
      <c r="E2122" s="68">
        <f>$D$1924*R2122</f>
        <v>0</v>
      </c>
      <c r="F2122" s="63">
        <f t="shared" si="1744"/>
        <v>1.1840721458190595E-3</v>
      </c>
      <c r="G2122" s="65">
        <f>IFERROR(VLOOKUP(B2122,EFA!$C$2:$D$7,2,0),EFA!$D$7)</f>
        <v>1.0058360487805551</v>
      </c>
      <c r="H2122" s="69">
        <f>LGD!$D$6</f>
        <v>0.3</v>
      </c>
      <c r="I2122" s="68">
        <f t="shared" si="1745"/>
        <v>0</v>
      </c>
      <c r="J2122" s="70">
        <f t="shared" si="1746"/>
        <v>8.5142281390711685E-2</v>
      </c>
      <c r="K2122" s="68">
        <f t="shared" si="1747"/>
        <v>0</v>
      </c>
      <c r="M2122" s="64">
        <v>228</v>
      </c>
      <c r="N2122" s="64">
        <v>1</v>
      </c>
      <c r="O2122" s="63">
        <f t="shared" si="1748"/>
        <v>0.13390000000000002</v>
      </c>
      <c r="P2122" s="87">
        <f t="shared" si="1743"/>
        <v>1.2124118336157565E-2</v>
      </c>
      <c r="Q2122" s="64">
        <f t="shared" si="1749"/>
        <v>6</v>
      </c>
      <c r="R2122" s="87">
        <f t="shared" si="1750"/>
        <v>6.998618510087877E-2</v>
      </c>
      <c r="S2122" s="64">
        <v>198</v>
      </c>
    </row>
    <row r="2123" spans="1:19" x14ac:dyDescent="0.25">
      <c r="B2123" s="62">
        <v>19</v>
      </c>
      <c r="C2123" s="64" t="s">
        <v>16</v>
      </c>
      <c r="D2123" s="68"/>
      <c r="E2123" s="68">
        <f>$D$1925*R2123</f>
        <v>0</v>
      </c>
      <c r="F2123" s="63">
        <f t="shared" si="1744"/>
        <v>1.1840721458190595E-3</v>
      </c>
      <c r="G2123" s="65">
        <f>IFERROR(VLOOKUP(B2123,EFA!$C$2:$D$7,2,0),EFA!$D$7)</f>
        <v>1.0058360487805551</v>
      </c>
      <c r="H2123" s="69">
        <f>LGD!$D$7</f>
        <v>0.3</v>
      </c>
      <c r="I2123" s="68">
        <f t="shared" si="1745"/>
        <v>0</v>
      </c>
      <c r="J2123" s="70">
        <f t="shared" si="1746"/>
        <v>8.5142281390711685E-2</v>
      </c>
      <c r="K2123" s="68">
        <f t="shared" si="1747"/>
        <v>0</v>
      </c>
      <c r="M2123" s="64">
        <v>228</v>
      </c>
      <c r="N2123" s="64">
        <v>1</v>
      </c>
      <c r="O2123" s="63">
        <f t="shared" si="1748"/>
        <v>0.13390000000000002</v>
      </c>
      <c r="P2123" s="87">
        <f t="shared" si="1743"/>
        <v>1.2124118336157565E-2</v>
      </c>
      <c r="Q2123" s="64">
        <f t="shared" si="1749"/>
        <v>6</v>
      </c>
      <c r="R2123" s="87">
        <f t="shared" si="1750"/>
        <v>6.998618510087877E-2</v>
      </c>
      <c r="S2123" s="64">
        <v>198</v>
      </c>
    </row>
    <row r="2124" spans="1:19" x14ac:dyDescent="0.25">
      <c r="B2124" s="62">
        <v>19</v>
      </c>
      <c r="C2124" s="64" t="s">
        <v>17</v>
      </c>
      <c r="D2124" s="68"/>
      <c r="E2124" s="68">
        <f>$D$1926*R2124</f>
        <v>0</v>
      </c>
      <c r="F2124" s="63">
        <f t="shared" si="1744"/>
        <v>1.1840721458190595E-3</v>
      </c>
      <c r="G2124" s="65">
        <f>IFERROR(VLOOKUP(B2124,EFA!$C$2:$D$7,2,0),EFA!$D$7)</f>
        <v>1.0058360487805551</v>
      </c>
      <c r="H2124" s="69">
        <f>LGD!$D$8</f>
        <v>4.6364209605119888E-2</v>
      </c>
      <c r="I2124" s="68">
        <f t="shared" si="1745"/>
        <v>0</v>
      </c>
      <c r="J2124" s="70">
        <f t="shared" si="1746"/>
        <v>8.5142281390711685E-2</v>
      </c>
      <c r="K2124" s="68">
        <f t="shared" si="1747"/>
        <v>0</v>
      </c>
      <c r="M2124" s="64">
        <v>228</v>
      </c>
      <c r="N2124" s="64">
        <v>1</v>
      </c>
      <c r="O2124" s="63">
        <f t="shared" si="1748"/>
        <v>0.13390000000000002</v>
      </c>
      <c r="P2124" s="87">
        <f t="shared" si="1743"/>
        <v>1.2124118336157565E-2</v>
      </c>
      <c r="Q2124" s="64">
        <f t="shared" si="1749"/>
        <v>6</v>
      </c>
      <c r="R2124" s="87">
        <f t="shared" si="1750"/>
        <v>6.998618510087877E-2</v>
      </c>
      <c r="S2124" s="64">
        <v>198</v>
      </c>
    </row>
    <row r="2125" spans="1:19" x14ac:dyDescent="0.25">
      <c r="B2125" s="62">
        <v>19</v>
      </c>
      <c r="C2125" s="64" t="s">
        <v>18</v>
      </c>
      <c r="D2125" s="68"/>
      <c r="E2125" s="68">
        <f>$D$1927*R2125</f>
        <v>0</v>
      </c>
      <c r="F2125" s="63">
        <f t="shared" si="1744"/>
        <v>1.1840721458190595E-3</v>
      </c>
      <c r="G2125" s="65">
        <f>IFERROR(VLOOKUP(B2125,EFA!$C$2:$D$7,2,0),EFA!$D$7)</f>
        <v>1.0058360487805551</v>
      </c>
      <c r="H2125" s="69">
        <f>LGD!$D$9</f>
        <v>0.25</v>
      </c>
      <c r="I2125" s="68">
        <f t="shared" si="1745"/>
        <v>0</v>
      </c>
      <c r="J2125" s="70">
        <f t="shared" si="1746"/>
        <v>8.5142281390711685E-2</v>
      </c>
      <c r="K2125" s="68">
        <f t="shared" si="1747"/>
        <v>0</v>
      </c>
      <c r="M2125" s="64">
        <v>228</v>
      </c>
      <c r="N2125" s="64">
        <v>1</v>
      </c>
      <c r="O2125" s="63">
        <f t="shared" si="1748"/>
        <v>0.13390000000000002</v>
      </c>
      <c r="P2125" s="87">
        <f t="shared" si="1743"/>
        <v>1.2124118336157565E-2</v>
      </c>
      <c r="Q2125" s="64">
        <f t="shared" si="1749"/>
        <v>6</v>
      </c>
      <c r="R2125" s="87">
        <f t="shared" si="1750"/>
        <v>6.998618510087877E-2</v>
      </c>
      <c r="S2125" s="64">
        <v>198</v>
      </c>
    </row>
    <row r="2126" spans="1:19" x14ac:dyDescent="0.25">
      <c r="B2126" s="62">
        <v>19</v>
      </c>
      <c r="C2126" s="64" t="s">
        <v>19</v>
      </c>
      <c r="D2126" s="68"/>
      <c r="E2126" s="68">
        <f>$D$1928*R2126</f>
        <v>0</v>
      </c>
      <c r="F2126" s="63">
        <f t="shared" si="1744"/>
        <v>1.1840721458190595E-3</v>
      </c>
      <c r="G2126" s="65">
        <f>IFERROR(VLOOKUP(B2126,EFA!$C$2:$D$7,2,0),EFA!$D$7)</f>
        <v>1.0058360487805551</v>
      </c>
      <c r="H2126" s="69">
        <f>LGD!$D$10</f>
        <v>0.35</v>
      </c>
      <c r="I2126" s="68">
        <f t="shared" si="1745"/>
        <v>0</v>
      </c>
      <c r="J2126" s="70">
        <f t="shared" si="1746"/>
        <v>8.5142281390711685E-2</v>
      </c>
      <c r="K2126" s="68">
        <f t="shared" si="1747"/>
        <v>0</v>
      </c>
      <c r="M2126" s="64">
        <v>228</v>
      </c>
      <c r="N2126" s="64">
        <v>1</v>
      </c>
      <c r="O2126" s="63">
        <f t="shared" si="1748"/>
        <v>0.13390000000000002</v>
      </c>
      <c r="P2126" s="87">
        <f t="shared" si="1743"/>
        <v>1.2124118336157565E-2</v>
      </c>
      <c r="Q2126" s="64">
        <f t="shared" si="1749"/>
        <v>6</v>
      </c>
      <c r="R2126" s="87">
        <f t="shared" si="1750"/>
        <v>6.998618510087877E-2</v>
      </c>
      <c r="S2126" s="64">
        <v>198</v>
      </c>
    </row>
    <row r="2127" spans="1:19" x14ac:dyDescent="0.25">
      <c r="B2127" s="62">
        <v>19</v>
      </c>
      <c r="C2127" s="64" t="s">
        <v>20</v>
      </c>
      <c r="D2127" s="68"/>
      <c r="E2127" s="68">
        <f>$D$1929*R2127</f>
        <v>0</v>
      </c>
      <c r="F2127" s="63">
        <f t="shared" si="1744"/>
        <v>1.1840721458190595E-3</v>
      </c>
      <c r="G2127" s="65">
        <f>IFERROR(VLOOKUP(B2127,EFA!$C$2:$D$7,2,0),EFA!$D$7)</f>
        <v>1.0058360487805551</v>
      </c>
      <c r="H2127" s="69">
        <f>LGD!$D$11</f>
        <v>0.55000000000000004</v>
      </c>
      <c r="I2127" s="68">
        <f t="shared" si="1745"/>
        <v>0</v>
      </c>
      <c r="J2127" s="70">
        <f t="shared" si="1746"/>
        <v>8.5142281390711685E-2</v>
      </c>
      <c r="K2127" s="68">
        <f t="shared" si="1747"/>
        <v>0</v>
      </c>
      <c r="M2127" s="64">
        <v>228</v>
      </c>
      <c r="N2127" s="64">
        <v>1</v>
      </c>
      <c r="O2127" s="63">
        <f t="shared" si="1748"/>
        <v>0.13390000000000002</v>
      </c>
      <c r="P2127" s="87">
        <f t="shared" si="1743"/>
        <v>1.2124118336157565E-2</v>
      </c>
      <c r="Q2127" s="64">
        <f t="shared" si="1749"/>
        <v>6</v>
      </c>
      <c r="R2127" s="87">
        <f t="shared" si="1750"/>
        <v>6.998618510087877E-2</v>
      </c>
      <c r="S2127" s="64">
        <v>198</v>
      </c>
    </row>
    <row r="2128" spans="1:19" x14ac:dyDescent="0.25">
      <c r="C2128" s="94"/>
      <c r="D2128" s="102"/>
      <c r="E2128" s="102"/>
      <c r="F2128" s="95"/>
      <c r="G2128" s="98"/>
      <c r="H2128" s="99"/>
      <c r="I2128" s="102"/>
      <c r="J2128" s="100"/>
      <c r="K2128" s="102"/>
      <c r="M2128" s="94"/>
      <c r="N2128" s="94"/>
      <c r="O2128" s="95"/>
      <c r="P2128" s="96"/>
      <c r="Q2128" s="94"/>
      <c r="R2128" s="96"/>
      <c r="S2128" s="94"/>
    </row>
    <row r="2129" spans="1:19" x14ac:dyDescent="0.25">
      <c r="A2129" s="64">
        <v>20</v>
      </c>
      <c r="B2129" s="62" t="s">
        <v>52</v>
      </c>
      <c r="C2129" s="64" t="s">
        <v>9</v>
      </c>
      <c r="D2129" s="64"/>
      <c r="E2129" s="84" t="s">
        <v>26</v>
      </c>
      <c r="F2129" s="84" t="s">
        <v>39</v>
      </c>
      <c r="G2129" s="84" t="s">
        <v>27</v>
      </c>
      <c r="H2129" s="84" t="s">
        <v>28</v>
      </c>
      <c r="I2129" s="84" t="s">
        <v>29</v>
      </c>
      <c r="J2129" s="84" t="s">
        <v>30</v>
      </c>
      <c r="K2129" s="85" t="s">
        <v>31</v>
      </c>
      <c r="M2129" s="85" t="s">
        <v>32</v>
      </c>
      <c r="N2129" s="85" t="s">
        <v>33</v>
      </c>
      <c r="O2129" s="85" t="s">
        <v>34</v>
      </c>
      <c r="P2129" s="85" t="s">
        <v>35</v>
      </c>
      <c r="Q2129" s="85" t="s">
        <v>36</v>
      </c>
      <c r="R2129" s="85" t="s">
        <v>37</v>
      </c>
      <c r="S2129" s="85" t="s">
        <v>38</v>
      </c>
    </row>
    <row r="2130" spans="1:19" x14ac:dyDescent="0.25">
      <c r="B2130" s="62">
        <v>1</v>
      </c>
      <c r="C2130" s="64" t="s">
        <v>12</v>
      </c>
      <c r="D2130" s="68">
        <f>'31-60 days'!$C$24</f>
        <v>0</v>
      </c>
      <c r="E2130" s="68">
        <f>D2130*R2130</f>
        <v>0</v>
      </c>
      <c r="F2130" s="63">
        <f>$D$4</f>
        <v>6.9392486816699517E-2</v>
      </c>
      <c r="G2130" s="65">
        <f>IFERROR(VLOOKUP(B2130,EFA!$C$2:$D$7,2,0),EFA!$D$7)</f>
        <v>1.0407772896135385</v>
      </c>
      <c r="H2130" s="69">
        <f>LGD!$D$3</f>
        <v>0</v>
      </c>
      <c r="I2130" s="68">
        <f>E2130*F2130*G2130*H2130</f>
        <v>0</v>
      </c>
      <c r="J2130" s="70">
        <f>1/((1+($O$16/12))^(M2130-Q2130))</f>
        <v>0.93558878588680383</v>
      </c>
      <c r="K2130" s="68">
        <f>I2130*J2130</f>
        <v>0</v>
      </c>
      <c r="M2130" s="64">
        <v>240</v>
      </c>
      <c r="N2130" s="64">
        <v>1</v>
      </c>
      <c r="O2130" s="63">
        <f>$O$16</f>
        <v>0.13390000000000002</v>
      </c>
      <c r="P2130" s="87">
        <f t="shared" ref="P2130:P2138" si="1751">PMT(O2130/12,M2130,-N2130,0,0)</f>
        <v>1.1994685468571244E-2</v>
      </c>
      <c r="Q2130" s="64">
        <f>M2130-6</f>
        <v>234</v>
      </c>
      <c r="R2130" s="87">
        <f>PV(O2130/12,Q2130,-P2130,0,0)</f>
        <v>0.99483980258539306</v>
      </c>
      <c r="S2130" s="64">
        <v>6</v>
      </c>
    </row>
    <row r="2131" spans="1:19" x14ac:dyDescent="0.25">
      <c r="B2131" s="62">
        <v>1</v>
      </c>
      <c r="C2131" s="64" t="s">
        <v>13</v>
      </c>
      <c r="D2131" s="68">
        <f>'31-60 days'!D24</f>
        <v>0</v>
      </c>
      <c r="E2131" s="68">
        <f t="shared" ref="E2131:E2138" si="1752">D2131*R2131</f>
        <v>0</v>
      </c>
      <c r="F2131" s="63">
        <f t="shared" ref="F2131:F2138" si="1753">$D$4</f>
        <v>6.9392486816699517E-2</v>
      </c>
      <c r="G2131" s="65">
        <f>IFERROR(VLOOKUP(B2131,EFA!$C$2:$D$7,2,0),EFA!$D$7)</f>
        <v>1.0407772896135385</v>
      </c>
      <c r="H2131" s="69">
        <f>LGD!$D$4</f>
        <v>0.55000000000000004</v>
      </c>
      <c r="I2131" s="68">
        <f t="shared" ref="I2131:I2138" si="1754">E2131*F2131*G2131*H2131</f>
        <v>0</v>
      </c>
      <c r="J2131" s="70">
        <f t="shared" ref="J2131:J2138" si="1755">1/((1+($O$16/12))^(M2131-Q2131))</f>
        <v>0.93558878588680383</v>
      </c>
      <c r="K2131" s="68">
        <f t="shared" ref="K2131:K2138" si="1756">I2131*J2131</f>
        <v>0</v>
      </c>
      <c r="M2131" s="64">
        <v>240</v>
      </c>
      <c r="N2131" s="64">
        <v>1</v>
      </c>
      <c r="O2131" s="63">
        <f t="shared" ref="O2131:O2138" si="1757">$O$16</f>
        <v>0.13390000000000002</v>
      </c>
      <c r="P2131" s="87">
        <f t="shared" si="1751"/>
        <v>1.1994685468571244E-2</v>
      </c>
      <c r="Q2131" s="64">
        <f t="shared" ref="Q2131:Q2138" si="1758">M2131-6</f>
        <v>234</v>
      </c>
      <c r="R2131" s="87">
        <f t="shared" ref="R2131:R2138" si="1759">PV(O2131/12,Q2131,-P2131,0,0)</f>
        <v>0.99483980258539306</v>
      </c>
      <c r="S2131" s="64">
        <v>6</v>
      </c>
    </row>
    <row r="2132" spans="1:19" x14ac:dyDescent="0.25">
      <c r="B2132" s="62">
        <v>1</v>
      </c>
      <c r="C2132" s="64" t="s">
        <v>14</v>
      </c>
      <c r="D2132" s="68">
        <f>'31-60 days'!E24</f>
        <v>0</v>
      </c>
      <c r="E2132" s="68">
        <f t="shared" si="1752"/>
        <v>0</v>
      </c>
      <c r="F2132" s="63">
        <f t="shared" si="1753"/>
        <v>6.9392486816699517E-2</v>
      </c>
      <c r="G2132" s="65">
        <f>IFERROR(VLOOKUP(B2132,EFA!$C$2:$D$7,2,0),EFA!$D$7)</f>
        <v>1.0407772896135385</v>
      </c>
      <c r="H2132" s="69">
        <f>LGD!$D$5</f>
        <v>0.14000000000000001</v>
      </c>
      <c r="I2132" s="68">
        <f t="shared" si="1754"/>
        <v>0</v>
      </c>
      <c r="J2132" s="70">
        <f t="shared" si="1755"/>
        <v>0.93558878588680383</v>
      </c>
      <c r="K2132" s="68">
        <f t="shared" si="1756"/>
        <v>0</v>
      </c>
      <c r="M2132" s="64">
        <v>240</v>
      </c>
      <c r="N2132" s="64">
        <v>1</v>
      </c>
      <c r="O2132" s="63">
        <f t="shared" si="1757"/>
        <v>0.13390000000000002</v>
      </c>
      <c r="P2132" s="87">
        <f t="shared" si="1751"/>
        <v>1.1994685468571244E-2</v>
      </c>
      <c r="Q2132" s="64">
        <f t="shared" si="1758"/>
        <v>234</v>
      </c>
      <c r="R2132" s="87">
        <f t="shared" si="1759"/>
        <v>0.99483980258539306</v>
      </c>
      <c r="S2132" s="64">
        <v>6</v>
      </c>
    </row>
    <row r="2133" spans="1:19" x14ac:dyDescent="0.25">
      <c r="B2133" s="62">
        <v>1</v>
      </c>
      <c r="C2133" s="64" t="s">
        <v>15</v>
      </c>
      <c r="D2133" s="68">
        <f>'31-60 days'!F24</f>
        <v>0</v>
      </c>
      <c r="E2133" s="68">
        <f t="shared" si="1752"/>
        <v>0</v>
      </c>
      <c r="F2133" s="63">
        <f t="shared" si="1753"/>
        <v>6.9392486816699517E-2</v>
      </c>
      <c r="G2133" s="65">
        <f>IFERROR(VLOOKUP(B2133,EFA!$C$2:$D$7,2,0),EFA!$D$7)</f>
        <v>1.0407772896135385</v>
      </c>
      <c r="H2133" s="69">
        <f>LGD!$D$6</f>
        <v>0.3</v>
      </c>
      <c r="I2133" s="68">
        <f t="shared" si="1754"/>
        <v>0</v>
      </c>
      <c r="J2133" s="70">
        <f t="shared" si="1755"/>
        <v>0.93558878588680383</v>
      </c>
      <c r="K2133" s="68">
        <f t="shared" si="1756"/>
        <v>0</v>
      </c>
      <c r="M2133" s="64">
        <v>240</v>
      </c>
      <c r="N2133" s="64">
        <v>1</v>
      </c>
      <c r="O2133" s="63">
        <f t="shared" si="1757"/>
        <v>0.13390000000000002</v>
      </c>
      <c r="P2133" s="87">
        <f t="shared" si="1751"/>
        <v>1.1994685468571244E-2</v>
      </c>
      <c r="Q2133" s="64">
        <f t="shared" si="1758"/>
        <v>234</v>
      </c>
      <c r="R2133" s="87">
        <f t="shared" si="1759"/>
        <v>0.99483980258539306</v>
      </c>
      <c r="S2133" s="64">
        <v>6</v>
      </c>
    </row>
    <row r="2134" spans="1:19" x14ac:dyDescent="0.25">
      <c r="B2134" s="62">
        <v>1</v>
      </c>
      <c r="C2134" s="64" t="s">
        <v>16</v>
      </c>
      <c r="D2134" s="68">
        <f>'31-60 days'!G24</f>
        <v>0</v>
      </c>
      <c r="E2134" s="68">
        <f t="shared" si="1752"/>
        <v>0</v>
      </c>
      <c r="F2134" s="63">
        <f t="shared" si="1753"/>
        <v>6.9392486816699517E-2</v>
      </c>
      <c r="G2134" s="65">
        <f>IFERROR(VLOOKUP(B2134,EFA!$C$2:$D$7,2,0),EFA!$D$7)</f>
        <v>1.0407772896135385</v>
      </c>
      <c r="H2134" s="69">
        <f>LGD!$D$7</f>
        <v>0.3</v>
      </c>
      <c r="I2134" s="68">
        <f t="shared" si="1754"/>
        <v>0</v>
      </c>
      <c r="J2134" s="70">
        <f t="shared" si="1755"/>
        <v>0.93558878588680383</v>
      </c>
      <c r="K2134" s="68">
        <f t="shared" si="1756"/>
        <v>0</v>
      </c>
      <c r="M2134" s="64">
        <v>240</v>
      </c>
      <c r="N2134" s="64">
        <v>1</v>
      </c>
      <c r="O2134" s="63">
        <f t="shared" si="1757"/>
        <v>0.13390000000000002</v>
      </c>
      <c r="P2134" s="87">
        <f t="shared" si="1751"/>
        <v>1.1994685468571244E-2</v>
      </c>
      <c r="Q2134" s="64">
        <f t="shared" si="1758"/>
        <v>234</v>
      </c>
      <c r="R2134" s="87">
        <f t="shared" si="1759"/>
        <v>0.99483980258539306</v>
      </c>
      <c r="S2134" s="64">
        <v>6</v>
      </c>
    </row>
    <row r="2135" spans="1:19" x14ac:dyDescent="0.25">
      <c r="B2135" s="62">
        <v>1</v>
      </c>
      <c r="C2135" s="64" t="s">
        <v>17</v>
      </c>
      <c r="D2135" s="68">
        <f>'31-60 days'!H24</f>
        <v>0</v>
      </c>
      <c r="E2135" s="68">
        <f t="shared" si="1752"/>
        <v>0</v>
      </c>
      <c r="F2135" s="63">
        <f t="shared" si="1753"/>
        <v>6.9392486816699517E-2</v>
      </c>
      <c r="G2135" s="65">
        <f>IFERROR(VLOOKUP(B2135,EFA!$C$2:$D$7,2,0),EFA!$D$7)</f>
        <v>1.0407772896135385</v>
      </c>
      <c r="H2135" s="69">
        <f>LGD!$D$8</f>
        <v>4.6364209605119888E-2</v>
      </c>
      <c r="I2135" s="68">
        <f t="shared" si="1754"/>
        <v>0</v>
      </c>
      <c r="J2135" s="70">
        <f t="shared" si="1755"/>
        <v>0.93558878588680383</v>
      </c>
      <c r="K2135" s="68">
        <f t="shared" si="1756"/>
        <v>0</v>
      </c>
      <c r="M2135" s="64">
        <v>240</v>
      </c>
      <c r="N2135" s="64">
        <v>1</v>
      </c>
      <c r="O2135" s="63">
        <f t="shared" si="1757"/>
        <v>0.13390000000000002</v>
      </c>
      <c r="P2135" s="87">
        <f t="shared" si="1751"/>
        <v>1.1994685468571244E-2</v>
      </c>
      <c r="Q2135" s="64">
        <f t="shared" si="1758"/>
        <v>234</v>
      </c>
      <c r="R2135" s="87">
        <f t="shared" si="1759"/>
        <v>0.99483980258539306</v>
      </c>
      <c r="S2135" s="64">
        <v>6</v>
      </c>
    </row>
    <row r="2136" spans="1:19" x14ac:dyDescent="0.25">
      <c r="B2136" s="62">
        <v>1</v>
      </c>
      <c r="C2136" s="64" t="s">
        <v>18</v>
      </c>
      <c r="D2136" s="68">
        <f>'31-60 days'!I24</f>
        <v>0</v>
      </c>
      <c r="E2136" s="68">
        <f t="shared" si="1752"/>
        <v>0</v>
      </c>
      <c r="F2136" s="63">
        <f t="shared" si="1753"/>
        <v>6.9392486816699517E-2</v>
      </c>
      <c r="G2136" s="65">
        <f>IFERROR(VLOOKUP(B2136,EFA!$C$2:$D$7,2,0),EFA!$D$7)</f>
        <v>1.0407772896135385</v>
      </c>
      <c r="H2136" s="69">
        <f>LGD!$D$9</f>
        <v>0.25</v>
      </c>
      <c r="I2136" s="68">
        <f t="shared" si="1754"/>
        <v>0</v>
      </c>
      <c r="J2136" s="70">
        <f t="shared" si="1755"/>
        <v>0.93558878588680383</v>
      </c>
      <c r="K2136" s="68">
        <f t="shared" si="1756"/>
        <v>0</v>
      </c>
      <c r="M2136" s="64">
        <v>240</v>
      </c>
      <c r="N2136" s="64">
        <v>1</v>
      </c>
      <c r="O2136" s="63">
        <f t="shared" si="1757"/>
        <v>0.13390000000000002</v>
      </c>
      <c r="P2136" s="87">
        <f t="shared" si="1751"/>
        <v>1.1994685468571244E-2</v>
      </c>
      <c r="Q2136" s="64">
        <f t="shared" si="1758"/>
        <v>234</v>
      </c>
      <c r="R2136" s="87">
        <f t="shared" si="1759"/>
        <v>0.99483980258539306</v>
      </c>
      <c r="S2136" s="64">
        <v>6</v>
      </c>
    </row>
    <row r="2137" spans="1:19" x14ac:dyDescent="0.25">
      <c r="B2137" s="62">
        <v>1</v>
      </c>
      <c r="C2137" s="64" t="s">
        <v>19</v>
      </c>
      <c r="D2137" s="68">
        <f>'31-60 days'!J24</f>
        <v>0</v>
      </c>
      <c r="E2137" s="68">
        <f t="shared" si="1752"/>
        <v>0</v>
      </c>
      <c r="F2137" s="63">
        <f t="shared" si="1753"/>
        <v>6.9392486816699517E-2</v>
      </c>
      <c r="G2137" s="65">
        <f>IFERROR(VLOOKUP(B2137,EFA!$C$2:$D$7,2,0),EFA!$D$7)</f>
        <v>1.0407772896135385</v>
      </c>
      <c r="H2137" s="69">
        <f>LGD!$D$10</f>
        <v>0.35</v>
      </c>
      <c r="I2137" s="68">
        <f t="shared" si="1754"/>
        <v>0</v>
      </c>
      <c r="J2137" s="70">
        <f t="shared" si="1755"/>
        <v>0.93558878588680383</v>
      </c>
      <c r="K2137" s="68">
        <f t="shared" si="1756"/>
        <v>0</v>
      </c>
      <c r="M2137" s="64">
        <v>240</v>
      </c>
      <c r="N2137" s="64">
        <v>1</v>
      </c>
      <c r="O2137" s="63">
        <f t="shared" si="1757"/>
        <v>0.13390000000000002</v>
      </c>
      <c r="P2137" s="87">
        <f t="shared" si="1751"/>
        <v>1.1994685468571244E-2</v>
      </c>
      <c r="Q2137" s="64">
        <f t="shared" si="1758"/>
        <v>234</v>
      </c>
      <c r="R2137" s="87">
        <f t="shared" si="1759"/>
        <v>0.99483980258539306</v>
      </c>
      <c r="S2137" s="64">
        <v>6</v>
      </c>
    </row>
    <row r="2138" spans="1:19" x14ac:dyDescent="0.25">
      <c r="B2138" s="62">
        <v>1</v>
      </c>
      <c r="C2138" s="64" t="s">
        <v>20</v>
      </c>
      <c r="D2138" s="68">
        <f>'31-60 days'!K24</f>
        <v>0</v>
      </c>
      <c r="E2138" s="68">
        <f t="shared" si="1752"/>
        <v>0</v>
      </c>
      <c r="F2138" s="63">
        <f t="shared" si="1753"/>
        <v>6.9392486816699517E-2</v>
      </c>
      <c r="G2138" s="65">
        <f>IFERROR(VLOOKUP(B2138,EFA!$C$2:$D$7,2,0),EFA!$D$7)</f>
        <v>1.0407772896135385</v>
      </c>
      <c r="H2138" s="69">
        <f>LGD!$D$11</f>
        <v>0.55000000000000004</v>
      </c>
      <c r="I2138" s="68">
        <f t="shared" si="1754"/>
        <v>0</v>
      </c>
      <c r="J2138" s="70">
        <f t="shared" si="1755"/>
        <v>0.93558878588680383</v>
      </c>
      <c r="K2138" s="68">
        <f t="shared" si="1756"/>
        <v>0</v>
      </c>
      <c r="M2138" s="64">
        <v>240</v>
      </c>
      <c r="N2138" s="64">
        <v>1</v>
      </c>
      <c r="O2138" s="63">
        <f t="shared" si="1757"/>
        <v>0.13390000000000002</v>
      </c>
      <c r="P2138" s="87">
        <f t="shared" si="1751"/>
        <v>1.1994685468571244E-2</v>
      </c>
      <c r="Q2138" s="64">
        <f t="shared" si="1758"/>
        <v>234</v>
      </c>
      <c r="R2138" s="87">
        <f t="shared" si="1759"/>
        <v>0.99483980258539306</v>
      </c>
      <c r="S2138" s="64">
        <v>6</v>
      </c>
    </row>
    <row r="2139" spans="1:19" x14ac:dyDescent="0.25">
      <c r="C2139" s="88"/>
      <c r="D2139" s="89"/>
      <c r="E2139" s="89"/>
      <c r="F2139" s="90"/>
      <c r="G2139" s="91"/>
      <c r="H2139" s="92"/>
      <c r="I2139" s="89"/>
      <c r="J2139" s="93"/>
      <c r="K2139" s="89"/>
      <c r="M2139" s="94"/>
      <c r="N2139" s="94"/>
      <c r="O2139" s="95"/>
      <c r="P2139" s="96"/>
      <c r="Q2139" s="94"/>
      <c r="R2139" s="96"/>
      <c r="S2139" s="94"/>
    </row>
    <row r="2140" spans="1:19" x14ac:dyDescent="0.25">
      <c r="A2140" s="64">
        <v>20</v>
      </c>
      <c r="B2140" s="62" t="s">
        <v>52</v>
      </c>
      <c r="C2140" s="64" t="s">
        <v>9</v>
      </c>
      <c r="D2140" s="64"/>
      <c r="E2140" s="84" t="s">
        <v>26</v>
      </c>
      <c r="F2140" s="84" t="s">
        <v>39</v>
      </c>
      <c r="G2140" s="84" t="s">
        <v>27</v>
      </c>
      <c r="H2140" s="84" t="s">
        <v>28</v>
      </c>
      <c r="I2140" s="84" t="s">
        <v>29</v>
      </c>
      <c r="J2140" s="84" t="s">
        <v>30</v>
      </c>
      <c r="K2140" s="85" t="s">
        <v>31</v>
      </c>
      <c r="M2140" s="85" t="s">
        <v>32</v>
      </c>
      <c r="N2140" s="85" t="s">
        <v>33</v>
      </c>
      <c r="O2140" s="85" t="s">
        <v>34</v>
      </c>
      <c r="P2140" s="85" t="s">
        <v>35</v>
      </c>
      <c r="Q2140" s="85" t="s">
        <v>36</v>
      </c>
      <c r="R2140" s="85" t="s">
        <v>37</v>
      </c>
      <c r="S2140" s="85" t="s">
        <v>38</v>
      </c>
    </row>
    <row r="2141" spans="1:19" x14ac:dyDescent="0.25">
      <c r="B2141" s="62">
        <v>2</v>
      </c>
      <c r="C2141" s="64" t="s">
        <v>12</v>
      </c>
      <c r="D2141" s="68"/>
      <c r="E2141" s="68">
        <f>$D$2130*R2141</f>
        <v>0</v>
      </c>
      <c r="F2141" s="63">
        <f>$E$4-$D$4</f>
        <v>1.1234008039333332E-2</v>
      </c>
      <c r="G2141" s="65">
        <f>IFERROR(VLOOKUP(B2141,EFA!$C$2:$D$7,2,0),EFA!$D$7)</f>
        <v>0.97341921930465047</v>
      </c>
      <c r="H2141" s="69">
        <f>LGD!$D$3</f>
        <v>0</v>
      </c>
      <c r="I2141" s="68">
        <f>E2141*F2141*G2141*H2141</f>
        <v>0</v>
      </c>
      <c r="J2141" s="70">
        <f>1/((1+($O$16/12))^(M2141-Q2141))</f>
        <v>0.81894554163582844</v>
      </c>
      <c r="K2141" s="68">
        <f>I2141*J2141</f>
        <v>0</v>
      </c>
      <c r="M2141" s="64">
        <v>240</v>
      </c>
      <c r="N2141" s="64">
        <v>1</v>
      </c>
      <c r="O2141" s="63">
        <f>$O$16</f>
        <v>0.13390000000000002</v>
      </c>
      <c r="P2141" s="87">
        <f t="shared" ref="P2141:P2149" si="1760">PMT(O2141/12,M2141,-N2141,0,0)</f>
        <v>1.1994685468571244E-2</v>
      </c>
      <c r="Q2141" s="64">
        <f>$Q$2138-12</f>
        <v>222</v>
      </c>
      <c r="R2141" s="87">
        <f>PV(O2141/12,Q2141,-P2141,0,0)</f>
        <v>0.9834291784806336</v>
      </c>
      <c r="S2141" s="64">
        <f>12+6</f>
        <v>18</v>
      </c>
    </row>
    <row r="2142" spans="1:19" x14ac:dyDescent="0.25">
      <c r="B2142" s="62">
        <v>2</v>
      </c>
      <c r="C2142" s="64" t="s">
        <v>13</v>
      </c>
      <c r="D2142" s="68"/>
      <c r="E2142" s="68">
        <f>$D$2131*R2142</f>
        <v>0</v>
      </c>
      <c r="F2142" s="63">
        <f t="shared" ref="F2142:F2149" si="1761">$E$4-$D$4</f>
        <v>1.1234008039333332E-2</v>
      </c>
      <c r="G2142" s="65">
        <f>IFERROR(VLOOKUP(B2142,EFA!$C$2:$D$7,2,0),EFA!$D$7)</f>
        <v>0.97341921930465047</v>
      </c>
      <c r="H2142" s="69">
        <f>LGD!$D$4</f>
        <v>0.55000000000000004</v>
      </c>
      <c r="I2142" s="68">
        <f t="shared" ref="I2142:I2149" si="1762">E2142*F2142*G2142*H2142</f>
        <v>0</v>
      </c>
      <c r="J2142" s="70">
        <f t="shared" ref="J2142:J2149" si="1763">1/((1+($O$16/12))^(M2142-Q2142))</f>
        <v>0.81894554163582844</v>
      </c>
      <c r="K2142" s="68">
        <f t="shared" ref="K2142:K2149" si="1764">I2142*J2142</f>
        <v>0</v>
      </c>
      <c r="M2142" s="64">
        <v>240</v>
      </c>
      <c r="N2142" s="64">
        <v>1</v>
      </c>
      <c r="O2142" s="63">
        <f t="shared" ref="O2142:O2149" si="1765">$O$16</f>
        <v>0.13390000000000002</v>
      </c>
      <c r="P2142" s="87">
        <f t="shared" si="1760"/>
        <v>1.1994685468571244E-2</v>
      </c>
      <c r="Q2142" s="64">
        <f t="shared" ref="Q2142:Q2149" si="1766">$Q$2138-12</f>
        <v>222</v>
      </c>
      <c r="R2142" s="87">
        <f t="shared" ref="R2142:R2149" si="1767">PV(O2142/12,Q2142,-P2142,0,0)</f>
        <v>0.9834291784806336</v>
      </c>
      <c r="S2142" s="64">
        <f t="shared" ref="S2142:S2149" si="1768">12+6</f>
        <v>18</v>
      </c>
    </row>
    <row r="2143" spans="1:19" x14ac:dyDescent="0.25">
      <c r="B2143" s="62">
        <v>2</v>
      </c>
      <c r="C2143" s="64" t="s">
        <v>14</v>
      </c>
      <c r="D2143" s="68"/>
      <c r="E2143" s="68">
        <f>$D$2132*R2143</f>
        <v>0</v>
      </c>
      <c r="F2143" s="63">
        <f t="shared" si="1761"/>
        <v>1.1234008039333332E-2</v>
      </c>
      <c r="G2143" s="65">
        <f>IFERROR(VLOOKUP(B2143,EFA!$C$2:$D$7,2,0),EFA!$D$7)</f>
        <v>0.97341921930465047</v>
      </c>
      <c r="H2143" s="69">
        <f>LGD!$D$5</f>
        <v>0.14000000000000001</v>
      </c>
      <c r="I2143" s="68">
        <f t="shared" si="1762"/>
        <v>0</v>
      </c>
      <c r="J2143" s="70">
        <f t="shared" si="1763"/>
        <v>0.81894554163582844</v>
      </c>
      <c r="K2143" s="68">
        <f t="shared" si="1764"/>
        <v>0</v>
      </c>
      <c r="M2143" s="64">
        <v>240</v>
      </c>
      <c r="N2143" s="64">
        <v>1</v>
      </c>
      <c r="O2143" s="63">
        <f t="shared" si="1765"/>
        <v>0.13390000000000002</v>
      </c>
      <c r="P2143" s="87">
        <f t="shared" si="1760"/>
        <v>1.1994685468571244E-2</v>
      </c>
      <c r="Q2143" s="64">
        <f t="shared" si="1766"/>
        <v>222</v>
      </c>
      <c r="R2143" s="87">
        <f t="shared" si="1767"/>
        <v>0.9834291784806336</v>
      </c>
      <c r="S2143" s="64">
        <f t="shared" si="1768"/>
        <v>18</v>
      </c>
    </row>
    <row r="2144" spans="1:19" x14ac:dyDescent="0.25">
      <c r="B2144" s="62">
        <v>2</v>
      </c>
      <c r="C2144" s="64" t="s">
        <v>15</v>
      </c>
      <c r="D2144" s="68"/>
      <c r="E2144" s="68">
        <f>$D$2133*R2144</f>
        <v>0</v>
      </c>
      <c r="F2144" s="63">
        <f t="shared" si="1761"/>
        <v>1.1234008039333332E-2</v>
      </c>
      <c r="G2144" s="65">
        <f>IFERROR(VLOOKUP(B2144,EFA!$C$2:$D$7,2,0),EFA!$D$7)</f>
        <v>0.97341921930465047</v>
      </c>
      <c r="H2144" s="69">
        <f>LGD!$D$6</f>
        <v>0.3</v>
      </c>
      <c r="I2144" s="68">
        <f t="shared" si="1762"/>
        <v>0</v>
      </c>
      <c r="J2144" s="70">
        <f t="shared" si="1763"/>
        <v>0.81894554163582844</v>
      </c>
      <c r="K2144" s="68">
        <f t="shared" si="1764"/>
        <v>0</v>
      </c>
      <c r="M2144" s="64">
        <v>240</v>
      </c>
      <c r="N2144" s="64">
        <v>1</v>
      </c>
      <c r="O2144" s="63">
        <f t="shared" si="1765"/>
        <v>0.13390000000000002</v>
      </c>
      <c r="P2144" s="87">
        <f t="shared" si="1760"/>
        <v>1.1994685468571244E-2</v>
      </c>
      <c r="Q2144" s="64">
        <f t="shared" si="1766"/>
        <v>222</v>
      </c>
      <c r="R2144" s="87">
        <f t="shared" si="1767"/>
        <v>0.9834291784806336</v>
      </c>
      <c r="S2144" s="64">
        <f t="shared" si="1768"/>
        <v>18</v>
      </c>
    </row>
    <row r="2145" spans="1:19" x14ac:dyDescent="0.25">
      <c r="B2145" s="62">
        <v>2</v>
      </c>
      <c r="C2145" s="64" t="s">
        <v>16</v>
      </c>
      <c r="D2145" s="68"/>
      <c r="E2145" s="68">
        <f>$D$2134*R2145</f>
        <v>0</v>
      </c>
      <c r="F2145" s="63">
        <f t="shared" si="1761"/>
        <v>1.1234008039333332E-2</v>
      </c>
      <c r="G2145" s="65">
        <f>IFERROR(VLOOKUP(B2145,EFA!$C$2:$D$7,2,0),EFA!$D$7)</f>
        <v>0.97341921930465047</v>
      </c>
      <c r="H2145" s="69">
        <f>LGD!$D$7</f>
        <v>0.3</v>
      </c>
      <c r="I2145" s="68">
        <f t="shared" si="1762"/>
        <v>0</v>
      </c>
      <c r="J2145" s="70">
        <f t="shared" si="1763"/>
        <v>0.81894554163582844</v>
      </c>
      <c r="K2145" s="68">
        <f t="shared" si="1764"/>
        <v>0</v>
      </c>
      <c r="M2145" s="64">
        <v>240</v>
      </c>
      <c r="N2145" s="64">
        <v>1</v>
      </c>
      <c r="O2145" s="63">
        <f t="shared" si="1765"/>
        <v>0.13390000000000002</v>
      </c>
      <c r="P2145" s="87">
        <f t="shared" si="1760"/>
        <v>1.1994685468571244E-2</v>
      </c>
      <c r="Q2145" s="64">
        <f t="shared" si="1766"/>
        <v>222</v>
      </c>
      <c r="R2145" s="87">
        <f t="shared" si="1767"/>
        <v>0.9834291784806336</v>
      </c>
      <c r="S2145" s="64">
        <f t="shared" si="1768"/>
        <v>18</v>
      </c>
    </row>
    <row r="2146" spans="1:19" x14ac:dyDescent="0.25">
      <c r="B2146" s="62">
        <v>2</v>
      </c>
      <c r="C2146" s="64" t="s">
        <v>17</v>
      </c>
      <c r="D2146" s="68"/>
      <c r="E2146" s="68">
        <f>$D$2135*R2146</f>
        <v>0</v>
      </c>
      <c r="F2146" s="63">
        <f t="shared" si="1761"/>
        <v>1.1234008039333332E-2</v>
      </c>
      <c r="G2146" s="65">
        <f>IFERROR(VLOOKUP(B2146,EFA!$C$2:$D$7,2,0),EFA!$D$7)</f>
        <v>0.97341921930465047</v>
      </c>
      <c r="H2146" s="69">
        <f>LGD!$D$8</f>
        <v>4.6364209605119888E-2</v>
      </c>
      <c r="I2146" s="68">
        <f t="shared" si="1762"/>
        <v>0</v>
      </c>
      <c r="J2146" s="70">
        <f t="shared" si="1763"/>
        <v>0.81894554163582844</v>
      </c>
      <c r="K2146" s="68">
        <f t="shared" si="1764"/>
        <v>0</v>
      </c>
      <c r="M2146" s="64">
        <v>240</v>
      </c>
      <c r="N2146" s="64">
        <v>1</v>
      </c>
      <c r="O2146" s="63">
        <f t="shared" si="1765"/>
        <v>0.13390000000000002</v>
      </c>
      <c r="P2146" s="87">
        <f t="shared" si="1760"/>
        <v>1.1994685468571244E-2</v>
      </c>
      <c r="Q2146" s="64">
        <f t="shared" si="1766"/>
        <v>222</v>
      </c>
      <c r="R2146" s="87">
        <f t="shared" si="1767"/>
        <v>0.9834291784806336</v>
      </c>
      <c r="S2146" s="64">
        <f t="shared" si="1768"/>
        <v>18</v>
      </c>
    </row>
    <row r="2147" spans="1:19" x14ac:dyDescent="0.25">
      <c r="B2147" s="62">
        <v>2</v>
      </c>
      <c r="C2147" s="64" t="s">
        <v>18</v>
      </c>
      <c r="D2147" s="68"/>
      <c r="E2147" s="68">
        <f>$D$2136*R2147</f>
        <v>0</v>
      </c>
      <c r="F2147" s="63">
        <f t="shared" si="1761"/>
        <v>1.1234008039333332E-2</v>
      </c>
      <c r="G2147" s="65">
        <f>IFERROR(VLOOKUP(B2147,EFA!$C$2:$D$7,2,0),EFA!$D$7)</f>
        <v>0.97341921930465047</v>
      </c>
      <c r="H2147" s="69">
        <f>LGD!$D$9</f>
        <v>0.25</v>
      </c>
      <c r="I2147" s="68">
        <f t="shared" si="1762"/>
        <v>0</v>
      </c>
      <c r="J2147" s="70">
        <f t="shared" si="1763"/>
        <v>0.81894554163582844</v>
      </c>
      <c r="K2147" s="68">
        <f t="shared" si="1764"/>
        <v>0</v>
      </c>
      <c r="M2147" s="64">
        <v>240</v>
      </c>
      <c r="N2147" s="64">
        <v>1</v>
      </c>
      <c r="O2147" s="63">
        <f t="shared" si="1765"/>
        <v>0.13390000000000002</v>
      </c>
      <c r="P2147" s="87">
        <f t="shared" si="1760"/>
        <v>1.1994685468571244E-2</v>
      </c>
      <c r="Q2147" s="64">
        <f t="shared" si="1766"/>
        <v>222</v>
      </c>
      <c r="R2147" s="87">
        <f t="shared" si="1767"/>
        <v>0.9834291784806336</v>
      </c>
      <c r="S2147" s="64">
        <f t="shared" si="1768"/>
        <v>18</v>
      </c>
    </row>
    <row r="2148" spans="1:19" x14ac:dyDescent="0.25">
      <c r="B2148" s="62">
        <v>2</v>
      </c>
      <c r="C2148" s="64" t="s">
        <v>19</v>
      </c>
      <c r="D2148" s="68"/>
      <c r="E2148" s="68">
        <f>$D$2137*R2148</f>
        <v>0</v>
      </c>
      <c r="F2148" s="63">
        <f t="shared" si="1761"/>
        <v>1.1234008039333332E-2</v>
      </c>
      <c r="G2148" s="65">
        <f>IFERROR(VLOOKUP(B2148,EFA!$C$2:$D$7,2,0),EFA!$D$7)</f>
        <v>0.97341921930465047</v>
      </c>
      <c r="H2148" s="69">
        <f>LGD!$D$10</f>
        <v>0.35</v>
      </c>
      <c r="I2148" s="68">
        <f t="shared" si="1762"/>
        <v>0</v>
      </c>
      <c r="J2148" s="70">
        <f t="shared" si="1763"/>
        <v>0.81894554163582844</v>
      </c>
      <c r="K2148" s="68">
        <f t="shared" si="1764"/>
        <v>0</v>
      </c>
      <c r="M2148" s="64">
        <v>240</v>
      </c>
      <c r="N2148" s="64">
        <v>1</v>
      </c>
      <c r="O2148" s="63">
        <f t="shared" si="1765"/>
        <v>0.13390000000000002</v>
      </c>
      <c r="P2148" s="87">
        <f t="shared" si="1760"/>
        <v>1.1994685468571244E-2</v>
      </c>
      <c r="Q2148" s="64">
        <f t="shared" si="1766"/>
        <v>222</v>
      </c>
      <c r="R2148" s="87">
        <f t="shared" si="1767"/>
        <v>0.9834291784806336</v>
      </c>
      <c r="S2148" s="64">
        <f t="shared" si="1768"/>
        <v>18</v>
      </c>
    </row>
    <row r="2149" spans="1:19" x14ac:dyDescent="0.25">
      <c r="B2149" s="62">
        <v>2</v>
      </c>
      <c r="C2149" s="64" t="s">
        <v>20</v>
      </c>
      <c r="D2149" s="68"/>
      <c r="E2149" s="68">
        <f>$D$2138*R2149</f>
        <v>0</v>
      </c>
      <c r="F2149" s="63">
        <f t="shared" si="1761"/>
        <v>1.1234008039333332E-2</v>
      </c>
      <c r="G2149" s="65">
        <f>IFERROR(VLOOKUP(B2149,EFA!$C$2:$D$7,2,0),EFA!$D$7)</f>
        <v>0.97341921930465047</v>
      </c>
      <c r="H2149" s="69">
        <f>LGD!$D$11</f>
        <v>0.55000000000000004</v>
      </c>
      <c r="I2149" s="68">
        <f t="shared" si="1762"/>
        <v>0</v>
      </c>
      <c r="J2149" s="70">
        <f t="shared" si="1763"/>
        <v>0.81894554163582844</v>
      </c>
      <c r="K2149" s="68">
        <f t="shared" si="1764"/>
        <v>0</v>
      </c>
      <c r="M2149" s="64">
        <v>240</v>
      </c>
      <c r="N2149" s="64">
        <v>1</v>
      </c>
      <c r="O2149" s="63">
        <f t="shared" si="1765"/>
        <v>0.13390000000000002</v>
      </c>
      <c r="P2149" s="87">
        <f t="shared" si="1760"/>
        <v>1.1994685468571244E-2</v>
      </c>
      <c r="Q2149" s="64">
        <f t="shared" si="1766"/>
        <v>222</v>
      </c>
      <c r="R2149" s="87">
        <f t="shared" si="1767"/>
        <v>0.9834291784806336</v>
      </c>
      <c r="S2149" s="64">
        <f t="shared" si="1768"/>
        <v>18</v>
      </c>
    </row>
    <row r="2150" spans="1:19" x14ac:dyDescent="0.25">
      <c r="C2150" s="64"/>
      <c r="D2150" s="68"/>
      <c r="E2150" s="68"/>
      <c r="F2150" s="63"/>
      <c r="G2150" s="65"/>
      <c r="H2150" s="69"/>
      <c r="I2150" s="68"/>
      <c r="J2150" s="70"/>
      <c r="K2150" s="68"/>
      <c r="M2150" s="64"/>
      <c r="N2150" s="64"/>
      <c r="O2150" s="63"/>
      <c r="P2150" s="87"/>
      <c r="Q2150" s="64"/>
      <c r="R2150" s="87"/>
      <c r="S2150" s="64"/>
    </row>
    <row r="2151" spans="1:19" x14ac:dyDescent="0.25">
      <c r="A2151" s="64">
        <v>20</v>
      </c>
      <c r="B2151" s="62" t="s">
        <v>52</v>
      </c>
      <c r="C2151" s="64" t="s">
        <v>9</v>
      </c>
      <c r="D2151" s="64"/>
      <c r="E2151" s="84" t="s">
        <v>26</v>
      </c>
      <c r="F2151" s="84" t="s">
        <v>39</v>
      </c>
      <c r="G2151" s="84" t="s">
        <v>27</v>
      </c>
      <c r="H2151" s="84" t="s">
        <v>28</v>
      </c>
      <c r="I2151" s="84" t="s">
        <v>29</v>
      </c>
      <c r="J2151" s="84" t="s">
        <v>30</v>
      </c>
      <c r="K2151" s="85" t="s">
        <v>31</v>
      </c>
      <c r="M2151" s="85" t="s">
        <v>32</v>
      </c>
      <c r="N2151" s="85" t="s">
        <v>33</v>
      </c>
      <c r="O2151" s="85" t="s">
        <v>34</v>
      </c>
      <c r="P2151" s="85" t="s">
        <v>35</v>
      </c>
      <c r="Q2151" s="85" t="s">
        <v>36</v>
      </c>
      <c r="R2151" s="85" t="s">
        <v>37</v>
      </c>
      <c r="S2151" s="85" t="s">
        <v>38</v>
      </c>
    </row>
    <row r="2152" spans="1:19" x14ac:dyDescent="0.25">
      <c r="B2152" s="62">
        <v>3</v>
      </c>
      <c r="C2152" s="64" t="s">
        <v>12</v>
      </c>
      <c r="D2152" s="68"/>
      <c r="E2152" s="68">
        <f>$D$2130*R2152</f>
        <v>0</v>
      </c>
      <c r="F2152" s="63">
        <f>$F$4-$E$4</f>
        <v>1.4695080658937348E-2</v>
      </c>
      <c r="G2152" s="65">
        <f>IFERROR(VLOOKUP(B2152,EFA!$C$2:$D$7,2,0),EFA!$D$7)</f>
        <v>0.97750576770633035</v>
      </c>
      <c r="H2152" s="69">
        <f>LGD!$D$3</f>
        <v>0</v>
      </c>
      <c r="I2152" s="68">
        <f>E2152*F2152*G2152*H2152</f>
        <v>0</v>
      </c>
      <c r="J2152" s="70">
        <f>1/((1+($O$16/12))^(M2152-Q2152))</f>
        <v>0.7168446333284122</v>
      </c>
      <c r="K2152" s="68">
        <f>I2152*J2152</f>
        <v>0</v>
      </c>
      <c r="M2152" s="64">
        <v>240</v>
      </c>
      <c r="N2152" s="64">
        <v>1</v>
      </c>
      <c r="O2152" s="63">
        <f>$O$16</f>
        <v>0.13390000000000002</v>
      </c>
      <c r="P2152" s="87">
        <f t="shared" ref="P2152:P2160" si="1769">PMT(O2152/12,M2152,-N2152,0,0)</f>
        <v>1.1994685468571244E-2</v>
      </c>
      <c r="Q2152" s="64">
        <f>$Q$2149-12</f>
        <v>210</v>
      </c>
      <c r="R2152" s="87">
        <f>PV(O2152/12,Q2152,-P2152,0,0)</f>
        <v>0.9703933276094534</v>
      </c>
      <c r="S2152" s="64">
        <f>12+12+6</f>
        <v>30</v>
      </c>
    </row>
    <row r="2153" spans="1:19" x14ac:dyDescent="0.25">
      <c r="B2153" s="62">
        <v>3</v>
      </c>
      <c r="C2153" s="64" t="s">
        <v>13</v>
      </c>
      <c r="D2153" s="68"/>
      <c r="E2153" s="68">
        <f>$D$2131*R2153</f>
        <v>0</v>
      </c>
      <c r="F2153" s="63">
        <f t="shared" ref="F2153:F2160" si="1770">$F$4-$E$4</f>
        <v>1.4695080658937348E-2</v>
      </c>
      <c r="G2153" s="65">
        <f>IFERROR(VLOOKUP(B2153,EFA!$C$2:$D$7,2,0),EFA!$D$7)</f>
        <v>0.97750576770633035</v>
      </c>
      <c r="H2153" s="69">
        <f>LGD!$D$4</f>
        <v>0.55000000000000004</v>
      </c>
      <c r="I2153" s="68">
        <f t="shared" ref="I2153:I2160" si="1771">E2153*F2153*G2153*H2153</f>
        <v>0</v>
      </c>
      <c r="J2153" s="70">
        <f t="shared" ref="J2153:J2160" si="1772">1/((1+($O$16/12))^(M2153-Q2153))</f>
        <v>0.7168446333284122</v>
      </c>
      <c r="K2153" s="68">
        <f t="shared" ref="K2153:K2160" si="1773">I2153*J2153</f>
        <v>0</v>
      </c>
      <c r="M2153" s="64">
        <v>240</v>
      </c>
      <c r="N2153" s="64">
        <v>1</v>
      </c>
      <c r="O2153" s="63">
        <f t="shared" ref="O2153:O2160" si="1774">$O$16</f>
        <v>0.13390000000000002</v>
      </c>
      <c r="P2153" s="87">
        <f t="shared" si="1769"/>
        <v>1.1994685468571244E-2</v>
      </c>
      <c r="Q2153" s="64">
        <f t="shared" ref="Q2153:Q2160" si="1775">$Q$2149-12</f>
        <v>210</v>
      </c>
      <c r="R2153" s="87">
        <f t="shared" ref="R2153:R2160" si="1776">PV(O2153/12,Q2153,-P2153,0,0)</f>
        <v>0.9703933276094534</v>
      </c>
      <c r="S2153" s="64">
        <f t="shared" ref="S2153:S2160" si="1777">12+12+6</f>
        <v>30</v>
      </c>
    </row>
    <row r="2154" spans="1:19" x14ac:dyDescent="0.25">
      <c r="B2154" s="62">
        <v>3</v>
      </c>
      <c r="C2154" s="64" t="s">
        <v>14</v>
      </c>
      <c r="D2154" s="68"/>
      <c r="E2154" s="68">
        <f>$D$2132*R2154</f>
        <v>0</v>
      </c>
      <c r="F2154" s="63">
        <f t="shared" si="1770"/>
        <v>1.4695080658937348E-2</v>
      </c>
      <c r="G2154" s="65">
        <f>IFERROR(VLOOKUP(B2154,EFA!$C$2:$D$7,2,0),EFA!$D$7)</f>
        <v>0.97750576770633035</v>
      </c>
      <c r="H2154" s="69">
        <f>LGD!$D$5</f>
        <v>0.14000000000000001</v>
      </c>
      <c r="I2154" s="68">
        <f t="shared" si="1771"/>
        <v>0</v>
      </c>
      <c r="J2154" s="70">
        <f t="shared" si="1772"/>
        <v>0.7168446333284122</v>
      </c>
      <c r="K2154" s="68">
        <f t="shared" si="1773"/>
        <v>0</v>
      </c>
      <c r="M2154" s="64">
        <v>240</v>
      </c>
      <c r="N2154" s="64">
        <v>1</v>
      </c>
      <c r="O2154" s="63">
        <f t="shared" si="1774"/>
        <v>0.13390000000000002</v>
      </c>
      <c r="P2154" s="87">
        <f t="shared" si="1769"/>
        <v>1.1994685468571244E-2</v>
      </c>
      <c r="Q2154" s="64">
        <f t="shared" si="1775"/>
        <v>210</v>
      </c>
      <c r="R2154" s="87">
        <f t="shared" si="1776"/>
        <v>0.9703933276094534</v>
      </c>
      <c r="S2154" s="64">
        <f t="shared" si="1777"/>
        <v>30</v>
      </c>
    </row>
    <row r="2155" spans="1:19" x14ac:dyDescent="0.25">
      <c r="B2155" s="62">
        <v>3</v>
      </c>
      <c r="C2155" s="64" t="s">
        <v>15</v>
      </c>
      <c r="D2155" s="68"/>
      <c r="E2155" s="68">
        <f>$D$2133*R2155</f>
        <v>0</v>
      </c>
      <c r="F2155" s="63">
        <f t="shared" si="1770"/>
        <v>1.4695080658937348E-2</v>
      </c>
      <c r="G2155" s="65">
        <f>IFERROR(VLOOKUP(B2155,EFA!$C$2:$D$7,2,0),EFA!$D$7)</f>
        <v>0.97750576770633035</v>
      </c>
      <c r="H2155" s="69">
        <f>LGD!$D$6</f>
        <v>0.3</v>
      </c>
      <c r="I2155" s="68">
        <f t="shared" si="1771"/>
        <v>0</v>
      </c>
      <c r="J2155" s="70">
        <f t="shared" si="1772"/>
        <v>0.7168446333284122</v>
      </c>
      <c r="K2155" s="68">
        <f t="shared" si="1773"/>
        <v>0</v>
      </c>
      <c r="M2155" s="64">
        <v>240</v>
      </c>
      <c r="N2155" s="64">
        <v>1</v>
      </c>
      <c r="O2155" s="63">
        <f t="shared" si="1774"/>
        <v>0.13390000000000002</v>
      </c>
      <c r="P2155" s="87">
        <f t="shared" si="1769"/>
        <v>1.1994685468571244E-2</v>
      </c>
      <c r="Q2155" s="64">
        <f t="shared" si="1775"/>
        <v>210</v>
      </c>
      <c r="R2155" s="87">
        <f t="shared" si="1776"/>
        <v>0.9703933276094534</v>
      </c>
      <c r="S2155" s="64">
        <f t="shared" si="1777"/>
        <v>30</v>
      </c>
    </row>
    <row r="2156" spans="1:19" x14ac:dyDescent="0.25">
      <c r="B2156" s="62">
        <v>3</v>
      </c>
      <c r="C2156" s="64" t="s">
        <v>16</v>
      </c>
      <c r="D2156" s="68"/>
      <c r="E2156" s="68">
        <f>$D$2134*R2156</f>
        <v>0</v>
      </c>
      <c r="F2156" s="63">
        <f t="shared" si="1770"/>
        <v>1.4695080658937348E-2</v>
      </c>
      <c r="G2156" s="65">
        <f>IFERROR(VLOOKUP(B2156,EFA!$C$2:$D$7,2,0),EFA!$D$7)</f>
        <v>0.97750576770633035</v>
      </c>
      <c r="H2156" s="69">
        <f>LGD!$D$7</f>
        <v>0.3</v>
      </c>
      <c r="I2156" s="68">
        <f t="shared" si="1771"/>
        <v>0</v>
      </c>
      <c r="J2156" s="70">
        <f t="shared" si="1772"/>
        <v>0.7168446333284122</v>
      </c>
      <c r="K2156" s="68">
        <f t="shared" si="1773"/>
        <v>0</v>
      </c>
      <c r="M2156" s="64">
        <v>240</v>
      </c>
      <c r="N2156" s="64">
        <v>1</v>
      </c>
      <c r="O2156" s="63">
        <f t="shared" si="1774"/>
        <v>0.13390000000000002</v>
      </c>
      <c r="P2156" s="87">
        <f t="shared" si="1769"/>
        <v>1.1994685468571244E-2</v>
      </c>
      <c r="Q2156" s="64">
        <f t="shared" si="1775"/>
        <v>210</v>
      </c>
      <c r="R2156" s="87">
        <f t="shared" si="1776"/>
        <v>0.9703933276094534</v>
      </c>
      <c r="S2156" s="64">
        <f t="shared" si="1777"/>
        <v>30</v>
      </c>
    </row>
    <row r="2157" spans="1:19" x14ac:dyDescent="0.25">
      <c r="B2157" s="62">
        <v>3</v>
      </c>
      <c r="C2157" s="64" t="s">
        <v>17</v>
      </c>
      <c r="D2157" s="68"/>
      <c r="E2157" s="68">
        <f>$D$2135*R2157</f>
        <v>0</v>
      </c>
      <c r="F2157" s="63">
        <f t="shared" si="1770"/>
        <v>1.4695080658937348E-2</v>
      </c>
      <c r="G2157" s="65">
        <f>IFERROR(VLOOKUP(B2157,EFA!$C$2:$D$7,2,0),EFA!$D$7)</f>
        <v>0.97750576770633035</v>
      </c>
      <c r="H2157" s="69">
        <f>LGD!$D$8</f>
        <v>4.6364209605119888E-2</v>
      </c>
      <c r="I2157" s="68">
        <f t="shared" si="1771"/>
        <v>0</v>
      </c>
      <c r="J2157" s="70">
        <f t="shared" si="1772"/>
        <v>0.7168446333284122</v>
      </c>
      <c r="K2157" s="68">
        <f t="shared" si="1773"/>
        <v>0</v>
      </c>
      <c r="M2157" s="64">
        <v>240</v>
      </c>
      <c r="N2157" s="64">
        <v>1</v>
      </c>
      <c r="O2157" s="63">
        <f t="shared" si="1774"/>
        <v>0.13390000000000002</v>
      </c>
      <c r="P2157" s="87">
        <f t="shared" si="1769"/>
        <v>1.1994685468571244E-2</v>
      </c>
      <c r="Q2157" s="64">
        <f t="shared" si="1775"/>
        <v>210</v>
      </c>
      <c r="R2157" s="87">
        <f t="shared" si="1776"/>
        <v>0.9703933276094534</v>
      </c>
      <c r="S2157" s="64">
        <f t="shared" si="1777"/>
        <v>30</v>
      </c>
    </row>
    <row r="2158" spans="1:19" x14ac:dyDescent="0.25">
      <c r="B2158" s="62">
        <v>3</v>
      </c>
      <c r="C2158" s="64" t="s">
        <v>18</v>
      </c>
      <c r="D2158" s="68"/>
      <c r="E2158" s="68">
        <f>$D$2136*R2158</f>
        <v>0</v>
      </c>
      <c r="F2158" s="63">
        <f t="shared" si="1770"/>
        <v>1.4695080658937348E-2</v>
      </c>
      <c r="G2158" s="65">
        <f>IFERROR(VLOOKUP(B2158,EFA!$C$2:$D$7,2,0),EFA!$D$7)</f>
        <v>0.97750576770633035</v>
      </c>
      <c r="H2158" s="69">
        <f>LGD!$D$9</f>
        <v>0.25</v>
      </c>
      <c r="I2158" s="68">
        <f t="shared" si="1771"/>
        <v>0</v>
      </c>
      <c r="J2158" s="70">
        <f t="shared" si="1772"/>
        <v>0.7168446333284122</v>
      </c>
      <c r="K2158" s="68">
        <f t="shared" si="1773"/>
        <v>0</v>
      </c>
      <c r="M2158" s="64">
        <v>240</v>
      </c>
      <c r="N2158" s="64">
        <v>1</v>
      </c>
      <c r="O2158" s="63">
        <f t="shared" si="1774"/>
        <v>0.13390000000000002</v>
      </c>
      <c r="P2158" s="87">
        <f t="shared" si="1769"/>
        <v>1.1994685468571244E-2</v>
      </c>
      <c r="Q2158" s="64">
        <f t="shared" si="1775"/>
        <v>210</v>
      </c>
      <c r="R2158" s="87">
        <f t="shared" si="1776"/>
        <v>0.9703933276094534</v>
      </c>
      <c r="S2158" s="64">
        <f t="shared" si="1777"/>
        <v>30</v>
      </c>
    </row>
    <row r="2159" spans="1:19" x14ac:dyDescent="0.25">
      <c r="B2159" s="62">
        <v>3</v>
      </c>
      <c r="C2159" s="64" t="s">
        <v>19</v>
      </c>
      <c r="D2159" s="68"/>
      <c r="E2159" s="68">
        <f>$D$2137*R2159</f>
        <v>0</v>
      </c>
      <c r="F2159" s="63">
        <f t="shared" si="1770"/>
        <v>1.4695080658937348E-2</v>
      </c>
      <c r="G2159" s="65">
        <f>IFERROR(VLOOKUP(B2159,EFA!$C$2:$D$7,2,0),EFA!$D$7)</f>
        <v>0.97750576770633035</v>
      </c>
      <c r="H2159" s="69">
        <f>LGD!$D$10</f>
        <v>0.35</v>
      </c>
      <c r="I2159" s="68">
        <f t="shared" si="1771"/>
        <v>0</v>
      </c>
      <c r="J2159" s="70">
        <f t="shared" si="1772"/>
        <v>0.7168446333284122</v>
      </c>
      <c r="K2159" s="68">
        <f t="shared" si="1773"/>
        <v>0</v>
      </c>
      <c r="M2159" s="64">
        <v>240</v>
      </c>
      <c r="N2159" s="64">
        <v>1</v>
      </c>
      <c r="O2159" s="63">
        <f t="shared" si="1774"/>
        <v>0.13390000000000002</v>
      </c>
      <c r="P2159" s="87">
        <f t="shared" si="1769"/>
        <v>1.1994685468571244E-2</v>
      </c>
      <c r="Q2159" s="64">
        <f t="shared" si="1775"/>
        <v>210</v>
      </c>
      <c r="R2159" s="87">
        <f t="shared" si="1776"/>
        <v>0.9703933276094534</v>
      </c>
      <c r="S2159" s="64">
        <f t="shared" si="1777"/>
        <v>30</v>
      </c>
    </row>
    <row r="2160" spans="1:19" x14ac:dyDescent="0.25">
      <c r="B2160" s="62">
        <v>3</v>
      </c>
      <c r="C2160" s="64" t="s">
        <v>20</v>
      </c>
      <c r="D2160" s="68"/>
      <c r="E2160" s="68">
        <f>$D$2138*R2160</f>
        <v>0</v>
      </c>
      <c r="F2160" s="63">
        <f t="shared" si="1770"/>
        <v>1.4695080658937348E-2</v>
      </c>
      <c r="G2160" s="65">
        <f>IFERROR(VLOOKUP(B2160,EFA!$C$2:$D$7,2,0),EFA!$D$7)</f>
        <v>0.97750576770633035</v>
      </c>
      <c r="H2160" s="69">
        <f>LGD!$D$11</f>
        <v>0.55000000000000004</v>
      </c>
      <c r="I2160" s="68">
        <f t="shared" si="1771"/>
        <v>0</v>
      </c>
      <c r="J2160" s="70">
        <f t="shared" si="1772"/>
        <v>0.7168446333284122</v>
      </c>
      <c r="K2160" s="68">
        <f t="shared" si="1773"/>
        <v>0</v>
      </c>
      <c r="M2160" s="64">
        <v>240</v>
      </c>
      <c r="N2160" s="64">
        <v>1</v>
      </c>
      <c r="O2160" s="63">
        <f t="shared" si="1774"/>
        <v>0.13390000000000002</v>
      </c>
      <c r="P2160" s="87">
        <f t="shared" si="1769"/>
        <v>1.1994685468571244E-2</v>
      </c>
      <c r="Q2160" s="64">
        <f t="shared" si="1775"/>
        <v>210</v>
      </c>
      <c r="R2160" s="87">
        <f t="shared" si="1776"/>
        <v>0.9703933276094534</v>
      </c>
      <c r="S2160" s="64">
        <f t="shared" si="1777"/>
        <v>30</v>
      </c>
    </row>
    <row r="2161" spans="1:19" x14ac:dyDescent="0.25">
      <c r="C2161" s="88"/>
      <c r="D2161" s="89"/>
      <c r="E2161" s="89"/>
      <c r="F2161" s="90"/>
      <c r="G2161" s="91"/>
      <c r="H2161" s="92"/>
      <c r="I2161" s="89"/>
      <c r="J2161" s="93"/>
      <c r="K2161" s="89"/>
      <c r="M2161" s="94"/>
      <c r="N2161" s="94"/>
      <c r="O2161" s="95"/>
      <c r="P2161" s="96"/>
      <c r="Q2161" s="94"/>
      <c r="R2161" s="96"/>
      <c r="S2161" s="94"/>
    </row>
    <row r="2162" spans="1:19" x14ac:dyDescent="0.25">
      <c r="A2162" s="64">
        <v>20</v>
      </c>
      <c r="B2162" s="62" t="s">
        <v>52</v>
      </c>
      <c r="C2162" s="64" t="s">
        <v>9</v>
      </c>
      <c r="D2162" s="64"/>
      <c r="E2162" s="84" t="s">
        <v>26</v>
      </c>
      <c r="F2162" s="84" t="s">
        <v>39</v>
      </c>
      <c r="G2162" s="84" t="s">
        <v>27</v>
      </c>
      <c r="H2162" s="84" t="s">
        <v>28</v>
      </c>
      <c r="I2162" s="84" t="s">
        <v>29</v>
      </c>
      <c r="J2162" s="84" t="s">
        <v>30</v>
      </c>
      <c r="K2162" s="85" t="s">
        <v>31</v>
      </c>
      <c r="M2162" s="85" t="s">
        <v>32</v>
      </c>
      <c r="N2162" s="85" t="s">
        <v>33</v>
      </c>
      <c r="O2162" s="85" t="s">
        <v>34</v>
      </c>
      <c r="P2162" s="85" t="s">
        <v>35</v>
      </c>
      <c r="Q2162" s="85" t="s">
        <v>36</v>
      </c>
      <c r="R2162" s="85" t="s">
        <v>37</v>
      </c>
      <c r="S2162" s="85" t="s">
        <v>38</v>
      </c>
    </row>
    <row r="2163" spans="1:19" x14ac:dyDescent="0.25">
      <c r="B2163" s="62">
        <v>4</v>
      </c>
      <c r="C2163" s="64" t="s">
        <v>12</v>
      </c>
      <c r="D2163" s="68"/>
      <c r="E2163" s="68">
        <f>$D$2130*R2163</f>
        <v>0</v>
      </c>
      <c r="F2163" s="63">
        <f>$G$4-$F$4</f>
        <v>6.7767815941499332E-3</v>
      </c>
      <c r="G2163" s="65">
        <f>IFERROR(VLOOKUP(B2163,EFA!$C$2:$D$7,2,0),EFA!$D$7)</f>
        <v>0.98975941333993145</v>
      </c>
      <c r="H2163" s="69">
        <f>LGD!$D$3</f>
        <v>0</v>
      </c>
      <c r="I2163" s="68">
        <f>E2163*F2163*G2163*H2163</f>
        <v>0</v>
      </c>
      <c r="J2163" s="70">
        <f>1/((1+($O$16/12))^(M2163-Q2163))</f>
        <v>0.62747301524507682</v>
      </c>
      <c r="K2163" s="68">
        <f>I2163*J2163</f>
        <v>0</v>
      </c>
      <c r="M2163" s="64">
        <v>240</v>
      </c>
      <c r="N2163" s="64">
        <v>1</v>
      </c>
      <c r="O2163" s="63">
        <f>$O$16</f>
        <v>0.13390000000000002</v>
      </c>
      <c r="P2163" s="87">
        <f t="shared" ref="P2163:P2171" si="1778">PMT(O2163/12,M2163,-N2163,0,0)</f>
        <v>1.1994685468571244E-2</v>
      </c>
      <c r="Q2163" s="64">
        <f>$Q$2152-12</f>
        <v>198</v>
      </c>
      <c r="R2163" s="87">
        <f>PV(O2163/12,Q2163,-P2163,0,0)</f>
        <v>0.95550076727484645</v>
      </c>
      <c r="S2163" s="64">
        <f>12+12+12+6</f>
        <v>42</v>
      </c>
    </row>
    <row r="2164" spans="1:19" x14ac:dyDescent="0.25">
      <c r="B2164" s="62">
        <v>4</v>
      </c>
      <c r="C2164" s="64" t="s">
        <v>13</v>
      </c>
      <c r="D2164" s="68"/>
      <c r="E2164" s="68">
        <f>$D$2131*R2164</f>
        <v>0</v>
      </c>
      <c r="F2164" s="63">
        <f t="shared" ref="F2164:F2171" si="1779">$G$4-$F$4</f>
        <v>6.7767815941499332E-3</v>
      </c>
      <c r="G2164" s="65">
        <f>IFERROR(VLOOKUP(B2164,EFA!$C$2:$D$7,2,0),EFA!$D$7)</f>
        <v>0.98975941333993145</v>
      </c>
      <c r="H2164" s="69">
        <f>LGD!$D$4</f>
        <v>0.55000000000000004</v>
      </c>
      <c r="I2164" s="68">
        <f t="shared" ref="I2164:I2171" si="1780">E2164*F2164*G2164*H2164</f>
        <v>0</v>
      </c>
      <c r="J2164" s="70">
        <f t="shared" ref="J2164:J2171" si="1781">1/((1+($O$16/12))^(M2164-Q2164))</f>
        <v>0.62747301524507682</v>
      </c>
      <c r="K2164" s="68">
        <f t="shared" ref="K2164:K2171" si="1782">I2164*J2164</f>
        <v>0</v>
      </c>
      <c r="M2164" s="64">
        <v>240</v>
      </c>
      <c r="N2164" s="64">
        <v>1</v>
      </c>
      <c r="O2164" s="63">
        <f t="shared" ref="O2164:O2171" si="1783">$O$16</f>
        <v>0.13390000000000002</v>
      </c>
      <c r="P2164" s="87">
        <f t="shared" si="1778"/>
        <v>1.1994685468571244E-2</v>
      </c>
      <c r="Q2164" s="64">
        <f t="shared" ref="Q2164:Q2171" si="1784">$Q$2152-12</f>
        <v>198</v>
      </c>
      <c r="R2164" s="87">
        <f t="shared" ref="R2164:R2171" si="1785">PV(O2164/12,Q2164,-P2164,0,0)</f>
        <v>0.95550076727484645</v>
      </c>
      <c r="S2164" s="64">
        <f t="shared" ref="S2164:S2171" si="1786">12+12+12+6</f>
        <v>42</v>
      </c>
    </row>
    <row r="2165" spans="1:19" x14ac:dyDescent="0.25">
      <c r="B2165" s="62">
        <v>4</v>
      </c>
      <c r="C2165" s="64" t="s">
        <v>14</v>
      </c>
      <c r="D2165" s="68"/>
      <c r="E2165" s="68">
        <f>$D$2132*R2165</f>
        <v>0</v>
      </c>
      <c r="F2165" s="63">
        <f t="shared" si="1779"/>
        <v>6.7767815941499332E-3</v>
      </c>
      <c r="G2165" s="65">
        <f>IFERROR(VLOOKUP(B2165,EFA!$C$2:$D$7,2,0),EFA!$D$7)</f>
        <v>0.98975941333993145</v>
      </c>
      <c r="H2165" s="69">
        <f>LGD!$D$5</f>
        <v>0.14000000000000001</v>
      </c>
      <c r="I2165" s="68">
        <f t="shared" si="1780"/>
        <v>0</v>
      </c>
      <c r="J2165" s="70">
        <f t="shared" si="1781"/>
        <v>0.62747301524507682</v>
      </c>
      <c r="K2165" s="68">
        <f t="shared" si="1782"/>
        <v>0</v>
      </c>
      <c r="M2165" s="64">
        <v>240</v>
      </c>
      <c r="N2165" s="64">
        <v>1</v>
      </c>
      <c r="O2165" s="63">
        <f t="shared" si="1783"/>
        <v>0.13390000000000002</v>
      </c>
      <c r="P2165" s="87">
        <f t="shared" si="1778"/>
        <v>1.1994685468571244E-2</v>
      </c>
      <c r="Q2165" s="64">
        <f t="shared" si="1784"/>
        <v>198</v>
      </c>
      <c r="R2165" s="87">
        <f t="shared" si="1785"/>
        <v>0.95550076727484645</v>
      </c>
      <c r="S2165" s="64">
        <f t="shared" si="1786"/>
        <v>42</v>
      </c>
    </row>
    <row r="2166" spans="1:19" x14ac:dyDescent="0.25">
      <c r="B2166" s="62">
        <v>4</v>
      </c>
      <c r="C2166" s="64" t="s">
        <v>15</v>
      </c>
      <c r="D2166" s="68"/>
      <c r="E2166" s="68">
        <f>$D$2133*R2166</f>
        <v>0</v>
      </c>
      <c r="F2166" s="63">
        <f t="shared" si="1779"/>
        <v>6.7767815941499332E-3</v>
      </c>
      <c r="G2166" s="65">
        <f>IFERROR(VLOOKUP(B2166,EFA!$C$2:$D$7,2,0),EFA!$D$7)</f>
        <v>0.98975941333993145</v>
      </c>
      <c r="H2166" s="69">
        <f>LGD!$D$6</f>
        <v>0.3</v>
      </c>
      <c r="I2166" s="68">
        <f t="shared" si="1780"/>
        <v>0</v>
      </c>
      <c r="J2166" s="70">
        <f t="shared" si="1781"/>
        <v>0.62747301524507682</v>
      </c>
      <c r="K2166" s="68">
        <f t="shared" si="1782"/>
        <v>0</v>
      </c>
      <c r="M2166" s="64">
        <v>240</v>
      </c>
      <c r="N2166" s="64">
        <v>1</v>
      </c>
      <c r="O2166" s="63">
        <f t="shared" si="1783"/>
        <v>0.13390000000000002</v>
      </c>
      <c r="P2166" s="87">
        <f t="shared" si="1778"/>
        <v>1.1994685468571244E-2</v>
      </c>
      <c r="Q2166" s="64">
        <f t="shared" si="1784"/>
        <v>198</v>
      </c>
      <c r="R2166" s="87">
        <f t="shared" si="1785"/>
        <v>0.95550076727484645</v>
      </c>
      <c r="S2166" s="64">
        <f t="shared" si="1786"/>
        <v>42</v>
      </c>
    </row>
    <row r="2167" spans="1:19" x14ac:dyDescent="0.25">
      <c r="B2167" s="62">
        <v>4</v>
      </c>
      <c r="C2167" s="64" t="s">
        <v>16</v>
      </c>
      <c r="D2167" s="68"/>
      <c r="E2167" s="68">
        <f>$D$2134*R2167</f>
        <v>0</v>
      </c>
      <c r="F2167" s="63">
        <f t="shared" si="1779"/>
        <v>6.7767815941499332E-3</v>
      </c>
      <c r="G2167" s="65">
        <f>IFERROR(VLOOKUP(B2167,EFA!$C$2:$D$7,2,0),EFA!$D$7)</f>
        <v>0.98975941333993145</v>
      </c>
      <c r="H2167" s="69">
        <f>LGD!$D$7</f>
        <v>0.3</v>
      </c>
      <c r="I2167" s="68">
        <f t="shared" si="1780"/>
        <v>0</v>
      </c>
      <c r="J2167" s="70">
        <f t="shared" si="1781"/>
        <v>0.62747301524507682</v>
      </c>
      <c r="K2167" s="68">
        <f t="shared" si="1782"/>
        <v>0</v>
      </c>
      <c r="M2167" s="64">
        <v>240</v>
      </c>
      <c r="N2167" s="64">
        <v>1</v>
      </c>
      <c r="O2167" s="63">
        <f t="shared" si="1783"/>
        <v>0.13390000000000002</v>
      </c>
      <c r="P2167" s="87">
        <f t="shared" si="1778"/>
        <v>1.1994685468571244E-2</v>
      </c>
      <c r="Q2167" s="64">
        <f t="shared" si="1784"/>
        <v>198</v>
      </c>
      <c r="R2167" s="87">
        <f t="shared" si="1785"/>
        <v>0.95550076727484645</v>
      </c>
      <c r="S2167" s="64">
        <f t="shared" si="1786"/>
        <v>42</v>
      </c>
    </row>
    <row r="2168" spans="1:19" x14ac:dyDescent="0.25">
      <c r="B2168" s="62">
        <v>4</v>
      </c>
      <c r="C2168" s="64" t="s">
        <v>17</v>
      </c>
      <c r="D2168" s="68"/>
      <c r="E2168" s="68">
        <f>$D$2135*R2168</f>
        <v>0</v>
      </c>
      <c r="F2168" s="63">
        <f t="shared" si="1779"/>
        <v>6.7767815941499332E-3</v>
      </c>
      <c r="G2168" s="65">
        <f>IFERROR(VLOOKUP(B2168,EFA!$C$2:$D$7,2,0),EFA!$D$7)</f>
        <v>0.98975941333993145</v>
      </c>
      <c r="H2168" s="69">
        <f>LGD!$D$8</f>
        <v>4.6364209605119888E-2</v>
      </c>
      <c r="I2168" s="68">
        <f t="shared" si="1780"/>
        <v>0</v>
      </c>
      <c r="J2168" s="70">
        <f t="shared" si="1781"/>
        <v>0.62747301524507682</v>
      </c>
      <c r="K2168" s="68">
        <f t="shared" si="1782"/>
        <v>0</v>
      </c>
      <c r="M2168" s="64">
        <v>240</v>
      </c>
      <c r="N2168" s="64">
        <v>1</v>
      </c>
      <c r="O2168" s="63">
        <f t="shared" si="1783"/>
        <v>0.13390000000000002</v>
      </c>
      <c r="P2168" s="87">
        <f t="shared" si="1778"/>
        <v>1.1994685468571244E-2</v>
      </c>
      <c r="Q2168" s="64">
        <f t="shared" si="1784"/>
        <v>198</v>
      </c>
      <c r="R2168" s="87">
        <f t="shared" si="1785"/>
        <v>0.95550076727484645</v>
      </c>
      <c r="S2168" s="64">
        <f t="shared" si="1786"/>
        <v>42</v>
      </c>
    </row>
    <row r="2169" spans="1:19" x14ac:dyDescent="0.25">
      <c r="B2169" s="62">
        <v>4</v>
      </c>
      <c r="C2169" s="64" t="s">
        <v>18</v>
      </c>
      <c r="D2169" s="68"/>
      <c r="E2169" s="68">
        <f>$D$2136*R2169</f>
        <v>0</v>
      </c>
      <c r="F2169" s="63">
        <f t="shared" si="1779"/>
        <v>6.7767815941499332E-3</v>
      </c>
      <c r="G2169" s="65">
        <f>IFERROR(VLOOKUP(B2169,EFA!$C$2:$D$7,2,0),EFA!$D$7)</f>
        <v>0.98975941333993145</v>
      </c>
      <c r="H2169" s="69">
        <f>LGD!$D$9</f>
        <v>0.25</v>
      </c>
      <c r="I2169" s="68">
        <f t="shared" si="1780"/>
        <v>0</v>
      </c>
      <c r="J2169" s="70">
        <f t="shared" si="1781"/>
        <v>0.62747301524507682</v>
      </c>
      <c r="K2169" s="68">
        <f t="shared" si="1782"/>
        <v>0</v>
      </c>
      <c r="M2169" s="64">
        <v>240</v>
      </c>
      <c r="N2169" s="64">
        <v>1</v>
      </c>
      <c r="O2169" s="63">
        <f t="shared" si="1783"/>
        <v>0.13390000000000002</v>
      </c>
      <c r="P2169" s="87">
        <f t="shared" si="1778"/>
        <v>1.1994685468571244E-2</v>
      </c>
      <c r="Q2169" s="64">
        <f t="shared" si="1784"/>
        <v>198</v>
      </c>
      <c r="R2169" s="87">
        <f t="shared" si="1785"/>
        <v>0.95550076727484645</v>
      </c>
      <c r="S2169" s="64">
        <f t="shared" si="1786"/>
        <v>42</v>
      </c>
    </row>
    <row r="2170" spans="1:19" x14ac:dyDescent="0.25">
      <c r="B2170" s="62">
        <v>4</v>
      </c>
      <c r="C2170" s="64" t="s">
        <v>19</v>
      </c>
      <c r="D2170" s="68"/>
      <c r="E2170" s="68">
        <f>$D$2137*R2170</f>
        <v>0</v>
      </c>
      <c r="F2170" s="63">
        <f t="shared" si="1779"/>
        <v>6.7767815941499332E-3</v>
      </c>
      <c r="G2170" s="65">
        <f>IFERROR(VLOOKUP(B2170,EFA!$C$2:$D$7,2,0),EFA!$D$7)</f>
        <v>0.98975941333993145</v>
      </c>
      <c r="H2170" s="69">
        <f>LGD!$D$10</f>
        <v>0.35</v>
      </c>
      <c r="I2170" s="68">
        <f t="shared" si="1780"/>
        <v>0</v>
      </c>
      <c r="J2170" s="70">
        <f t="shared" si="1781"/>
        <v>0.62747301524507682</v>
      </c>
      <c r="K2170" s="68">
        <f t="shared" si="1782"/>
        <v>0</v>
      </c>
      <c r="M2170" s="64">
        <v>240</v>
      </c>
      <c r="N2170" s="64">
        <v>1</v>
      </c>
      <c r="O2170" s="63">
        <f t="shared" si="1783"/>
        <v>0.13390000000000002</v>
      </c>
      <c r="P2170" s="87">
        <f t="shared" si="1778"/>
        <v>1.1994685468571244E-2</v>
      </c>
      <c r="Q2170" s="64">
        <f t="shared" si="1784"/>
        <v>198</v>
      </c>
      <c r="R2170" s="87">
        <f t="shared" si="1785"/>
        <v>0.95550076727484645</v>
      </c>
      <c r="S2170" s="64">
        <f t="shared" si="1786"/>
        <v>42</v>
      </c>
    </row>
    <row r="2171" spans="1:19" x14ac:dyDescent="0.25">
      <c r="B2171" s="62">
        <v>4</v>
      </c>
      <c r="C2171" s="64" t="s">
        <v>20</v>
      </c>
      <c r="D2171" s="68"/>
      <c r="E2171" s="68">
        <f>$D$2138*R2171</f>
        <v>0</v>
      </c>
      <c r="F2171" s="63">
        <f t="shared" si="1779"/>
        <v>6.7767815941499332E-3</v>
      </c>
      <c r="G2171" s="65">
        <f>IFERROR(VLOOKUP(B2171,EFA!$C$2:$D$7,2,0),EFA!$D$7)</f>
        <v>0.98975941333993145</v>
      </c>
      <c r="H2171" s="69">
        <f>LGD!$D$11</f>
        <v>0.55000000000000004</v>
      </c>
      <c r="I2171" s="68">
        <f t="shared" si="1780"/>
        <v>0</v>
      </c>
      <c r="J2171" s="70">
        <f t="shared" si="1781"/>
        <v>0.62747301524507682</v>
      </c>
      <c r="K2171" s="68">
        <f t="shared" si="1782"/>
        <v>0</v>
      </c>
      <c r="M2171" s="64">
        <v>240</v>
      </c>
      <c r="N2171" s="64">
        <v>1</v>
      </c>
      <c r="O2171" s="63">
        <f t="shared" si="1783"/>
        <v>0.13390000000000002</v>
      </c>
      <c r="P2171" s="87">
        <f t="shared" si="1778"/>
        <v>1.1994685468571244E-2</v>
      </c>
      <c r="Q2171" s="64">
        <f t="shared" si="1784"/>
        <v>198</v>
      </c>
      <c r="R2171" s="87">
        <f t="shared" si="1785"/>
        <v>0.95550076727484645</v>
      </c>
      <c r="S2171" s="64">
        <f t="shared" si="1786"/>
        <v>42</v>
      </c>
    </row>
    <row r="2172" spans="1:19" x14ac:dyDescent="0.25">
      <c r="C2172" s="88"/>
      <c r="D2172" s="89"/>
      <c r="E2172" s="89"/>
      <c r="F2172" s="90"/>
      <c r="G2172" s="91"/>
      <c r="H2172" s="92"/>
      <c r="I2172" s="89"/>
      <c r="J2172" s="93"/>
      <c r="K2172" s="89"/>
      <c r="M2172" s="94"/>
      <c r="N2172" s="94"/>
      <c r="O2172" s="95"/>
      <c r="P2172" s="96"/>
      <c r="Q2172" s="94"/>
      <c r="R2172" s="96"/>
      <c r="S2172" s="94"/>
    </row>
    <row r="2173" spans="1:19" x14ac:dyDescent="0.25">
      <c r="A2173" s="64">
        <v>20</v>
      </c>
      <c r="B2173" s="62" t="s">
        <v>52</v>
      </c>
      <c r="C2173" s="64" t="s">
        <v>9</v>
      </c>
      <c r="D2173" s="64"/>
      <c r="E2173" s="84" t="s">
        <v>26</v>
      </c>
      <c r="F2173" s="84" t="s">
        <v>39</v>
      </c>
      <c r="G2173" s="84" t="s">
        <v>27</v>
      </c>
      <c r="H2173" s="84" t="s">
        <v>28</v>
      </c>
      <c r="I2173" s="84" t="s">
        <v>29</v>
      </c>
      <c r="J2173" s="84" t="s">
        <v>30</v>
      </c>
      <c r="K2173" s="85" t="s">
        <v>31</v>
      </c>
      <c r="M2173" s="85" t="s">
        <v>32</v>
      </c>
      <c r="N2173" s="85" t="s">
        <v>33</v>
      </c>
      <c r="O2173" s="85" t="s">
        <v>34</v>
      </c>
      <c r="P2173" s="85" t="s">
        <v>35</v>
      </c>
      <c r="Q2173" s="85" t="s">
        <v>36</v>
      </c>
      <c r="R2173" s="85" t="s">
        <v>37</v>
      </c>
      <c r="S2173" s="85" t="s">
        <v>38</v>
      </c>
    </row>
    <row r="2174" spans="1:19" x14ac:dyDescent="0.25">
      <c r="B2174" s="62">
        <v>5</v>
      </c>
      <c r="C2174" s="64" t="s">
        <v>12</v>
      </c>
      <c r="D2174" s="68"/>
      <c r="E2174" s="68">
        <f>$D$2130*R2174</f>
        <v>0</v>
      </c>
      <c r="F2174" s="63">
        <f>$H$4-$G$4</f>
        <v>2.7833144704882407E-3</v>
      </c>
      <c r="G2174" s="65">
        <f>IFERROR(VLOOKUP(B2174,EFA!$C$2:$D$7,2,0),EFA!$D$7)</f>
        <v>1.0058360487805551</v>
      </c>
      <c r="H2174" s="69">
        <f>LGD!$D$3</f>
        <v>0</v>
      </c>
      <c r="I2174" s="68">
        <f>E2174*F2174*G2174*H2174</f>
        <v>0</v>
      </c>
      <c r="J2174" s="70">
        <f>1/((1+($O$16/12))^(M2174-Q2174))</f>
        <v>0.54924368064616602</v>
      </c>
      <c r="K2174" s="68">
        <f>I2174*J2174</f>
        <v>0</v>
      </c>
      <c r="M2174" s="64">
        <v>240</v>
      </c>
      <c r="N2174" s="64">
        <v>1</v>
      </c>
      <c r="O2174" s="63">
        <f>$O$16</f>
        <v>0.13390000000000002</v>
      </c>
      <c r="P2174" s="87">
        <f t="shared" ref="P2174:P2182" si="1787">PMT(O2174/12,M2174,-N2174,0,0)</f>
        <v>1.1994685468571244E-2</v>
      </c>
      <c r="Q2174" s="64">
        <f>$Q$2171-12</f>
        <v>186</v>
      </c>
      <c r="R2174" s="87">
        <f>PV(O2174/12,Q2174,-P2174,0,0)</f>
        <v>0.93848704446445141</v>
      </c>
      <c r="S2174" s="64">
        <f>12+12+12+12+6</f>
        <v>54</v>
      </c>
    </row>
    <row r="2175" spans="1:19" x14ac:dyDescent="0.25">
      <c r="B2175" s="62">
        <v>5</v>
      </c>
      <c r="C2175" s="64" t="s">
        <v>13</v>
      </c>
      <c r="D2175" s="68"/>
      <c r="E2175" s="68">
        <f>$D$2131*R2175</f>
        <v>0</v>
      </c>
      <c r="F2175" s="63">
        <f t="shared" ref="F2175:F2182" si="1788">$H$4-$G$4</f>
        <v>2.7833144704882407E-3</v>
      </c>
      <c r="G2175" s="65">
        <f>IFERROR(VLOOKUP(B2175,EFA!$C$2:$D$7,2,0),EFA!$D$7)</f>
        <v>1.0058360487805551</v>
      </c>
      <c r="H2175" s="69">
        <f>LGD!$D$4</f>
        <v>0.55000000000000004</v>
      </c>
      <c r="I2175" s="68">
        <f t="shared" ref="I2175:I2182" si="1789">E2175*F2175*G2175*H2175</f>
        <v>0</v>
      </c>
      <c r="J2175" s="70">
        <f t="shared" ref="J2175:J2182" si="1790">1/((1+($O$16/12))^(M2175-Q2175))</f>
        <v>0.54924368064616602</v>
      </c>
      <c r="K2175" s="68">
        <f t="shared" ref="K2175:K2182" si="1791">I2175*J2175</f>
        <v>0</v>
      </c>
      <c r="M2175" s="64">
        <v>240</v>
      </c>
      <c r="N2175" s="64">
        <v>1</v>
      </c>
      <c r="O2175" s="63">
        <f t="shared" ref="O2175:O2182" si="1792">$O$16</f>
        <v>0.13390000000000002</v>
      </c>
      <c r="P2175" s="87">
        <f t="shared" si="1787"/>
        <v>1.1994685468571244E-2</v>
      </c>
      <c r="Q2175" s="64">
        <f t="shared" ref="Q2175:Q2182" si="1793">$Q$2171-12</f>
        <v>186</v>
      </c>
      <c r="R2175" s="87">
        <f t="shared" ref="R2175:R2182" si="1794">PV(O2175/12,Q2175,-P2175,0,0)</f>
        <v>0.93848704446445141</v>
      </c>
      <c r="S2175" s="64">
        <f t="shared" ref="S2175:S2182" si="1795">12+12+12+12+6</f>
        <v>54</v>
      </c>
    </row>
    <row r="2176" spans="1:19" x14ac:dyDescent="0.25">
      <c r="B2176" s="62">
        <v>5</v>
      </c>
      <c r="C2176" s="64" t="s">
        <v>14</v>
      </c>
      <c r="D2176" s="68"/>
      <c r="E2176" s="68">
        <f>$D$2132*R2176</f>
        <v>0</v>
      </c>
      <c r="F2176" s="63">
        <f t="shared" si="1788"/>
        <v>2.7833144704882407E-3</v>
      </c>
      <c r="G2176" s="65">
        <f>IFERROR(VLOOKUP(B2176,EFA!$C$2:$D$7,2,0),EFA!$D$7)</f>
        <v>1.0058360487805551</v>
      </c>
      <c r="H2176" s="69">
        <f>LGD!$D$5</f>
        <v>0.14000000000000001</v>
      </c>
      <c r="I2176" s="68">
        <f t="shared" si="1789"/>
        <v>0</v>
      </c>
      <c r="J2176" s="70">
        <f t="shared" si="1790"/>
        <v>0.54924368064616602</v>
      </c>
      <c r="K2176" s="68">
        <f t="shared" si="1791"/>
        <v>0</v>
      </c>
      <c r="M2176" s="64">
        <v>240</v>
      </c>
      <c r="N2176" s="64">
        <v>1</v>
      </c>
      <c r="O2176" s="63">
        <f t="shared" si="1792"/>
        <v>0.13390000000000002</v>
      </c>
      <c r="P2176" s="87">
        <f t="shared" si="1787"/>
        <v>1.1994685468571244E-2</v>
      </c>
      <c r="Q2176" s="64">
        <f t="shared" si="1793"/>
        <v>186</v>
      </c>
      <c r="R2176" s="87">
        <f t="shared" si="1794"/>
        <v>0.93848704446445141</v>
      </c>
      <c r="S2176" s="64">
        <f t="shared" si="1795"/>
        <v>54</v>
      </c>
    </row>
    <row r="2177" spans="1:19" x14ac:dyDescent="0.25">
      <c r="B2177" s="62">
        <v>5</v>
      </c>
      <c r="C2177" s="64" t="s">
        <v>15</v>
      </c>
      <c r="D2177" s="68"/>
      <c r="E2177" s="68">
        <f>$D$2133*R2177</f>
        <v>0</v>
      </c>
      <c r="F2177" s="63">
        <f t="shared" si="1788"/>
        <v>2.7833144704882407E-3</v>
      </c>
      <c r="G2177" s="65">
        <f>IFERROR(VLOOKUP(B2177,EFA!$C$2:$D$7,2,0),EFA!$D$7)</f>
        <v>1.0058360487805551</v>
      </c>
      <c r="H2177" s="69">
        <f>LGD!$D$6</f>
        <v>0.3</v>
      </c>
      <c r="I2177" s="68">
        <f t="shared" si="1789"/>
        <v>0</v>
      </c>
      <c r="J2177" s="70">
        <f t="shared" si="1790"/>
        <v>0.54924368064616602</v>
      </c>
      <c r="K2177" s="68">
        <f t="shared" si="1791"/>
        <v>0</v>
      </c>
      <c r="M2177" s="64">
        <v>240</v>
      </c>
      <c r="N2177" s="64">
        <v>1</v>
      </c>
      <c r="O2177" s="63">
        <f t="shared" si="1792"/>
        <v>0.13390000000000002</v>
      </c>
      <c r="P2177" s="87">
        <f t="shared" si="1787"/>
        <v>1.1994685468571244E-2</v>
      </c>
      <c r="Q2177" s="64">
        <f t="shared" si="1793"/>
        <v>186</v>
      </c>
      <c r="R2177" s="87">
        <f t="shared" si="1794"/>
        <v>0.93848704446445141</v>
      </c>
      <c r="S2177" s="64">
        <f t="shared" si="1795"/>
        <v>54</v>
      </c>
    </row>
    <row r="2178" spans="1:19" x14ac:dyDescent="0.25">
      <c r="B2178" s="62">
        <v>5</v>
      </c>
      <c r="C2178" s="64" t="s">
        <v>16</v>
      </c>
      <c r="D2178" s="68"/>
      <c r="E2178" s="68">
        <f>$D$2134*R2178</f>
        <v>0</v>
      </c>
      <c r="F2178" s="63">
        <f t="shared" si="1788"/>
        <v>2.7833144704882407E-3</v>
      </c>
      <c r="G2178" s="65">
        <f>IFERROR(VLOOKUP(B2178,EFA!$C$2:$D$7,2,0),EFA!$D$7)</f>
        <v>1.0058360487805551</v>
      </c>
      <c r="H2178" s="69">
        <f>LGD!$D$7</f>
        <v>0.3</v>
      </c>
      <c r="I2178" s="68">
        <f t="shared" si="1789"/>
        <v>0</v>
      </c>
      <c r="J2178" s="70">
        <f t="shared" si="1790"/>
        <v>0.54924368064616602</v>
      </c>
      <c r="K2178" s="68">
        <f t="shared" si="1791"/>
        <v>0</v>
      </c>
      <c r="M2178" s="64">
        <v>240</v>
      </c>
      <c r="N2178" s="64">
        <v>1</v>
      </c>
      <c r="O2178" s="63">
        <f t="shared" si="1792"/>
        <v>0.13390000000000002</v>
      </c>
      <c r="P2178" s="87">
        <f t="shared" si="1787"/>
        <v>1.1994685468571244E-2</v>
      </c>
      <c r="Q2178" s="64">
        <f t="shared" si="1793"/>
        <v>186</v>
      </c>
      <c r="R2178" s="87">
        <f t="shared" si="1794"/>
        <v>0.93848704446445141</v>
      </c>
      <c r="S2178" s="64">
        <f t="shared" si="1795"/>
        <v>54</v>
      </c>
    </row>
    <row r="2179" spans="1:19" x14ac:dyDescent="0.25">
      <c r="B2179" s="62">
        <v>5</v>
      </c>
      <c r="C2179" s="64" t="s">
        <v>17</v>
      </c>
      <c r="D2179" s="68"/>
      <c r="E2179" s="68">
        <f>$D$2135*R2179</f>
        <v>0</v>
      </c>
      <c r="F2179" s="63">
        <f t="shared" si="1788"/>
        <v>2.7833144704882407E-3</v>
      </c>
      <c r="G2179" s="65">
        <f>IFERROR(VLOOKUP(B2179,EFA!$C$2:$D$7,2,0),EFA!$D$7)</f>
        <v>1.0058360487805551</v>
      </c>
      <c r="H2179" s="69">
        <f>LGD!$D$8</f>
        <v>4.6364209605119888E-2</v>
      </c>
      <c r="I2179" s="68">
        <f t="shared" si="1789"/>
        <v>0</v>
      </c>
      <c r="J2179" s="70">
        <f t="shared" si="1790"/>
        <v>0.54924368064616602</v>
      </c>
      <c r="K2179" s="68">
        <f t="shared" si="1791"/>
        <v>0</v>
      </c>
      <c r="M2179" s="64">
        <v>240</v>
      </c>
      <c r="N2179" s="64">
        <v>1</v>
      </c>
      <c r="O2179" s="63">
        <f t="shared" si="1792"/>
        <v>0.13390000000000002</v>
      </c>
      <c r="P2179" s="87">
        <f t="shared" si="1787"/>
        <v>1.1994685468571244E-2</v>
      </c>
      <c r="Q2179" s="64">
        <f t="shared" si="1793"/>
        <v>186</v>
      </c>
      <c r="R2179" s="87">
        <f t="shared" si="1794"/>
        <v>0.93848704446445141</v>
      </c>
      <c r="S2179" s="64">
        <f t="shared" si="1795"/>
        <v>54</v>
      </c>
    </row>
    <row r="2180" spans="1:19" x14ac:dyDescent="0.25">
      <c r="B2180" s="62">
        <v>5</v>
      </c>
      <c r="C2180" s="64" t="s">
        <v>18</v>
      </c>
      <c r="D2180" s="68"/>
      <c r="E2180" s="68">
        <f>$D$2136*R2180</f>
        <v>0</v>
      </c>
      <c r="F2180" s="63">
        <f t="shared" si="1788"/>
        <v>2.7833144704882407E-3</v>
      </c>
      <c r="G2180" s="65">
        <f>IFERROR(VLOOKUP(B2180,EFA!$C$2:$D$7,2,0),EFA!$D$7)</f>
        <v>1.0058360487805551</v>
      </c>
      <c r="H2180" s="69">
        <f>LGD!$D$9</f>
        <v>0.25</v>
      </c>
      <c r="I2180" s="68">
        <f t="shared" si="1789"/>
        <v>0</v>
      </c>
      <c r="J2180" s="70">
        <f t="shared" si="1790"/>
        <v>0.54924368064616602</v>
      </c>
      <c r="K2180" s="68">
        <f t="shared" si="1791"/>
        <v>0</v>
      </c>
      <c r="M2180" s="64">
        <v>240</v>
      </c>
      <c r="N2180" s="64">
        <v>1</v>
      </c>
      <c r="O2180" s="63">
        <f t="shared" si="1792"/>
        <v>0.13390000000000002</v>
      </c>
      <c r="P2180" s="87">
        <f t="shared" si="1787"/>
        <v>1.1994685468571244E-2</v>
      </c>
      <c r="Q2180" s="64">
        <f t="shared" si="1793"/>
        <v>186</v>
      </c>
      <c r="R2180" s="87">
        <f t="shared" si="1794"/>
        <v>0.93848704446445141</v>
      </c>
      <c r="S2180" s="64">
        <f t="shared" si="1795"/>
        <v>54</v>
      </c>
    </row>
    <row r="2181" spans="1:19" x14ac:dyDescent="0.25">
      <c r="B2181" s="62">
        <v>5</v>
      </c>
      <c r="C2181" s="64" t="s">
        <v>19</v>
      </c>
      <c r="D2181" s="68"/>
      <c r="E2181" s="68">
        <f>$D$2137*R2181</f>
        <v>0</v>
      </c>
      <c r="F2181" s="63">
        <f t="shared" si="1788"/>
        <v>2.7833144704882407E-3</v>
      </c>
      <c r="G2181" s="65">
        <f>IFERROR(VLOOKUP(B2181,EFA!$C$2:$D$7,2,0),EFA!$D$7)</f>
        <v>1.0058360487805551</v>
      </c>
      <c r="H2181" s="69">
        <f>LGD!$D$10</f>
        <v>0.35</v>
      </c>
      <c r="I2181" s="68">
        <f t="shared" si="1789"/>
        <v>0</v>
      </c>
      <c r="J2181" s="70">
        <f t="shared" si="1790"/>
        <v>0.54924368064616602</v>
      </c>
      <c r="K2181" s="68">
        <f t="shared" si="1791"/>
        <v>0</v>
      </c>
      <c r="M2181" s="64">
        <v>240</v>
      </c>
      <c r="N2181" s="64">
        <v>1</v>
      </c>
      <c r="O2181" s="63">
        <f t="shared" si="1792"/>
        <v>0.13390000000000002</v>
      </c>
      <c r="P2181" s="87">
        <f t="shared" si="1787"/>
        <v>1.1994685468571244E-2</v>
      </c>
      <c r="Q2181" s="64">
        <f t="shared" si="1793"/>
        <v>186</v>
      </c>
      <c r="R2181" s="87">
        <f t="shared" si="1794"/>
        <v>0.93848704446445141</v>
      </c>
      <c r="S2181" s="64">
        <f t="shared" si="1795"/>
        <v>54</v>
      </c>
    </row>
    <row r="2182" spans="1:19" x14ac:dyDescent="0.25">
      <c r="B2182" s="62">
        <v>5</v>
      </c>
      <c r="C2182" s="64" t="s">
        <v>20</v>
      </c>
      <c r="D2182" s="68"/>
      <c r="E2182" s="68">
        <f>$D$2138*R2182</f>
        <v>0</v>
      </c>
      <c r="F2182" s="63">
        <f t="shared" si="1788"/>
        <v>2.7833144704882407E-3</v>
      </c>
      <c r="G2182" s="65">
        <f>IFERROR(VLOOKUP(B2182,EFA!$C$2:$D$7,2,0),EFA!$D$7)</f>
        <v>1.0058360487805551</v>
      </c>
      <c r="H2182" s="69">
        <f>LGD!$D$11</f>
        <v>0.55000000000000004</v>
      </c>
      <c r="I2182" s="68">
        <f t="shared" si="1789"/>
        <v>0</v>
      </c>
      <c r="J2182" s="70">
        <f t="shared" si="1790"/>
        <v>0.54924368064616602</v>
      </c>
      <c r="K2182" s="68">
        <f t="shared" si="1791"/>
        <v>0</v>
      </c>
      <c r="M2182" s="64">
        <v>240</v>
      </c>
      <c r="N2182" s="64">
        <v>1</v>
      </c>
      <c r="O2182" s="63">
        <f t="shared" si="1792"/>
        <v>0.13390000000000002</v>
      </c>
      <c r="P2182" s="87">
        <f t="shared" si="1787"/>
        <v>1.1994685468571244E-2</v>
      </c>
      <c r="Q2182" s="64">
        <f t="shared" si="1793"/>
        <v>186</v>
      </c>
      <c r="R2182" s="87">
        <f t="shared" si="1794"/>
        <v>0.93848704446445141</v>
      </c>
      <c r="S2182" s="64">
        <f t="shared" si="1795"/>
        <v>54</v>
      </c>
    </row>
    <row r="2183" spans="1:19" x14ac:dyDescent="0.25">
      <c r="C2183" s="88"/>
      <c r="D2183" s="89"/>
      <c r="E2183" s="89"/>
      <c r="F2183" s="90"/>
      <c r="G2183" s="91"/>
      <c r="H2183" s="92"/>
      <c r="I2183" s="89"/>
      <c r="J2183" s="93"/>
      <c r="K2183" s="89"/>
      <c r="M2183" s="94"/>
      <c r="N2183" s="94"/>
      <c r="O2183" s="95"/>
      <c r="P2183" s="96"/>
      <c r="Q2183" s="94"/>
      <c r="R2183" s="96"/>
      <c r="S2183" s="94"/>
    </row>
    <row r="2184" spans="1:19" x14ac:dyDescent="0.25">
      <c r="A2184" s="64">
        <v>20</v>
      </c>
      <c r="B2184" s="62" t="s">
        <v>52</v>
      </c>
      <c r="C2184" s="64" t="s">
        <v>9</v>
      </c>
      <c r="D2184" s="64"/>
      <c r="E2184" s="84" t="s">
        <v>26</v>
      </c>
      <c r="F2184" s="84" t="s">
        <v>39</v>
      </c>
      <c r="G2184" s="84" t="s">
        <v>27</v>
      </c>
      <c r="H2184" s="84" t="s">
        <v>28</v>
      </c>
      <c r="I2184" s="84" t="s">
        <v>29</v>
      </c>
      <c r="J2184" s="84" t="s">
        <v>30</v>
      </c>
      <c r="K2184" s="85" t="s">
        <v>31</v>
      </c>
      <c r="M2184" s="85" t="s">
        <v>32</v>
      </c>
      <c r="N2184" s="85" t="s">
        <v>33</v>
      </c>
      <c r="O2184" s="85" t="s">
        <v>34</v>
      </c>
      <c r="P2184" s="85" t="s">
        <v>35</v>
      </c>
      <c r="Q2184" s="85" t="s">
        <v>36</v>
      </c>
      <c r="R2184" s="85" t="s">
        <v>37</v>
      </c>
      <c r="S2184" s="85" t="s">
        <v>38</v>
      </c>
    </row>
    <row r="2185" spans="1:19" x14ac:dyDescent="0.25">
      <c r="B2185" s="62">
        <v>6</v>
      </c>
      <c r="C2185" s="64" t="s">
        <v>12</v>
      </c>
      <c r="D2185" s="68"/>
      <c r="E2185" s="68">
        <f>$D$2130*R2185</f>
        <v>0</v>
      </c>
      <c r="F2185" s="63">
        <f>$I$4-$H$4</f>
        <v>3.4321948130550117E-4</v>
      </c>
      <c r="G2185" s="65">
        <f>IFERROR(VLOOKUP(B2185,EFA!$C$2:$D$7,2,0),EFA!$D$7)</f>
        <v>1.0058360487805551</v>
      </c>
      <c r="H2185" s="69">
        <f>LGD!$D$3</f>
        <v>0</v>
      </c>
      <c r="I2185" s="68">
        <f>E2185*F2185*G2185*H2185</f>
        <v>0</v>
      </c>
      <c r="J2185" s="70">
        <f>1/((1+($O$16/12))^(M2185-Q2185))</f>
        <v>0.48076748067312913</v>
      </c>
      <c r="K2185" s="68">
        <f>I2185*J2185</f>
        <v>0</v>
      </c>
      <c r="M2185" s="64">
        <v>240</v>
      </c>
      <c r="N2185" s="64">
        <v>1</v>
      </c>
      <c r="O2185" s="63">
        <f>$O$16</f>
        <v>0.13390000000000002</v>
      </c>
      <c r="P2185" s="87">
        <f t="shared" ref="P2185:P2193" si="1796">PMT(O2185/12,M2185,-N2185,0,0)</f>
        <v>1.1994685468571244E-2</v>
      </c>
      <c r="Q2185" s="64">
        <f>$Q$2182-12</f>
        <v>174</v>
      </c>
      <c r="R2185" s="87">
        <f>PV(O2185/12,Q2185,-P2185,0,0)</f>
        <v>0.91905003985508926</v>
      </c>
      <c r="S2185" s="64">
        <f>12+12+12+12+12+6</f>
        <v>66</v>
      </c>
    </row>
    <row r="2186" spans="1:19" x14ac:dyDescent="0.25">
      <c r="B2186" s="62">
        <v>6</v>
      </c>
      <c r="C2186" s="64" t="s">
        <v>13</v>
      </c>
      <c r="D2186" s="68"/>
      <c r="E2186" s="68">
        <f>$D$2131*R2186</f>
        <v>0</v>
      </c>
      <c r="F2186" s="63">
        <f t="shared" ref="F2186:F2193" si="1797">$I$4-$H$4</f>
        <v>3.4321948130550117E-4</v>
      </c>
      <c r="G2186" s="65">
        <f>IFERROR(VLOOKUP(B2186,EFA!$C$2:$D$7,2,0),EFA!$D$7)</f>
        <v>1.0058360487805551</v>
      </c>
      <c r="H2186" s="69">
        <f>LGD!$D$4</f>
        <v>0.55000000000000004</v>
      </c>
      <c r="I2186" s="68">
        <f t="shared" ref="I2186:I2193" si="1798">E2186*F2186*G2186*H2186</f>
        <v>0</v>
      </c>
      <c r="J2186" s="70">
        <f t="shared" ref="J2186:J2193" si="1799">1/((1+($O$16/12))^(M2186-Q2186))</f>
        <v>0.48076748067312913</v>
      </c>
      <c r="K2186" s="68">
        <f t="shared" ref="K2186:K2193" si="1800">I2186*J2186</f>
        <v>0</v>
      </c>
      <c r="M2186" s="64">
        <v>240</v>
      </c>
      <c r="N2186" s="64">
        <v>1</v>
      </c>
      <c r="O2186" s="63">
        <f t="shared" ref="O2186:O2193" si="1801">$O$16</f>
        <v>0.13390000000000002</v>
      </c>
      <c r="P2186" s="87">
        <f t="shared" si="1796"/>
        <v>1.1994685468571244E-2</v>
      </c>
      <c r="Q2186" s="64">
        <f t="shared" ref="Q2186:Q2193" si="1802">$Q$2182-12</f>
        <v>174</v>
      </c>
      <c r="R2186" s="87">
        <f t="shared" ref="R2186:R2193" si="1803">PV(O2186/12,Q2186,-P2186,0,0)</f>
        <v>0.91905003985508926</v>
      </c>
      <c r="S2186" s="64">
        <f t="shared" ref="S2186:S2193" si="1804">12+12+12+12+12+6</f>
        <v>66</v>
      </c>
    </row>
    <row r="2187" spans="1:19" x14ac:dyDescent="0.25">
      <c r="B2187" s="62">
        <v>6</v>
      </c>
      <c r="C2187" s="64" t="s">
        <v>14</v>
      </c>
      <c r="D2187" s="68"/>
      <c r="E2187" s="68">
        <f>$D$2132*R2187</f>
        <v>0</v>
      </c>
      <c r="F2187" s="63">
        <f t="shared" si="1797"/>
        <v>3.4321948130550117E-4</v>
      </c>
      <c r="G2187" s="65">
        <f>IFERROR(VLOOKUP(B2187,EFA!$C$2:$D$7,2,0),EFA!$D$7)</f>
        <v>1.0058360487805551</v>
      </c>
      <c r="H2187" s="69">
        <f>LGD!$D$5</f>
        <v>0.14000000000000001</v>
      </c>
      <c r="I2187" s="68">
        <f t="shared" si="1798"/>
        <v>0</v>
      </c>
      <c r="J2187" s="70">
        <f t="shared" si="1799"/>
        <v>0.48076748067312913</v>
      </c>
      <c r="K2187" s="68">
        <f t="shared" si="1800"/>
        <v>0</v>
      </c>
      <c r="M2187" s="64">
        <v>240</v>
      </c>
      <c r="N2187" s="64">
        <v>1</v>
      </c>
      <c r="O2187" s="63">
        <f t="shared" si="1801"/>
        <v>0.13390000000000002</v>
      </c>
      <c r="P2187" s="87">
        <f t="shared" si="1796"/>
        <v>1.1994685468571244E-2</v>
      </c>
      <c r="Q2187" s="64">
        <f t="shared" si="1802"/>
        <v>174</v>
      </c>
      <c r="R2187" s="87">
        <f t="shared" si="1803"/>
        <v>0.91905003985508926</v>
      </c>
      <c r="S2187" s="64">
        <f t="shared" si="1804"/>
        <v>66</v>
      </c>
    </row>
    <row r="2188" spans="1:19" x14ac:dyDescent="0.25">
      <c r="B2188" s="62">
        <v>6</v>
      </c>
      <c r="C2188" s="64" t="s">
        <v>15</v>
      </c>
      <c r="D2188" s="68"/>
      <c r="E2188" s="68">
        <f>$D$2133*R2188</f>
        <v>0</v>
      </c>
      <c r="F2188" s="63">
        <f t="shared" si="1797"/>
        <v>3.4321948130550117E-4</v>
      </c>
      <c r="G2188" s="65">
        <f>IFERROR(VLOOKUP(B2188,EFA!$C$2:$D$7,2,0),EFA!$D$7)</f>
        <v>1.0058360487805551</v>
      </c>
      <c r="H2188" s="69">
        <f>LGD!$D$6</f>
        <v>0.3</v>
      </c>
      <c r="I2188" s="68">
        <f t="shared" si="1798"/>
        <v>0</v>
      </c>
      <c r="J2188" s="70">
        <f t="shared" si="1799"/>
        <v>0.48076748067312913</v>
      </c>
      <c r="K2188" s="68">
        <f t="shared" si="1800"/>
        <v>0</v>
      </c>
      <c r="M2188" s="64">
        <v>240</v>
      </c>
      <c r="N2188" s="64">
        <v>1</v>
      </c>
      <c r="O2188" s="63">
        <f t="shared" si="1801"/>
        <v>0.13390000000000002</v>
      </c>
      <c r="P2188" s="87">
        <f t="shared" si="1796"/>
        <v>1.1994685468571244E-2</v>
      </c>
      <c r="Q2188" s="64">
        <f t="shared" si="1802"/>
        <v>174</v>
      </c>
      <c r="R2188" s="87">
        <f t="shared" si="1803"/>
        <v>0.91905003985508926</v>
      </c>
      <c r="S2188" s="64">
        <f t="shared" si="1804"/>
        <v>66</v>
      </c>
    </row>
    <row r="2189" spans="1:19" x14ac:dyDescent="0.25">
      <c r="B2189" s="62">
        <v>6</v>
      </c>
      <c r="C2189" s="64" t="s">
        <v>16</v>
      </c>
      <c r="D2189" s="68"/>
      <c r="E2189" s="68">
        <f>$D$2134*R2189</f>
        <v>0</v>
      </c>
      <c r="F2189" s="63">
        <f t="shared" si="1797"/>
        <v>3.4321948130550117E-4</v>
      </c>
      <c r="G2189" s="65">
        <f>IFERROR(VLOOKUP(B2189,EFA!$C$2:$D$7,2,0),EFA!$D$7)</f>
        <v>1.0058360487805551</v>
      </c>
      <c r="H2189" s="69">
        <f>LGD!$D$7</f>
        <v>0.3</v>
      </c>
      <c r="I2189" s="68">
        <f t="shared" si="1798"/>
        <v>0</v>
      </c>
      <c r="J2189" s="70">
        <f t="shared" si="1799"/>
        <v>0.48076748067312913</v>
      </c>
      <c r="K2189" s="68">
        <f t="shared" si="1800"/>
        <v>0</v>
      </c>
      <c r="M2189" s="64">
        <v>240</v>
      </c>
      <c r="N2189" s="64">
        <v>1</v>
      </c>
      <c r="O2189" s="63">
        <f t="shared" si="1801"/>
        <v>0.13390000000000002</v>
      </c>
      <c r="P2189" s="87">
        <f t="shared" si="1796"/>
        <v>1.1994685468571244E-2</v>
      </c>
      <c r="Q2189" s="64">
        <f t="shared" si="1802"/>
        <v>174</v>
      </c>
      <c r="R2189" s="87">
        <f t="shared" si="1803"/>
        <v>0.91905003985508926</v>
      </c>
      <c r="S2189" s="64">
        <f t="shared" si="1804"/>
        <v>66</v>
      </c>
    </row>
    <row r="2190" spans="1:19" x14ac:dyDescent="0.25">
      <c r="B2190" s="62">
        <v>6</v>
      </c>
      <c r="C2190" s="64" t="s">
        <v>17</v>
      </c>
      <c r="D2190" s="68"/>
      <c r="E2190" s="68">
        <f>$D$2135*R2190</f>
        <v>0</v>
      </c>
      <c r="F2190" s="63">
        <f t="shared" si="1797"/>
        <v>3.4321948130550117E-4</v>
      </c>
      <c r="G2190" s="65">
        <f>IFERROR(VLOOKUP(B2190,EFA!$C$2:$D$7,2,0),EFA!$D$7)</f>
        <v>1.0058360487805551</v>
      </c>
      <c r="H2190" s="69">
        <f>LGD!$D$8</f>
        <v>4.6364209605119888E-2</v>
      </c>
      <c r="I2190" s="68">
        <f t="shared" si="1798"/>
        <v>0</v>
      </c>
      <c r="J2190" s="70">
        <f t="shared" si="1799"/>
        <v>0.48076748067312913</v>
      </c>
      <c r="K2190" s="68">
        <f t="shared" si="1800"/>
        <v>0</v>
      </c>
      <c r="M2190" s="64">
        <v>240</v>
      </c>
      <c r="N2190" s="64">
        <v>1</v>
      </c>
      <c r="O2190" s="63">
        <f t="shared" si="1801"/>
        <v>0.13390000000000002</v>
      </c>
      <c r="P2190" s="87">
        <f t="shared" si="1796"/>
        <v>1.1994685468571244E-2</v>
      </c>
      <c r="Q2190" s="64">
        <f t="shared" si="1802"/>
        <v>174</v>
      </c>
      <c r="R2190" s="87">
        <f t="shared" si="1803"/>
        <v>0.91905003985508926</v>
      </c>
      <c r="S2190" s="64">
        <f t="shared" si="1804"/>
        <v>66</v>
      </c>
    </row>
    <row r="2191" spans="1:19" x14ac:dyDescent="0.25">
      <c r="B2191" s="62">
        <v>6</v>
      </c>
      <c r="C2191" s="64" t="s">
        <v>18</v>
      </c>
      <c r="D2191" s="68"/>
      <c r="E2191" s="68">
        <f>$D$2136*R2191</f>
        <v>0</v>
      </c>
      <c r="F2191" s="63">
        <f t="shared" si="1797"/>
        <v>3.4321948130550117E-4</v>
      </c>
      <c r="G2191" s="65">
        <f>IFERROR(VLOOKUP(B2191,EFA!$C$2:$D$7,2,0),EFA!$D$7)</f>
        <v>1.0058360487805551</v>
      </c>
      <c r="H2191" s="69">
        <f>LGD!$D$9</f>
        <v>0.25</v>
      </c>
      <c r="I2191" s="68">
        <f t="shared" si="1798"/>
        <v>0</v>
      </c>
      <c r="J2191" s="70">
        <f t="shared" si="1799"/>
        <v>0.48076748067312913</v>
      </c>
      <c r="K2191" s="68">
        <f t="shared" si="1800"/>
        <v>0</v>
      </c>
      <c r="M2191" s="64">
        <v>240</v>
      </c>
      <c r="N2191" s="64">
        <v>1</v>
      </c>
      <c r="O2191" s="63">
        <f t="shared" si="1801"/>
        <v>0.13390000000000002</v>
      </c>
      <c r="P2191" s="87">
        <f t="shared" si="1796"/>
        <v>1.1994685468571244E-2</v>
      </c>
      <c r="Q2191" s="64">
        <f t="shared" si="1802"/>
        <v>174</v>
      </c>
      <c r="R2191" s="87">
        <f t="shared" si="1803"/>
        <v>0.91905003985508926</v>
      </c>
      <c r="S2191" s="64">
        <f t="shared" si="1804"/>
        <v>66</v>
      </c>
    </row>
    <row r="2192" spans="1:19" x14ac:dyDescent="0.25">
      <c r="B2192" s="62">
        <v>6</v>
      </c>
      <c r="C2192" s="64" t="s">
        <v>19</v>
      </c>
      <c r="D2192" s="68"/>
      <c r="E2192" s="68">
        <f>$D$2137*R2192</f>
        <v>0</v>
      </c>
      <c r="F2192" s="63">
        <f t="shared" si="1797"/>
        <v>3.4321948130550117E-4</v>
      </c>
      <c r="G2192" s="65">
        <f>IFERROR(VLOOKUP(B2192,EFA!$C$2:$D$7,2,0),EFA!$D$7)</f>
        <v>1.0058360487805551</v>
      </c>
      <c r="H2192" s="69">
        <f>LGD!$D$10</f>
        <v>0.35</v>
      </c>
      <c r="I2192" s="68">
        <f t="shared" si="1798"/>
        <v>0</v>
      </c>
      <c r="J2192" s="70">
        <f t="shared" si="1799"/>
        <v>0.48076748067312913</v>
      </c>
      <c r="K2192" s="68">
        <f t="shared" si="1800"/>
        <v>0</v>
      </c>
      <c r="M2192" s="64">
        <v>240</v>
      </c>
      <c r="N2192" s="64">
        <v>1</v>
      </c>
      <c r="O2192" s="63">
        <f t="shared" si="1801"/>
        <v>0.13390000000000002</v>
      </c>
      <c r="P2192" s="87">
        <f t="shared" si="1796"/>
        <v>1.1994685468571244E-2</v>
      </c>
      <c r="Q2192" s="64">
        <f t="shared" si="1802"/>
        <v>174</v>
      </c>
      <c r="R2192" s="87">
        <f t="shared" si="1803"/>
        <v>0.91905003985508926</v>
      </c>
      <c r="S2192" s="64">
        <f t="shared" si="1804"/>
        <v>66</v>
      </c>
    </row>
    <row r="2193" spans="1:19" x14ac:dyDescent="0.25">
      <c r="B2193" s="62">
        <v>6</v>
      </c>
      <c r="C2193" s="64" t="s">
        <v>20</v>
      </c>
      <c r="D2193" s="68"/>
      <c r="E2193" s="68">
        <f>$D$2138*R2193</f>
        <v>0</v>
      </c>
      <c r="F2193" s="63">
        <f t="shared" si="1797"/>
        <v>3.4321948130550117E-4</v>
      </c>
      <c r="G2193" s="65">
        <f>IFERROR(VLOOKUP(B2193,EFA!$C$2:$D$7,2,0),EFA!$D$7)</f>
        <v>1.0058360487805551</v>
      </c>
      <c r="H2193" s="69">
        <f>LGD!$D$11</f>
        <v>0.55000000000000004</v>
      </c>
      <c r="I2193" s="68">
        <f t="shared" si="1798"/>
        <v>0</v>
      </c>
      <c r="J2193" s="70">
        <f t="shared" si="1799"/>
        <v>0.48076748067312913</v>
      </c>
      <c r="K2193" s="68">
        <f t="shared" si="1800"/>
        <v>0</v>
      </c>
      <c r="M2193" s="64">
        <v>240</v>
      </c>
      <c r="N2193" s="64">
        <v>1</v>
      </c>
      <c r="O2193" s="63">
        <f t="shared" si="1801"/>
        <v>0.13390000000000002</v>
      </c>
      <c r="P2193" s="87">
        <f t="shared" si="1796"/>
        <v>1.1994685468571244E-2</v>
      </c>
      <c r="Q2193" s="64">
        <f t="shared" si="1802"/>
        <v>174</v>
      </c>
      <c r="R2193" s="87">
        <f t="shared" si="1803"/>
        <v>0.91905003985508926</v>
      </c>
      <c r="S2193" s="64">
        <f t="shared" si="1804"/>
        <v>66</v>
      </c>
    </row>
    <row r="2194" spans="1:19" x14ac:dyDescent="0.25">
      <c r="C2194" s="94"/>
      <c r="D2194" s="97"/>
      <c r="E2194" s="97"/>
      <c r="F2194" s="95"/>
      <c r="G2194" s="98"/>
      <c r="H2194" s="99"/>
      <c r="I2194" s="97"/>
      <c r="J2194" s="100"/>
      <c r="K2194" s="97"/>
    </row>
    <row r="2195" spans="1:19" x14ac:dyDescent="0.25">
      <c r="A2195" s="64">
        <v>20</v>
      </c>
      <c r="B2195" s="62" t="s">
        <v>52</v>
      </c>
      <c r="C2195" s="64" t="s">
        <v>9</v>
      </c>
      <c r="D2195" s="64"/>
      <c r="E2195" s="84" t="s">
        <v>26</v>
      </c>
      <c r="F2195" s="84" t="s">
        <v>39</v>
      </c>
      <c r="G2195" s="84" t="s">
        <v>27</v>
      </c>
      <c r="H2195" s="84" t="s">
        <v>28</v>
      </c>
      <c r="I2195" s="84" t="s">
        <v>29</v>
      </c>
      <c r="J2195" s="84" t="s">
        <v>30</v>
      </c>
      <c r="K2195" s="85" t="s">
        <v>31</v>
      </c>
      <c r="M2195" s="85" t="s">
        <v>32</v>
      </c>
      <c r="N2195" s="85" t="s">
        <v>33</v>
      </c>
      <c r="O2195" s="85" t="s">
        <v>34</v>
      </c>
      <c r="P2195" s="85" t="s">
        <v>35</v>
      </c>
      <c r="Q2195" s="85" t="s">
        <v>36</v>
      </c>
      <c r="R2195" s="85" t="s">
        <v>37</v>
      </c>
      <c r="S2195" s="85" t="s">
        <v>38</v>
      </c>
    </row>
    <row r="2196" spans="1:19" x14ac:dyDescent="0.25">
      <c r="B2196" s="62">
        <v>7</v>
      </c>
      <c r="C2196" s="64" t="s">
        <v>12</v>
      </c>
      <c r="D2196" s="68"/>
      <c r="E2196" s="68">
        <f>$D$2130*R2196</f>
        <v>0</v>
      </c>
      <c r="F2196" s="63">
        <f>$J$4-$I$4</f>
        <v>6.29054120339749E-3</v>
      </c>
      <c r="G2196" s="65">
        <f>IFERROR(VLOOKUP(B2196,EFA!$C$2:$D$7,2,0),EFA!$D$7)</f>
        <v>1.0058360487805551</v>
      </c>
      <c r="H2196" s="69">
        <f>LGD!$D$3</f>
        <v>0</v>
      </c>
      <c r="I2196" s="68">
        <f>E2196*F2196*G2196*H2196</f>
        <v>0</v>
      </c>
      <c r="J2196" s="70">
        <f>1/((1+($O$16/12))^(M2196-Q2196))</f>
        <v>0.42082845668950175</v>
      </c>
      <c r="K2196" s="68">
        <f>I2196*J2196</f>
        <v>0</v>
      </c>
      <c r="M2196" s="64">
        <v>240</v>
      </c>
      <c r="N2196" s="64">
        <v>1</v>
      </c>
      <c r="O2196" s="63">
        <f>$O$16</f>
        <v>0.13390000000000002</v>
      </c>
      <c r="P2196" s="87">
        <f t="shared" ref="P2196:P2204" si="1805">PMT(O2196/12,M2196,-N2196,0,0)</f>
        <v>1.1994685468571244E-2</v>
      </c>
      <c r="Q2196" s="64">
        <f>$Q$2193-12</f>
        <v>162</v>
      </c>
      <c r="R2196" s="87">
        <f>PV(O2196/12,Q2196,-P2196,0,0)</f>
        <v>0.89684460296190449</v>
      </c>
      <c r="S2196" s="64">
        <v>78</v>
      </c>
    </row>
    <row r="2197" spans="1:19" x14ac:dyDescent="0.25">
      <c r="B2197" s="62">
        <v>7</v>
      </c>
      <c r="C2197" s="64" t="s">
        <v>13</v>
      </c>
      <c r="D2197" s="68"/>
      <c r="E2197" s="68">
        <f>$D$2131*R2197</f>
        <v>0</v>
      </c>
      <c r="F2197" s="63">
        <f t="shared" ref="F2197:F2204" si="1806">$J$4-$I$4</f>
        <v>6.29054120339749E-3</v>
      </c>
      <c r="G2197" s="65">
        <f>IFERROR(VLOOKUP(B2197,EFA!$C$2:$D$7,2,0),EFA!$D$7)</f>
        <v>1.0058360487805551</v>
      </c>
      <c r="H2197" s="69">
        <f>LGD!$D$4</f>
        <v>0.55000000000000004</v>
      </c>
      <c r="I2197" s="68">
        <f t="shared" ref="I2197:I2204" si="1807">E2197*F2197*G2197*H2197</f>
        <v>0</v>
      </c>
      <c r="J2197" s="70">
        <f t="shared" ref="J2197:J2204" si="1808">1/((1+($O$16/12))^(M2197-Q2197))</f>
        <v>0.42082845668950175</v>
      </c>
      <c r="K2197" s="68">
        <f t="shared" ref="K2197:K2204" si="1809">I2197*J2197</f>
        <v>0</v>
      </c>
      <c r="M2197" s="64">
        <v>240</v>
      </c>
      <c r="N2197" s="64">
        <v>1</v>
      </c>
      <c r="O2197" s="63">
        <f t="shared" ref="O2197:O2204" si="1810">$O$16</f>
        <v>0.13390000000000002</v>
      </c>
      <c r="P2197" s="87">
        <f t="shared" si="1805"/>
        <v>1.1994685468571244E-2</v>
      </c>
      <c r="Q2197" s="64">
        <f t="shared" ref="Q2197:Q2204" si="1811">$Q$2193-12</f>
        <v>162</v>
      </c>
      <c r="R2197" s="87">
        <f t="shared" ref="R2197:R2204" si="1812">PV(O2197/12,Q2197,-P2197,0,0)</f>
        <v>0.89684460296190449</v>
      </c>
      <c r="S2197" s="64">
        <v>78</v>
      </c>
    </row>
    <row r="2198" spans="1:19" x14ac:dyDescent="0.25">
      <c r="B2198" s="62">
        <v>7</v>
      </c>
      <c r="C2198" s="64" t="s">
        <v>14</v>
      </c>
      <c r="D2198" s="68"/>
      <c r="E2198" s="68">
        <f>$D$2132*R2198</f>
        <v>0</v>
      </c>
      <c r="F2198" s="63">
        <f t="shared" si="1806"/>
        <v>6.29054120339749E-3</v>
      </c>
      <c r="G2198" s="65">
        <f>IFERROR(VLOOKUP(B2198,EFA!$C$2:$D$7,2,0),EFA!$D$7)</f>
        <v>1.0058360487805551</v>
      </c>
      <c r="H2198" s="69">
        <f>LGD!$D$5</f>
        <v>0.14000000000000001</v>
      </c>
      <c r="I2198" s="68">
        <f t="shared" si="1807"/>
        <v>0</v>
      </c>
      <c r="J2198" s="70">
        <f t="shared" si="1808"/>
        <v>0.42082845668950175</v>
      </c>
      <c r="K2198" s="68">
        <f t="shared" si="1809"/>
        <v>0</v>
      </c>
      <c r="M2198" s="64">
        <v>240</v>
      </c>
      <c r="N2198" s="64">
        <v>1</v>
      </c>
      <c r="O2198" s="63">
        <f t="shared" si="1810"/>
        <v>0.13390000000000002</v>
      </c>
      <c r="P2198" s="87">
        <f t="shared" si="1805"/>
        <v>1.1994685468571244E-2</v>
      </c>
      <c r="Q2198" s="64">
        <f t="shared" si="1811"/>
        <v>162</v>
      </c>
      <c r="R2198" s="87">
        <f t="shared" si="1812"/>
        <v>0.89684460296190449</v>
      </c>
      <c r="S2198" s="64">
        <v>78</v>
      </c>
    </row>
    <row r="2199" spans="1:19" x14ac:dyDescent="0.25">
      <c r="B2199" s="62">
        <v>7</v>
      </c>
      <c r="C2199" s="64" t="s">
        <v>15</v>
      </c>
      <c r="D2199" s="68"/>
      <c r="E2199" s="68">
        <f>$D$2133*R2199</f>
        <v>0</v>
      </c>
      <c r="F2199" s="63">
        <f t="shared" si="1806"/>
        <v>6.29054120339749E-3</v>
      </c>
      <c r="G2199" s="65">
        <f>IFERROR(VLOOKUP(B2199,EFA!$C$2:$D$7,2,0),EFA!$D$7)</f>
        <v>1.0058360487805551</v>
      </c>
      <c r="H2199" s="69">
        <f>LGD!$D$6</f>
        <v>0.3</v>
      </c>
      <c r="I2199" s="68">
        <f t="shared" si="1807"/>
        <v>0</v>
      </c>
      <c r="J2199" s="70">
        <f t="shared" si="1808"/>
        <v>0.42082845668950175</v>
      </c>
      <c r="K2199" s="68">
        <f t="shared" si="1809"/>
        <v>0</v>
      </c>
      <c r="M2199" s="64">
        <v>240</v>
      </c>
      <c r="N2199" s="64">
        <v>1</v>
      </c>
      <c r="O2199" s="63">
        <f t="shared" si="1810"/>
        <v>0.13390000000000002</v>
      </c>
      <c r="P2199" s="87">
        <f t="shared" si="1805"/>
        <v>1.1994685468571244E-2</v>
      </c>
      <c r="Q2199" s="64">
        <f t="shared" si="1811"/>
        <v>162</v>
      </c>
      <c r="R2199" s="87">
        <f t="shared" si="1812"/>
        <v>0.89684460296190449</v>
      </c>
      <c r="S2199" s="64">
        <v>78</v>
      </c>
    </row>
    <row r="2200" spans="1:19" x14ac:dyDescent="0.25">
      <c r="B2200" s="62">
        <v>7</v>
      </c>
      <c r="C2200" s="64" t="s">
        <v>16</v>
      </c>
      <c r="D2200" s="68"/>
      <c r="E2200" s="68">
        <f>$D$2134*R2200</f>
        <v>0</v>
      </c>
      <c r="F2200" s="63">
        <f t="shared" si="1806"/>
        <v>6.29054120339749E-3</v>
      </c>
      <c r="G2200" s="65">
        <f>IFERROR(VLOOKUP(B2200,EFA!$C$2:$D$7,2,0),EFA!$D$7)</f>
        <v>1.0058360487805551</v>
      </c>
      <c r="H2200" s="69">
        <f>LGD!$D$7</f>
        <v>0.3</v>
      </c>
      <c r="I2200" s="68">
        <f t="shared" si="1807"/>
        <v>0</v>
      </c>
      <c r="J2200" s="70">
        <f t="shared" si="1808"/>
        <v>0.42082845668950175</v>
      </c>
      <c r="K2200" s="68">
        <f t="shared" si="1809"/>
        <v>0</v>
      </c>
      <c r="M2200" s="64">
        <v>240</v>
      </c>
      <c r="N2200" s="64">
        <v>1</v>
      </c>
      <c r="O2200" s="63">
        <f t="shared" si="1810"/>
        <v>0.13390000000000002</v>
      </c>
      <c r="P2200" s="87">
        <f t="shared" si="1805"/>
        <v>1.1994685468571244E-2</v>
      </c>
      <c r="Q2200" s="64">
        <f t="shared" si="1811"/>
        <v>162</v>
      </c>
      <c r="R2200" s="87">
        <f t="shared" si="1812"/>
        <v>0.89684460296190449</v>
      </c>
      <c r="S2200" s="64">
        <v>78</v>
      </c>
    </row>
    <row r="2201" spans="1:19" x14ac:dyDescent="0.25">
      <c r="B2201" s="62">
        <v>7</v>
      </c>
      <c r="C2201" s="64" t="s">
        <v>17</v>
      </c>
      <c r="D2201" s="68"/>
      <c r="E2201" s="68">
        <f>$D$2135*R2201</f>
        <v>0</v>
      </c>
      <c r="F2201" s="63">
        <f t="shared" si="1806"/>
        <v>6.29054120339749E-3</v>
      </c>
      <c r="G2201" s="65">
        <f>IFERROR(VLOOKUP(B2201,EFA!$C$2:$D$7,2,0),EFA!$D$7)</f>
        <v>1.0058360487805551</v>
      </c>
      <c r="H2201" s="69">
        <f>LGD!$D$8</f>
        <v>4.6364209605119888E-2</v>
      </c>
      <c r="I2201" s="68">
        <f t="shared" si="1807"/>
        <v>0</v>
      </c>
      <c r="J2201" s="70">
        <f t="shared" si="1808"/>
        <v>0.42082845668950175</v>
      </c>
      <c r="K2201" s="68">
        <f t="shared" si="1809"/>
        <v>0</v>
      </c>
      <c r="M2201" s="64">
        <v>240</v>
      </c>
      <c r="N2201" s="64">
        <v>1</v>
      </c>
      <c r="O2201" s="63">
        <f t="shared" si="1810"/>
        <v>0.13390000000000002</v>
      </c>
      <c r="P2201" s="87">
        <f t="shared" si="1805"/>
        <v>1.1994685468571244E-2</v>
      </c>
      <c r="Q2201" s="64">
        <f t="shared" si="1811"/>
        <v>162</v>
      </c>
      <c r="R2201" s="87">
        <f t="shared" si="1812"/>
        <v>0.89684460296190449</v>
      </c>
      <c r="S2201" s="64">
        <v>78</v>
      </c>
    </row>
    <row r="2202" spans="1:19" x14ac:dyDescent="0.25">
      <c r="B2202" s="62">
        <v>7</v>
      </c>
      <c r="C2202" s="64" t="s">
        <v>18</v>
      </c>
      <c r="D2202" s="68"/>
      <c r="E2202" s="68">
        <f>$D$2136*R2202</f>
        <v>0</v>
      </c>
      <c r="F2202" s="63">
        <f t="shared" si="1806"/>
        <v>6.29054120339749E-3</v>
      </c>
      <c r="G2202" s="65">
        <f>IFERROR(VLOOKUP(B2202,EFA!$C$2:$D$7,2,0),EFA!$D$7)</f>
        <v>1.0058360487805551</v>
      </c>
      <c r="H2202" s="69">
        <f>LGD!$D$9</f>
        <v>0.25</v>
      </c>
      <c r="I2202" s="68">
        <f t="shared" si="1807"/>
        <v>0</v>
      </c>
      <c r="J2202" s="70">
        <f t="shared" si="1808"/>
        <v>0.42082845668950175</v>
      </c>
      <c r="K2202" s="68">
        <f t="shared" si="1809"/>
        <v>0</v>
      </c>
      <c r="M2202" s="64">
        <v>240</v>
      </c>
      <c r="N2202" s="64">
        <v>1</v>
      </c>
      <c r="O2202" s="63">
        <f t="shared" si="1810"/>
        <v>0.13390000000000002</v>
      </c>
      <c r="P2202" s="87">
        <f t="shared" si="1805"/>
        <v>1.1994685468571244E-2</v>
      </c>
      <c r="Q2202" s="64">
        <f t="shared" si="1811"/>
        <v>162</v>
      </c>
      <c r="R2202" s="87">
        <f t="shared" si="1812"/>
        <v>0.89684460296190449</v>
      </c>
      <c r="S2202" s="64">
        <v>78</v>
      </c>
    </row>
    <row r="2203" spans="1:19" x14ac:dyDescent="0.25">
      <c r="B2203" s="62">
        <v>7</v>
      </c>
      <c r="C2203" s="64" t="s">
        <v>19</v>
      </c>
      <c r="D2203" s="68"/>
      <c r="E2203" s="68">
        <f>$D$2137*R2203</f>
        <v>0</v>
      </c>
      <c r="F2203" s="63">
        <f t="shared" si="1806"/>
        <v>6.29054120339749E-3</v>
      </c>
      <c r="G2203" s="65">
        <f>IFERROR(VLOOKUP(B2203,EFA!$C$2:$D$7,2,0),EFA!$D$7)</f>
        <v>1.0058360487805551</v>
      </c>
      <c r="H2203" s="69">
        <f>LGD!$D$10</f>
        <v>0.35</v>
      </c>
      <c r="I2203" s="68">
        <f t="shared" si="1807"/>
        <v>0</v>
      </c>
      <c r="J2203" s="70">
        <f t="shared" si="1808"/>
        <v>0.42082845668950175</v>
      </c>
      <c r="K2203" s="68">
        <f t="shared" si="1809"/>
        <v>0</v>
      </c>
      <c r="M2203" s="64">
        <v>240</v>
      </c>
      <c r="N2203" s="64">
        <v>1</v>
      </c>
      <c r="O2203" s="63">
        <f t="shared" si="1810"/>
        <v>0.13390000000000002</v>
      </c>
      <c r="P2203" s="87">
        <f t="shared" si="1805"/>
        <v>1.1994685468571244E-2</v>
      </c>
      <c r="Q2203" s="64">
        <f t="shared" si="1811"/>
        <v>162</v>
      </c>
      <c r="R2203" s="87">
        <f t="shared" si="1812"/>
        <v>0.89684460296190449</v>
      </c>
      <c r="S2203" s="64">
        <v>78</v>
      </c>
    </row>
    <row r="2204" spans="1:19" x14ac:dyDescent="0.25">
      <c r="B2204" s="62">
        <v>7</v>
      </c>
      <c r="C2204" s="64" t="s">
        <v>20</v>
      </c>
      <c r="D2204" s="68"/>
      <c r="E2204" s="68">
        <f>$D$2138*R2204</f>
        <v>0</v>
      </c>
      <c r="F2204" s="63">
        <f t="shared" si="1806"/>
        <v>6.29054120339749E-3</v>
      </c>
      <c r="G2204" s="65">
        <f>IFERROR(VLOOKUP(B2204,EFA!$C$2:$D$7,2,0),EFA!$D$7)</f>
        <v>1.0058360487805551</v>
      </c>
      <c r="H2204" s="69">
        <f>LGD!$D$11</f>
        <v>0.55000000000000004</v>
      </c>
      <c r="I2204" s="68">
        <f t="shared" si="1807"/>
        <v>0</v>
      </c>
      <c r="J2204" s="70">
        <f t="shared" si="1808"/>
        <v>0.42082845668950175</v>
      </c>
      <c r="K2204" s="68">
        <f t="shared" si="1809"/>
        <v>0</v>
      </c>
      <c r="M2204" s="64">
        <v>240</v>
      </c>
      <c r="N2204" s="64">
        <v>1</v>
      </c>
      <c r="O2204" s="63">
        <f t="shared" si="1810"/>
        <v>0.13390000000000002</v>
      </c>
      <c r="P2204" s="87">
        <f t="shared" si="1805"/>
        <v>1.1994685468571244E-2</v>
      </c>
      <c r="Q2204" s="64">
        <f t="shared" si="1811"/>
        <v>162</v>
      </c>
      <c r="R2204" s="87">
        <f t="shared" si="1812"/>
        <v>0.89684460296190449</v>
      </c>
      <c r="S2204" s="64">
        <v>78</v>
      </c>
    </row>
    <row r="2205" spans="1:19" x14ac:dyDescent="0.25">
      <c r="C2205" s="94"/>
      <c r="D2205" s="97"/>
      <c r="E2205" s="97"/>
      <c r="F2205" s="95"/>
      <c r="G2205" s="98"/>
      <c r="H2205" s="99"/>
      <c r="I2205" s="97"/>
      <c r="J2205" s="100"/>
      <c r="K2205" s="97"/>
    </row>
    <row r="2206" spans="1:19" x14ac:dyDescent="0.25">
      <c r="A2206" s="64">
        <v>20</v>
      </c>
      <c r="B2206" s="62" t="s">
        <v>52</v>
      </c>
      <c r="C2206" s="64" t="s">
        <v>9</v>
      </c>
      <c r="D2206" s="64"/>
      <c r="E2206" s="84" t="s">
        <v>26</v>
      </c>
      <c r="F2206" s="84" t="s">
        <v>39</v>
      </c>
      <c r="G2206" s="84" t="s">
        <v>27</v>
      </c>
      <c r="H2206" s="84" t="s">
        <v>28</v>
      </c>
      <c r="I2206" s="84" t="s">
        <v>29</v>
      </c>
      <c r="J2206" s="84" t="s">
        <v>30</v>
      </c>
      <c r="K2206" s="85" t="s">
        <v>31</v>
      </c>
      <c r="M2206" s="85" t="s">
        <v>32</v>
      </c>
      <c r="N2206" s="85" t="s">
        <v>33</v>
      </c>
      <c r="O2206" s="85" t="s">
        <v>34</v>
      </c>
      <c r="P2206" s="85" t="s">
        <v>35</v>
      </c>
      <c r="Q2206" s="85" t="s">
        <v>36</v>
      </c>
      <c r="R2206" s="85" t="s">
        <v>37</v>
      </c>
      <c r="S2206" s="85" t="s">
        <v>38</v>
      </c>
    </row>
    <row r="2207" spans="1:19" x14ac:dyDescent="0.25">
      <c r="B2207" s="62">
        <v>8</v>
      </c>
      <c r="C2207" s="64" t="s">
        <v>12</v>
      </c>
      <c r="D2207" s="68"/>
      <c r="E2207" s="68">
        <f>$D$2130*R2207</f>
        <v>0</v>
      </c>
      <c r="F2207" s="63">
        <f>$K$4-$J$4</f>
        <v>2.9243374984770504E-3</v>
      </c>
      <c r="G2207" s="65">
        <f>IFERROR(VLOOKUP(B2207,EFA!$C$2:$D$7,2,0),EFA!$D$7)</f>
        <v>1.0058360487805551</v>
      </c>
      <c r="H2207" s="69">
        <f>LGD!$D$3</f>
        <v>0</v>
      </c>
      <c r="I2207" s="68">
        <f>E2207*F2207*G2207*H2207</f>
        <v>0</v>
      </c>
      <c r="J2207" s="70">
        <f>1/((1+($O$16/12))^(M2207-Q2207))</f>
        <v>0.36836224802832446</v>
      </c>
      <c r="K2207" s="68">
        <f>I2207*J2207</f>
        <v>0</v>
      </c>
      <c r="M2207" s="64">
        <v>240</v>
      </c>
      <c r="N2207" s="64">
        <v>1</v>
      </c>
      <c r="O2207" s="63">
        <f>$O$16</f>
        <v>0.13390000000000002</v>
      </c>
      <c r="P2207" s="87">
        <f t="shared" ref="P2207:P2215" si="1813">PMT(O2207/12,M2207,-N2207,0,0)</f>
        <v>1.1994685468571244E-2</v>
      </c>
      <c r="Q2207" s="64">
        <f>$Q$2204-12</f>
        <v>150</v>
      </c>
      <c r="R2207" s="87">
        <f>PV(O2207/12,Q2207,-P2207,0,0)</f>
        <v>0.87147642316635576</v>
      </c>
      <c r="S2207" s="64">
        <v>90</v>
      </c>
    </row>
    <row r="2208" spans="1:19" x14ac:dyDescent="0.25">
      <c r="B2208" s="62">
        <v>8</v>
      </c>
      <c r="C2208" s="64" t="s">
        <v>13</v>
      </c>
      <c r="D2208" s="68"/>
      <c r="E2208" s="68">
        <f>$D$2131*R2208</f>
        <v>0</v>
      </c>
      <c r="F2208" s="63">
        <f t="shared" ref="F2208:F2215" si="1814">$K$4-$J$4</f>
        <v>2.9243374984770504E-3</v>
      </c>
      <c r="G2208" s="65">
        <f>IFERROR(VLOOKUP(B2208,EFA!$C$2:$D$7,2,0),EFA!$D$7)</f>
        <v>1.0058360487805551</v>
      </c>
      <c r="H2208" s="69">
        <f>LGD!$D$4</f>
        <v>0.55000000000000004</v>
      </c>
      <c r="I2208" s="68">
        <f t="shared" ref="I2208:I2215" si="1815">E2208*F2208*G2208*H2208</f>
        <v>0</v>
      </c>
      <c r="J2208" s="70">
        <f t="shared" ref="J2208:J2215" si="1816">1/((1+($O$16/12))^(M2208-Q2208))</f>
        <v>0.36836224802832446</v>
      </c>
      <c r="K2208" s="68">
        <f t="shared" ref="K2208:K2215" si="1817">I2208*J2208</f>
        <v>0</v>
      </c>
      <c r="M2208" s="64">
        <v>240</v>
      </c>
      <c r="N2208" s="64">
        <v>1</v>
      </c>
      <c r="O2208" s="63">
        <f t="shared" ref="O2208:O2215" si="1818">$O$16</f>
        <v>0.13390000000000002</v>
      </c>
      <c r="P2208" s="87">
        <f t="shared" si="1813"/>
        <v>1.1994685468571244E-2</v>
      </c>
      <c r="Q2208" s="64">
        <f t="shared" ref="Q2208:Q2215" si="1819">$Q$2204-12</f>
        <v>150</v>
      </c>
      <c r="R2208" s="87">
        <f t="shared" ref="R2208:R2215" si="1820">PV(O2208/12,Q2208,-P2208,0,0)</f>
        <v>0.87147642316635576</v>
      </c>
      <c r="S2208" s="64">
        <v>90</v>
      </c>
    </row>
    <row r="2209" spans="1:19" x14ac:dyDescent="0.25">
      <c r="B2209" s="62">
        <v>8</v>
      </c>
      <c r="C2209" s="64" t="s">
        <v>14</v>
      </c>
      <c r="D2209" s="68"/>
      <c r="E2209" s="68">
        <f>$D$2132*R2209</f>
        <v>0</v>
      </c>
      <c r="F2209" s="63">
        <f t="shared" si="1814"/>
        <v>2.9243374984770504E-3</v>
      </c>
      <c r="G2209" s="65">
        <f>IFERROR(VLOOKUP(B2209,EFA!$C$2:$D$7,2,0),EFA!$D$7)</f>
        <v>1.0058360487805551</v>
      </c>
      <c r="H2209" s="69">
        <f>LGD!$D$5</f>
        <v>0.14000000000000001</v>
      </c>
      <c r="I2209" s="68">
        <f t="shared" si="1815"/>
        <v>0</v>
      </c>
      <c r="J2209" s="70">
        <f t="shared" si="1816"/>
        <v>0.36836224802832446</v>
      </c>
      <c r="K2209" s="68">
        <f t="shared" si="1817"/>
        <v>0</v>
      </c>
      <c r="M2209" s="64">
        <v>240</v>
      </c>
      <c r="N2209" s="64">
        <v>1</v>
      </c>
      <c r="O2209" s="63">
        <f t="shared" si="1818"/>
        <v>0.13390000000000002</v>
      </c>
      <c r="P2209" s="87">
        <f t="shared" si="1813"/>
        <v>1.1994685468571244E-2</v>
      </c>
      <c r="Q2209" s="64">
        <f t="shared" si="1819"/>
        <v>150</v>
      </c>
      <c r="R2209" s="87">
        <f t="shared" si="1820"/>
        <v>0.87147642316635576</v>
      </c>
      <c r="S2209" s="64">
        <v>90</v>
      </c>
    </row>
    <row r="2210" spans="1:19" x14ac:dyDescent="0.25">
      <c r="B2210" s="62">
        <v>8</v>
      </c>
      <c r="C2210" s="64" t="s">
        <v>15</v>
      </c>
      <c r="D2210" s="68"/>
      <c r="E2210" s="68">
        <f>$D$2133*R2210</f>
        <v>0</v>
      </c>
      <c r="F2210" s="63">
        <f t="shared" si="1814"/>
        <v>2.9243374984770504E-3</v>
      </c>
      <c r="G2210" s="65">
        <f>IFERROR(VLOOKUP(B2210,EFA!$C$2:$D$7,2,0),EFA!$D$7)</f>
        <v>1.0058360487805551</v>
      </c>
      <c r="H2210" s="69">
        <f>LGD!$D$6</f>
        <v>0.3</v>
      </c>
      <c r="I2210" s="68">
        <f t="shared" si="1815"/>
        <v>0</v>
      </c>
      <c r="J2210" s="70">
        <f t="shared" si="1816"/>
        <v>0.36836224802832446</v>
      </c>
      <c r="K2210" s="68">
        <f t="shared" si="1817"/>
        <v>0</v>
      </c>
      <c r="M2210" s="64">
        <v>240</v>
      </c>
      <c r="N2210" s="64">
        <v>1</v>
      </c>
      <c r="O2210" s="63">
        <f t="shared" si="1818"/>
        <v>0.13390000000000002</v>
      </c>
      <c r="P2210" s="87">
        <f t="shared" si="1813"/>
        <v>1.1994685468571244E-2</v>
      </c>
      <c r="Q2210" s="64">
        <f t="shared" si="1819"/>
        <v>150</v>
      </c>
      <c r="R2210" s="87">
        <f t="shared" si="1820"/>
        <v>0.87147642316635576</v>
      </c>
      <c r="S2210" s="64">
        <v>90</v>
      </c>
    </row>
    <row r="2211" spans="1:19" x14ac:dyDescent="0.25">
      <c r="B2211" s="62">
        <v>8</v>
      </c>
      <c r="C2211" s="64" t="s">
        <v>16</v>
      </c>
      <c r="D2211" s="68"/>
      <c r="E2211" s="68">
        <f>$D$2134*R2211</f>
        <v>0</v>
      </c>
      <c r="F2211" s="63">
        <f t="shared" si="1814"/>
        <v>2.9243374984770504E-3</v>
      </c>
      <c r="G2211" s="65">
        <f>IFERROR(VLOOKUP(B2211,EFA!$C$2:$D$7,2,0),EFA!$D$7)</f>
        <v>1.0058360487805551</v>
      </c>
      <c r="H2211" s="69">
        <f>LGD!$D$7</f>
        <v>0.3</v>
      </c>
      <c r="I2211" s="68">
        <f t="shared" si="1815"/>
        <v>0</v>
      </c>
      <c r="J2211" s="70">
        <f t="shared" si="1816"/>
        <v>0.36836224802832446</v>
      </c>
      <c r="K2211" s="68">
        <f t="shared" si="1817"/>
        <v>0</v>
      </c>
      <c r="M2211" s="64">
        <v>240</v>
      </c>
      <c r="N2211" s="64">
        <v>1</v>
      </c>
      <c r="O2211" s="63">
        <f t="shared" si="1818"/>
        <v>0.13390000000000002</v>
      </c>
      <c r="P2211" s="87">
        <f t="shared" si="1813"/>
        <v>1.1994685468571244E-2</v>
      </c>
      <c r="Q2211" s="64">
        <f t="shared" si="1819"/>
        <v>150</v>
      </c>
      <c r="R2211" s="87">
        <f t="shared" si="1820"/>
        <v>0.87147642316635576</v>
      </c>
      <c r="S2211" s="64">
        <v>90</v>
      </c>
    </row>
    <row r="2212" spans="1:19" x14ac:dyDescent="0.25">
      <c r="B2212" s="62">
        <v>8</v>
      </c>
      <c r="C2212" s="64" t="s">
        <v>17</v>
      </c>
      <c r="D2212" s="68"/>
      <c r="E2212" s="68">
        <f>$D$2135*R2212</f>
        <v>0</v>
      </c>
      <c r="F2212" s="63">
        <f t="shared" si="1814"/>
        <v>2.9243374984770504E-3</v>
      </c>
      <c r="G2212" s="65">
        <f>IFERROR(VLOOKUP(B2212,EFA!$C$2:$D$7,2,0),EFA!$D$7)</f>
        <v>1.0058360487805551</v>
      </c>
      <c r="H2212" s="69">
        <f>LGD!$D$8</f>
        <v>4.6364209605119888E-2</v>
      </c>
      <c r="I2212" s="68">
        <f t="shared" si="1815"/>
        <v>0</v>
      </c>
      <c r="J2212" s="70">
        <f t="shared" si="1816"/>
        <v>0.36836224802832446</v>
      </c>
      <c r="K2212" s="68">
        <f t="shared" si="1817"/>
        <v>0</v>
      </c>
      <c r="M2212" s="64">
        <v>240</v>
      </c>
      <c r="N2212" s="64">
        <v>1</v>
      </c>
      <c r="O2212" s="63">
        <f t="shared" si="1818"/>
        <v>0.13390000000000002</v>
      </c>
      <c r="P2212" s="87">
        <f t="shared" si="1813"/>
        <v>1.1994685468571244E-2</v>
      </c>
      <c r="Q2212" s="64">
        <f t="shared" si="1819"/>
        <v>150</v>
      </c>
      <c r="R2212" s="87">
        <f t="shared" si="1820"/>
        <v>0.87147642316635576</v>
      </c>
      <c r="S2212" s="64">
        <v>90</v>
      </c>
    </row>
    <row r="2213" spans="1:19" x14ac:dyDescent="0.25">
      <c r="B2213" s="62">
        <v>8</v>
      </c>
      <c r="C2213" s="64" t="s">
        <v>18</v>
      </c>
      <c r="D2213" s="68"/>
      <c r="E2213" s="68">
        <f>$D$2136*R2213</f>
        <v>0</v>
      </c>
      <c r="F2213" s="63">
        <f t="shared" si="1814"/>
        <v>2.9243374984770504E-3</v>
      </c>
      <c r="G2213" s="65">
        <f>IFERROR(VLOOKUP(B2213,EFA!$C$2:$D$7,2,0),EFA!$D$7)</f>
        <v>1.0058360487805551</v>
      </c>
      <c r="H2213" s="69">
        <f>LGD!$D$9</f>
        <v>0.25</v>
      </c>
      <c r="I2213" s="68">
        <f t="shared" si="1815"/>
        <v>0</v>
      </c>
      <c r="J2213" s="70">
        <f t="shared" si="1816"/>
        <v>0.36836224802832446</v>
      </c>
      <c r="K2213" s="68">
        <f t="shared" si="1817"/>
        <v>0</v>
      </c>
      <c r="M2213" s="64">
        <v>240</v>
      </c>
      <c r="N2213" s="64">
        <v>1</v>
      </c>
      <c r="O2213" s="63">
        <f t="shared" si="1818"/>
        <v>0.13390000000000002</v>
      </c>
      <c r="P2213" s="87">
        <f t="shared" si="1813"/>
        <v>1.1994685468571244E-2</v>
      </c>
      <c r="Q2213" s="64">
        <f t="shared" si="1819"/>
        <v>150</v>
      </c>
      <c r="R2213" s="87">
        <f t="shared" si="1820"/>
        <v>0.87147642316635576</v>
      </c>
      <c r="S2213" s="64">
        <v>90</v>
      </c>
    </row>
    <row r="2214" spans="1:19" x14ac:dyDescent="0.25">
      <c r="B2214" s="62">
        <v>8</v>
      </c>
      <c r="C2214" s="64" t="s">
        <v>19</v>
      </c>
      <c r="D2214" s="68"/>
      <c r="E2214" s="68">
        <f>$D$2137*R2214</f>
        <v>0</v>
      </c>
      <c r="F2214" s="63">
        <f t="shared" si="1814"/>
        <v>2.9243374984770504E-3</v>
      </c>
      <c r="G2214" s="65">
        <f>IFERROR(VLOOKUP(B2214,EFA!$C$2:$D$7,2,0),EFA!$D$7)</f>
        <v>1.0058360487805551</v>
      </c>
      <c r="H2214" s="69">
        <f>LGD!$D$10</f>
        <v>0.35</v>
      </c>
      <c r="I2214" s="68">
        <f t="shared" si="1815"/>
        <v>0</v>
      </c>
      <c r="J2214" s="70">
        <f t="shared" si="1816"/>
        <v>0.36836224802832446</v>
      </c>
      <c r="K2214" s="68">
        <f t="shared" si="1817"/>
        <v>0</v>
      </c>
      <c r="M2214" s="64">
        <v>240</v>
      </c>
      <c r="N2214" s="64">
        <v>1</v>
      </c>
      <c r="O2214" s="63">
        <f t="shared" si="1818"/>
        <v>0.13390000000000002</v>
      </c>
      <c r="P2214" s="87">
        <f t="shared" si="1813"/>
        <v>1.1994685468571244E-2</v>
      </c>
      <c r="Q2214" s="64">
        <f t="shared" si="1819"/>
        <v>150</v>
      </c>
      <c r="R2214" s="87">
        <f t="shared" si="1820"/>
        <v>0.87147642316635576</v>
      </c>
      <c r="S2214" s="64">
        <v>90</v>
      </c>
    </row>
    <row r="2215" spans="1:19" x14ac:dyDescent="0.25">
      <c r="B2215" s="62">
        <v>8</v>
      </c>
      <c r="C2215" s="64" t="s">
        <v>20</v>
      </c>
      <c r="D2215" s="68"/>
      <c r="E2215" s="68">
        <f>$D$2138*R2215</f>
        <v>0</v>
      </c>
      <c r="F2215" s="63">
        <f t="shared" si="1814"/>
        <v>2.9243374984770504E-3</v>
      </c>
      <c r="G2215" s="65">
        <f>IFERROR(VLOOKUP(B2215,EFA!$C$2:$D$7,2,0),EFA!$D$7)</f>
        <v>1.0058360487805551</v>
      </c>
      <c r="H2215" s="69">
        <f>LGD!$D$11</f>
        <v>0.55000000000000004</v>
      </c>
      <c r="I2215" s="68">
        <f t="shared" si="1815"/>
        <v>0</v>
      </c>
      <c r="J2215" s="70">
        <f t="shared" si="1816"/>
        <v>0.36836224802832446</v>
      </c>
      <c r="K2215" s="68">
        <f t="shared" si="1817"/>
        <v>0</v>
      </c>
      <c r="M2215" s="64">
        <v>240</v>
      </c>
      <c r="N2215" s="64">
        <v>1</v>
      </c>
      <c r="O2215" s="63">
        <f t="shared" si="1818"/>
        <v>0.13390000000000002</v>
      </c>
      <c r="P2215" s="87">
        <f t="shared" si="1813"/>
        <v>1.1994685468571244E-2</v>
      </c>
      <c r="Q2215" s="64">
        <f t="shared" si="1819"/>
        <v>150</v>
      </c>
      <c r="R2215" s="87">
        <f t="shared" si="1820"/>
        <v>0.87147642316635576</v>
      </c>
      <c r="S2215" s="64">
        <v>90</v>
      </c>
    </row>
    <row r="2216" spans="1:19" x14ac:dyDescent="0.25">
      <c r="C2216" s="94"/>
      <c r="D2216" s="97"/>
      <c r="E2216" s="97"/>
      <c r="F2216" s="95"/>
      <c r="G2216" s="98"/>
      <c r="H2216" s="99"/>
      <c r="I2216" s="97"/>
      <c r="J2216" s="100"/>
      <c r="K2216" s="97"/>
    </row>
    <row r="2217" spans="1:19" x14ac:dyDescent="0.25">
      <c r="A2217" s="64">
        <v>20</v>
      </c>
      <c r="B2217" s="62" t="s">
        <v>52</v>
      </c>
      <c r="C2217" s="64" t="s">
        <v>9</v>
      </c>
      <c r="D2217" s="64"/>
      <c r="E2217" s="84" t="s">
        <v>26</v>
      </c>
      <c r="F2217" s="84" t="s">
        <v>39</v>
      </c>
      <c r="G2217" s="84" t="s">
        <v>27</v>
      </c>
      <c r="H2217" s="84" t="s">
        <v>28</v>
      </c>
      <c r="I2217" s="84" t="s">
        <v>29</v>
      </c>
      <c r="J2217" s="84" t="s">
        <v>30</v>
      </c>
      <c r="K2217" s="85" t="s">
        <v>31</v>
      </c>
      <c r="M2217" s="85" t="s">
        <v>32</v>
      </c>
      <c r="N2217" s="85" t="s">
        <v>33</v>
      </c>
      <c r="O2217" s="85" t="s">
        <v>34</v>
      </c>
      <c r="P2217" s="85" t="s">
        <v>35</v>
      </c>
      <c r="Q2217" s="85" t="s">
        <v>36</v>
      </c>
      <c r="R2217" s="85" t="s">
        <v>37</v>
      </c>
      <c r="S2217" s="85" t="s">
        <v>38</v>
      </c>
    </row>
    <row r="2218" spans="1:19" x14ac:dyDescent="0.25">
      <c r="B2218" s="62">
        <v>9</v>
      </c>
      <c r="C2218" s="64" t="s">
        <v>12</v>
      </c>
      <c r="D2218" s="68"/>
      <c r="E2218" s="68">
        <f>$D$2130*R2218</f>
        <v>0</v>
      </c>
      <c r="F2218" s="63">
        <f>$L$4-$K$4</f>
        <v>2.5794484808747964E-3</v>
      </c>
      <c r="G2218" s="65">
        <f>IFERROR(VLOOKUP(B2218,EFA!$C$2:$D$7,2,0),EFA!$D$7)</f>
        <v>1.0058360487805551</v>
      </c>
      <c r="H2218" s="69">
        <f>LGD!$D$3</f>
        <v>0</v>
      </c>
      <c r="I2218" s="68">
        <f>E2218*F2218*G2218*H2218</f>
        <v>0</v>
      </c>
      <c r="J2218" s="70">
        <f>1/((1+($O$16/12))^(M2218-Q2218))</f>
        <v>0.32243719172393559</v>
      </c>
      <c r="K2218" s="68">
        <f>I2218*J2218</f>
        <v>0</v>
      </c>
      <c r="M2218" s="64">
        <v>240</v>
      </c>
      <c r="N2218" s="64">
        <v>1</v>
      </c>
      <c r="O2218" s="63">
        <f>$O$16</f>
        <v>0.13390000000000002</v>
      </c>
      <c r="P2218" s="87">
        <f t="shared" ref="P2218:P2226" si="1821">PMT(O2218/12,M2218,-N2218,0,0)</f>
        <v>1.1994685468571244E-2</v>
      </c>
      <c r="Q2218" s="64">
        <f>$Q$2215-12</f>
        <v>138</v>
      </c>
      <c r="R2218" s="87">
        <f>PV(O2218/12,Q2218,-P2218,0,0)</f>
        <v>0.8424950277885056</v>
      </c>
      <c r="S2218" s="64">
        <v>102</v>
      </c>
    </row>
    <row r="2219" spans="1:19" x14ac:dyDescent="0.25">
      <c r="B2219" s="62">
        <v>9</v>
      </c>
      <c r="C2219" s="64" t="s">
        <v>13</v>
      </c>
      <c r="D2219" s="68"/>
      <c r="E2219" s="68">
        <f>$D$2131*R2219</f>
        <v>0</v>
      </c>
      <c r="F2219" s="63">
        <f>$L$4-$K$4</f>
        <v>2.5794484808747964E-3</v>
      </c>
      <c r="G2219" s="65">
        <f>IFERROR(VLOOKUP(B2219,EFA!$C$2:$D$7,2,0),EFA!$D$7)</f>
        <v>1.0058360487805551</v>
      </c>
      <c r="H2219" s="69">
        <f>LGD!$D$4</f>
        <v>0.55000000000000004</v>
      </c>
      <c r="I2219" s="68">
        <f t="shared" ref="I2219:I2226" si="1822">E2219*F2219*G2219*H2219</f>
        <v>0</v>
      </c>
      <c r="J2219" s="70">
        <f t="shared" ref="J2219:J2226" si="1823">1/((1+($O$16/12))^(M2219-Q2219))</f>
        <v>0.32243719172393559</v>
      </c>
      <c r="K2219" s="68">
        <f t="shared" ref="K2219:K2226" si="1824">I2219*J2219</f>
        <v>0</v>
      </c>
      <c r="M2219" s="64">
        <v>240</v>
      </c>
      <c r="N2219" s="64">
        <v>1</v>
      </c>
      <c r="O2219" s="63">
        <f t="shared" ref="O2219:O2226" si="1825">$O$16</f>
        <v>0.13390000000000002</v>
      </c>
      <c r="P2219" s="87">
        <f t="shared" si="1821"/>
        <v>1.1994685468571244E-2</v>
      </c>
      <c r="Q2219" s="64">
        <f t="shared" ref="Q2219:Q2226" si="1826">$Q$2215-12</f>
        <v>138</v>
      </c>
      <c r="R2219" s="87">
        <f t="shared" ref="R2219:R2226" si="1827">PV(O2219/12,Q2219,-P2219,0,0)</f>
        <v>0.8424950277885056</v>
      </c>
      <c r="S2219" s="64">
        <v>102</v>
      </c>
    </row>
    <row r="2220" spans="1:19" x14ac:dyDescent="0.25">
      <c r="B2220" s="62">
        <v>9</v>
      </c>
      <c r="C2220" s="64" t="s">
        <v>14</v>
      </c>
      <c r="D2220" s="68"/>
      <c r="E2220" s="68">
        <f>$D$2132*R2220</f>
        <v>0</v>
      </c>
      <c r="F2220" s="63">
        <f t="shared" ref="F2220:F2226" si="1828">$L$4-$K$4</f>
        <v>2.5794484808747964E-3</v>
      </c>
      <c r="G2220" s="65">
        <f>IFERROR(VLOOKUP(B2220,EFA!$C$2:$D$7,2,0),EFA!$D$7)</f>
        <v>1.0058360487805551</v>
      </c>
      <c r="H2220" s="69">
        <f>LGD!$D$5</f>
        <v>0.14000000000000001</v>
      </c>
      <c r="I2220" s="68">
        <f t="shared" si="1822"/>
        <v>0</v>
      </c>
      <c r="J2220" s="70">
        <f t="shared" si="1823"/>
        <v>0.32243719172393559</v>
      </c>
      <c r="K2220" s="68">
        <f t="shared" si="1824"/>
        <v>0</v>
      </c>
      <c r="M2220" s="64">
        <v>240</v>
      </c>
      <c r="N2220" s="64">
        <v>1</v>
      </c>
      <c r="O2220" s="63">
        <f t="shared" si="1825"/>
        <v>0.13390000000000002</v>
      </c>
      <c r="P2220" s="87">
        <f t="shared" si="1821"/>
        <v>1.1994685468571244E-2</v>
      </c>
      <c r="Q2220" s="64">
        <f t="shared" si="1826"/>
        <v>138</v>
      </c>
      <c r="R2220" s="87">
        <f t="shared" si="1827"/>
        <v>0.8424950277885056</v>
      </c>
      <c r="S2220" s="64">
        <v>102</v>
      </c>
    </row>
    <row r="2221" spans="1:19" x14ac:dyDescent="0.25">
      <c r="B2221" s="62">
        <v>9</v>
      </c>
      <c r="C2221" s="64" t="s">
        <v>15</v>
      </c>
      <c r="D2221" s="68"/>
      <c r="E2221" s="68">
        <f>$D$2133*R2221</f>
        <v>0</v>
      </c>
      <c r="F2221" s="63">
        <f t="shared" si="1828"/>
        <v>2.5794484808747964E-3</v>
      </c>
      <c r="G2221" s="65">
        <f>IFERROR(VLOOKUP(B2221,EFA!$C$2:$D$7,2,0),EFA!$D$7)</f>
        <v>1.0058360487805551</v>
      </c>
      <c r="H2221" s="69">
        <f>LGD!$D$6</f>
        <v>0.3</v>
      </c>
      <c r="I2221" s="68">
        <f t="shared" si="1822"/>
        <v>0</v>
      </c>
      <c r="J2221" s="70">
        <f t="shared" si="1823"/>
        <v>0.32243719172393559</v>
      </c>
      <c r="K2221" s="68">
        <f t="shared" si="1824"/>
        <v>0</v>
      </c>
      <c r="M2221" s="64">
        <v>240</v>
      </c>
      <c r="N2221" s="64">
        <v>1</v>
      </c>
      <c r="O2221" s="63">
        <f t="shared" si="1825"/>
        <v>0.13390000000000002</v>
      </c>
      <c r="P2221" s="87">
        <f t="shared" si="1821"/>
        <v>1.1994685468571244E-2</v>
      </c>
      <c r="Q2221" s="64">
        <f t="shared" si="1826"/>
        <v>138</v>
      </c>
      <c r="R2221" s="87">
        <f t="shared" si="1827"/>
        <v>0.8424950277885056</v>
      </c>
      <c r="S2221" s="64">
        <v>102</v>
      </c>
    </row>
    <row r="2222" spans="1:19" x14ac:dyDescent="0.25">
      <c r="B2222" s="62">
        <v>9</v>
      </c>
      <c r="C2222" s="64" t="s">
        <v>16</v>
      </c>
      <c r="D2222" s="68"/>
      <c r="E2222" s="68">
        <f>$D$2134*R2222</f>
        <v>0</v>
      </c>
      <c r="F2222" s="63">
        <f t="shared" si="1828"/>
        <v>2.5794484808747964E-3</v>
      </c>
      <c r="G2222" s="65">
        <f>IFERROR(VLOOKUP(B2222,EFA!$C$2:$D$7,2,0),EFA!$D$7)</f>
        <v>1.0058360487805551</v>
      </c>
      <c r="H2222" s="69">
        <f>LGD!$D$7</f>
        <v>0.3</v>
      </c>
      <c r="I2222" s="68">
        <f t="shared" si="1822"/>
        <v>0</v>
      </c>
      <c r="J2222" s="70">
        <f t="shared" si="1823"/>
        <v>0.32243719172393559</v>
      </c>
      <c r="K2222" s="68">
        <f t="shared" si="1824"/>
        <v>0</v>
      </c>
      <c r="M2222" s="64">
        <v>240</v>
      </c>
      <c r="N2222" s="64">
        <v>1</v>
      </c>
      <c r="O2222" s="63">
        <f t="shared" si="1825"/>
        <v>0.13390000000000002</v>
      </c>
      <c r="P2222" s="87">
        <f t="shared" si="1821"/>
        <v>1.1994685468571244E-2</v>
      </c>
      <c r="Q2222" s="64">
        <f t="shared" si="1826"/>
        <v>138</v>
      </c>
      <c r="R2222" s="87">
        <f t="shared" si="1827"/>
        <v>0.8424950277885056</v>
      </c>
      <c r="S2222" s="64">
        <v>102</v>
      </c>
    </row>
    <row r="2223" spans="1:19" x14ac:dyDescent="0.25">
      <c r="B2223" s="62">
        <v>9</v>
      </c>
      <c r="C2223" s="64" t="s">
        <v>17</v>
      </c>
      <c r="D2223" s="68"/>
      <c r="E2223" s="68">
        <f>$D$2135*R2223</f>
        <v>0</v>
      </c>
      <c r="F2223" s="63">
        <f t="shared" si="1828"/>
        <v>2.5794484808747964E-3</v>
      </c>
      <c r="G2223" s="65">
        <f>IFERROR(VLOOKUP(B2223,EFA!$C$2:$D$7,2,0),EFA!$D$7)</f>
        <v>1.0058360487805551</v>
      </c>
      <c r="H2223" s="69">
        <f>LGD!$D$8</f>
        <v>4.6364209605119888E-2</v>
      </c>
      <c r="I2223" s="68">
        <f t="shared" si="1822"/>
        <v>0</v>
      </c>
      <c r="J2223" s="70">
        <f t="shared" si="1823"/>
        <v>0.32243719172393559</v>
      </c>
      <c r="K2223" s="68">
        <f t="shared" si="1824"/>
        <v>0</v>
      </c>
      <c r="M2223" s="64">
        <v>240</v>
      </c>
      <c r="N2223" s="64">
        <v>1</v>
      </c>
      <c r="O2223" s="63">
        <f t="shared" si="1825"/>
        <v>0.13390000000000002</v>
      </c>
      <c r="P2223" s="87">
        <f t="shared" si="1821"/>
        <v>1.1994685468571244E-2</v>
      </c>
      <c r="Q2223" s="64">
        <f t="shared" si="1826"/>
        <v>138</v>
      </c>
      <c r="R2223" s="87">
        <f t="shared" si="1827"/>
        <v>0.8424950277885056</v>
      </c>
      <c r="S2223" s="64">
        <v>102</v>
      </c>
    </row>
    <row r="2224" spans="1:19" x14ac:dyDescent="0.25">
      <c r="B2224" s="62">
        <v>9</v>
      </c>
      <c r="C2224" s="64" t="s">
        <v>18</v>
      </c>
      <c r="D2224" s="68"/>
      <c r="E2224" s="68">
        <f>$D$2136*R2224</f>
        <v>0</v>
      </c>
      <c r="F2224" s="63">
        <f t="shared" si="1828"/>
        <v>2.5794484808747964E-3</v>
      </c>
      <c r="G2224" s="65">
        <f>IFERROR(VLOOKUP(B2224,EFA!$C$2:$D$7,2,0),EFA!$D$7)</f>
        <v>1.0058360487805551</v>
      </c>
      <c r="H2224" s="69">
        <f>LGD!$D$9</f>
        <v>0.25</v>
      </c>
      <c r="I2224" s="68">
        <f t="shared" si="1822"/>
        <v>0</v>
      </c>
      <c r="J2224" s="70">
        <f t="shared" si="1823"/>
        <v>0.32243719172393559</v>
      </c>
      <c r="K2224" s="68">
        <f t="shared" si="1824"/>
        <v>0</v>
      </c>
      <c r="M2224" s="64">
        <v>240</v>
      </c>
      <c r="N2224" s="64">
        <v>1</v>
      </c>
      <c r="O2224" s="63">
        <f t="shared" si="1825"/>
        <v>0.13390000000000002</v>
      </c>
      <c r="P2224" s="87">
        <f t="shared" si="1821"/>
        <v>1.1994685468571244E-2</v>
      </c>
      <c r="Q2224" s="64">
        <f t="shared" si="1826"/>
        <v>138</v>
      </c>
      <c r="R2224" s="87">
        <f t="shared" si="1827"/>
        <v>0.8424950277885056</v>
      </c>
      <c r="S2224" s="64">
        <v>102</v>
      </c>
    </row>
    <row r="2225" spans="1:19" x14ac:dyDescent="0.25">
      <c r="B2225" s="62">
        <v>9</v>
      </c>
      <c r="C2225" s="64" t="s">
        <v>19</v>
      </c>
      <c r="D2225" s="68"/>
      <c r="E2225" s="68">
        <f>$D$2137*R2225</f>
        <v>0</v>
      </c>
      <c r="F2225" s="63">
        <f t="shared" si="1828"/>
        <v>2.5794484808747964E-3</v>
      </c>
      <c r="G2225" s="65">
        <f>IFERROR(VLOOKUP(B2225,EFA!$C$2:$D$7,2,0),EFA!$D$7)</f>
        <v>1.0058360487805551</v>
      </c>
      <c r="H2225" s="69">
        <f>LGD!$D$10</f>
        <v>0.35</v>
      </c>
      <c r="I2225" s="68">
        <f t="shared" si="1822"/>
        <v>0</v>
      </c>
      <c r="J2225" s="70">
        <f t="shared" si="1823"/>
        <v>0.32243719172393559</v>
      </c>
      <c r="K2225" s="68">
        <f t="shared" si="1824"/>
        <v>0</v>
      </c>
      <c r="M2225" s="64">
        <v>240</v>
      </c>
      <c r="N2225" s="64">
        <v>1</v>
      </c>
      <c r="O2225" s="63">
        <f t="shared" si="1825"/>
        <v>0.13390000000000002</v>
      </c>
      <c r="P2225" s="87">
        <f t="shared" si="1821"/>
        <v>1.1994685468571244E-2</v>
      </c>
      <c r="Q2225" s="64">
        <f t="shared" si="1826"/>
        <v>138</v>
      </c>
      <c r="R2225" s="87">
        <f t="shared" si="1827"/>
        <v>0.8424950277885056</v>
      </c>
      <c r="S2225" s="64">
        <v>102</v>
      </c>
    </row>
    <row r="2226" spans="1:19" x14ac:dyDescent="0.25">
      <c r="B2226" s="62">
        <v>9</v>
      </c>
      <c r="C2226" s="64" t="s">
        <v>20</v>
      </c>
      <c r="D2226" s="68"/>
      <c r="E2226" s="68">
        <f>$D$2138*R2226</f>
        <v>0</v>
      </c>
      <c r="F2226" s="63">
        <f t="shared" si="1828"/>
        <v>2.5794484808747964E-3</v>
      </c>
      <c r="G2226" s="65">
        <f>IFERROR(VLOOKUP(B2226,EFA!$C$2:$D$7,2,0),EFA!$D$7)</f>
        <v>1.0058360487805551</v>
      </c>
      <c r="H2226" s="69">
        <f>LGD!$D$11</f>
        <v>0.55000000000000004</v>
      </c>
      <c r="I2226" s="68">
        <f t="shared" si="1822"/>
        <v>0</v>
      </c>
      <c r="J2226" s="70">
        <f t="shared" si="1823"/>
        <v>0.32243719172393559</v>
      </c>
      <c r="K2226" s="68">
        <f t="shared" si="1824"/>
        <v>0</v>
      </c>
      <c r="M2226" s="64">
        <v>240</v>
      </c>
      <c r="N2226" s="64">
        <v>1</v>
      </c>
      <c r="O2226" s="63">
        <f t="shared" si="1825"/>
        <v>0.13390000000000002</v>
      </c>
      <c r="P2226" s="87">
        <f t="shared" si="1821"/>
        <v>1.1994685468571244E-2</v>
      </c>
      <c r="Q2226" s="64">
        <f t="shared" si="1826"/>
        <v>138</v>
      </c>
      <c r="R2226" s="87">
        <f t="shared" si="1827"/>
        <v>0.8424950277885056</v>
      </c>
      <c r="S2226" s="64">
        <v>102</v>
      </c>
    </row>
    <row r="2227" spans="1:19" ht="16.5" thickBot="1" x14ac:dyDescent="0.3">
      <c r="C2227" s="78"/>
      <c r="D2227" s="79"/>
      <c r="E2227" s="79"/>
      <c r="F2227" s="80"/>
      <c r="G2227" s="81"/>
      <c r="H2227" s="82"/>
      <c r="I2227" s="79"/>
      <c r="J2227" s="83"/>
      <c r="K2227" s="79"/>
    </row>
    <row r="2228" spans="1:19" x14ac:dyDescent="0.25">
      <c r="A2228" s="64">
        <v>20</v>
      </c>
      <c r="B2228" s="62" t="s">
        <v>52</v>
      </c>
      <c r="C2228" s="64" t="s">
        <v>9</v>
      </c>
      <c r="D2228" s="64"/>
      <c r="E2228" s="84" t="s">
        <v>26</v>
      </c>
      <c r="F2228" s="84" t="s">
        <v>39</v>
      </c>
      <c r="G2228" s="84" t="s">
        <v>27</v>
      </c>
      <c r="H2228" s="84" t="s">
        <v>28</v>
      </c>
      <c r="I2228" s="84" t="s">
        <v>29</v>
      </c>
      <c r="J2228" s="84" t="s">
        <v>30</v>
      </c>
      <c r="K2228" s="85" t="s">
        <v>31</v>
      </c>
      <c r="M2228" s="85" t="s">
        <v>32</v>
      </c>
      <c r="N2228" s="85" t="s">
        <v>33</v>
      </c>
      <c r="O2228" s="85" t="s">
        <v>34</v>
      </c>
      <c r="P2228" s="85" t="s">
        <v>35</v>
      </c>
      <c r="Q2228" s="85" t="s">
        <v>36</v>
      </c>
      <c r="R2228" s="85" t="s">
        <v>37</v>
      </c>
      <c r="S2228" s="85" t="s">
        <v>38</v>
      </c>
    </row>
    <row r="2229" spans="1:19" x14ac:dyDescent="0.25">
      <c r="B2229" s="62">
        <v>10</v>
      </c>
      <c r="C2229" s="64" t="s">
        <v>12</v>
      </c>
      <c r="D2229" s="68"/>
      <c r="E2229" s="68">
        <f>$D$2130*R2229</f>
        <v>0</v>
      </c>
      <c r="F2229" s="63">
        <f>$M$4-$L$4</f>
        <v>2.3073952929063973E-3</v>
      </c>
      <c r="G2229" s="65">
        <f>IFERROR(VLOOKUP(B2229,EFA!$C$2:$D$7,2,0),EFA!$D$7)</f>
        <v>1.0058360487805551</v>
      </c>
      <c r="H2229" s="69">
        <f>LGD!$D$3</f>
        <v>0</v>
      </c>
      <c r="I2229" s="68">
        <f>E2229*F2229*G2229*H2229</f>
        <v>0</v>
      </c>
      <c r="J2229" s="70">
        <f>1/((1+($O$16/12))^(M2229-Q2229))</f>
        <v>0.28223777860869115</v>
      </c>
      <c r="K2229" s="68">
        <f>I2229*J2229</f>
        <v>0</v>
      </c>
      <c r="M2229" s="64">
        <v>240</v>
      </c>
      <c r="N2229" s="64">
        <v>1</v>
      </c>
      <c r="O2229" s="63">
        <f>$O$16</f>
        <v>0.13390000000000002</v>
      </c>
      <c r="P2229" s="87">
        <f t="shared" ref="P2229:P2237" si="1829">PMT(O2229/12,M2229,-N2229,0,0)</f>
        <v>1.1994685468571244E-2</v>
      </c>
      <c r="Q2229" s="64">
        <f>$Q$2226-12</f>
        <v>126</v>
      </c>
      <c r="R2229" s="87">
        <f>PV(O2229/12,Q2229,-P2229,0,0)</f>
        <v>0.80938578286764429</v>
      </c>
      <c r="S2229" s="64">
        <v>114</v>
      </c>
    </row>
    <row r="2230" spans="1:19" x14ac:dyDescent="0.25">
      <c r="B2230" s="62">
        <v>10</v>
      </c>
      <c r="C2230" s="64" t="s">
        <v>13</v>
      </c>
      <c r="D2230" s="68"/>
      <c r="E2230" s="68">
        <f>$D$2131*R2230</f>
        <v>0</v>
      </c>
      <c r="F2230" s="63">
        <f t="shared" ref="F2230:F2237" si="1830">$M$4-$L$4</f>
        <v>2.3073952929063973E-3</v>
      </c>
      <c r="G2230" s="65">
        <f>IFERROR(VLOOKUP(B2230,EFA!$C$2:$D$7,2,0),EFA!$D$7)</f>
        <v>1.0058360487805551</v>
      </c>
      <c r="H2230" s="69">
        <f>LGD!$D$4</f>
        <v>0.55000000000000004</v>
      </c>
      <c r="I2230" s="68">
        <f t="shared" ref="I2230:I2237" si="1831">E2230*F2230*G2230*H2230</f>
        <v>0</v>
      </c>
      <c r="J2230" s="70">
        <f t="shared" ref="J2230:J2237" si="1832">1/((1+($O$16/12))^(M2230-Q2230))</f>
        <v>0.28223777860869115</v>
      </c>
      <c r="K2230" s="68">
        <f t="shared" ref="K2230:K2237" si="1833">I2230*J2230</f>
        <v>0</v>
      </c>
      <c r="M2230" s="64">
        <v>240</v>
      </c>
      <c r="N2230" s="64">
        <v>1</v>
      </c>
      <c r="O2230" s="63">
        <f t="shared" ref="O2230:O2237" si="1834">$O$16</f>
        <v>0.13390000000000002</v>
      </c>
      <c r="P2230" s="87">
        <f t="shared" si="1829"/>
        <v>1.1994685468571244E-2</v>
      </c>
      <c r="Q2230" s="64">
        <f t="shared" ref="Q2230:Q2237" si="1835">$Q$2226-12</f>
        <v>126</v>
      </c>
      <c r="R2230" s="87">
        <f t="shared" ref="R2230:R2237" si="1836">PV(O2230/12,Q2230,-P2230,0,0)</f>
        <v>0.80938578286764429</v>
      </c>
      <c r="S2230" s="64">
        <v>114</v>
      </c>
    </row>
    <row r="2231" spans="1:19" x14ac:dyDescent="0.25">
      <c r="B2231" s="62">
        <v>10</v>
      </c>
      <c r="C2231" s="64" t="s">
        <v>14</v>
      </c>
      <c r="D2231" s="68"/>
      <c r="E2231" s="68">
        <f>$D$2132*R2231</f>
        <v>0</v>
      </c>
      <c r="F2231" s="63">
        <f t="shared" si="1830"/>
        <v>2.3073952929063973E-3</v>
      </c>
      <c r="G2231" s="65">
        <f>IFERROR(VLOOKUP(B2231,EFA!$C$2:$D$7,2,0),EFA!$D$7)</f>
        <v>1.0058360487805551</v>
      </c>
      <c r="H2231" s="69">
        <f>LGD!$D$5</f>
        <v>0.14000000000000001</v>
      </c>
      <c r="I2231" s="68">
        <f t="shared" si="1831"/>
        <v>0</v>
      </c>
      <c r="J2231" s="70">
        <f t="shared" si="1832"/>
        <v>0.28223777860869115</v>
      </c>
      <c r="K2231" s="68">
        <f t="shared" si="1833"/>
        <v>0</v>
      </c>
      <c r="M2231" s="64">
        <v>240</v>
      </c>
      <c r="N2231" s="64">
        <v>1</v>
      </c>
      <c r="O2231" s="63">
        <f t="shared" si="1834"/>
        <v>0.13390000000000002</v>
      </c>
      <c r="P2231" s="87">
        <f t="shared" si="1829"/>
        <v>1.1994685468571244E-2</v>
      </c>
      <c r="Q2231" s="64">
        <f t="shared" si="1835"/>
        <v>126</v>
      </c>
      <c r="R2231" s="87">
        <f t="shared" si="1836"/>
        <v>0.80938578286764429</v>
      </c>
      <c r="S2231" s="64">
        <v>114</v>
      </c>
    </row>
    <row r="2232" spans="1:19" x14ac:dyDescent="0.25">
      <c r="B2232" s="62">
        <v>10</v>
      </c>
      <c r="C2232" s="64" t="s">
        <v>15</v>
      </c>
      <c r="D2232" s="68"/>
      <c r="E2232" s="68">
        <f>$D$2133*R2232</f>
        <v>0</v>
      </c>
      <c r="F2232" s="63">
        <f t="shared" si="1830"/>
        <v>2.3073952929063973E-3</v>
      </c>
      <c r="G2232" s="65">
        <f>IFERROR(VLOOKUP(B2232,EFA!$C$2:$D$7,2,0),EFA!$D$7)</f>
        <v>1.0058360487805551</v>
      </c>
      <c r="H2232" s="69">
        <f>LGD!$D$6</f>
        <v>0.3</v>
      </c>
      <c r="I2232" s="68">
        <f t="shared" si="1831"/>
        <v>0</v>
      </c>
      <c r="J2232" s="70">
        <f t="shared" si="1832"/>
        <v>0.28223777860869115</v>
      </c>
      <c r="K2232" s="68">
        <f t="shared" si="1833"/>
        <v>0</v>
      </c>
      <c r="M2232" s="64">
        <v>240</v>
      </c>
      <c r="N2232" s="64">
        <v>1</v>
      </c>
      <c r="O2232" s="63">
        <f t="shared" si="1834"/>
        <v>0.13390000000000002</v>
      </c>
      <c r="P2232" s="87">
        <f t="shared" si="1829"/>
        <v>1.1994685468571244E-2</v>
      </c>
      <c r="Q2232" s="64">
        <f t="shared" si="1835"/>
        <v>126</v>
      </c>
      <c r="R2232" s="87">
        <f t="shared" si="1836"/>
        <v>0.80938578286764429</v>
      </c>
      <c r="S2232" s="64">
        <v>114</v>
      </c>
    </row>
    <row r="2233" spans="1:19" x14ac:dyDescent="0.25">
      <c r="B2233" s="62">
        <v>10</v>
      </c>
      <c r="C2233" s="64" t="s">
        <v>16</v>
      </c>
      <c r="D2233" s="68"/>
      <c r="E2233" s="68">
        <f>$D$2134*R2233</f>
        <v>0</v>
      </c>
      <c r="F2233" s="63">
        <f t="shared" si="1830"/>
        <v>2.3073952929063973E-3</v>
      </c>
      <c r="G2233" s="65">
        <f>IFERROR(VLOOKUP(B2233,EFA!$C$2:$D$7,2,0),EFA!$D$7)</f>
        <v>1.0058360487805551</v>
      </c>
      <c r="H2233" s="69">
        <f>LGD!$D$7</f>
        <v>0.3</v>
      </c>
      <c r="I2233" s="68">
        <f t="shared" si="1831"/>
        <v>0</v>
      </c>
      <c r="J2233" s="70">
        <f t="shared" si="1832"/>
        <v>0.28223777860869115</v>
      </c>
      <c r="K2233" s="68">
        <f t="shared" si="1833"/>
        <v>0</v>
      </c>
      <c r="M2233" s="64">
        <v>240</v>
      </c>
      <c r="N2233" s="64">
        <v>1</v>
      </c>
      <c r="O2233" s="63">
        <f t="shared" si="1834"/>
        <v>0.13390000000000002</v>
      </c>
      <c r="P2233" s="87">
        <f t="shared" si="1829"/>
        <v>1.1994685468571244E-2</v>
      </c>
      <c r="Q2233" s="64">
        <f t="shared" si="1835"/>
        <v>126</v>
      </c>
      <c r="R2233" s="87">
        <f t="shared" si="1836"/>
        <v>0.80938578286764429</v>
      </c>
      <c r="S2233" s="64">
        <v>114</v>
      </c>
    </row>
    <row r="2234" spans="1:19" x14ac:dyDescent="0.25">
      <c r="B2234" s="62">
        <v>10</v>
      </c>
      <c r="C2234" s="64" t="s">
        <v>17</v>
      </c>
      <c r="D2234" s="68"/>
      <c r="E2234" s="68">
        <f>$D$2135*R2234</f>
        <v>0</v>
      </c>
      <c r="F2234" s="63">
        <f t="shared" si="1830"/>
        <v>2.3073952929063973E-3</v>
      </c>
      <c r="G2234" s="65">
        <f>IFERROR(VLOOKUP(B2234,EFA!$C$2:$D$7,2,0),EFA!$D$7)</f>
        <v>1.0058360487805551</v>
      </c>
      <c r="H2234" s="69">
        <f>LGD!$D$8</f>
        <v>4.6364209605119888E-2</v>
      </c>
      <c r="I2234" s="68">
        <f t="shared" si="1831"/>
        <v>0</v>
      </c>
      <c r="J2234" s="70">
        <f t="shared" si="1832"/>
        <v>0.28223777860869115</v>
      </c>
      <c r="K2234" s="68">
        <f t="shared" si="1833"/>
        <v>0</v>
      </c>
      <c r="M2234" s="64">
        <v>240</v>
      </c>
      <c r="N2234" s="64">
        <v>1</v>
      </c>
      <c r="O2234" s="63">
        <f t="shared" si="1834"/>
        <v>0.13390000000000002</v>
      </c>
      <c r="P2234" s="87">
        <f t="shared" si="1829"/>
        <v>1.1994685468571244E-2</v>
      </c>
      <c r="Q2234" s="64">
        <f t="shared" si="1835"/>
        <v>126</v>
      </c>
      <c r="R2234" s="87">
        <f t="shared" si="1836"/>
        <v>0.80938578286764429</v>
      </c>
      <c r="S2234" s="64">
        <v>114</v>
      </c>
    </row>
    <row r="2235" spans="1:19" x14ac:dyDescent="0.25">
      <c r="B2235" s="62">
        <v>10</v>
      </c>
      <c r="C2235" s="64" t="s">
        <v>18</v>
      </c>
      <c r="D2235" s="68"/>
      <c r="E2235" s="68">
        <f>$D$2136*R2235</f>
        <v>0</v>
      </c>
      <c r="F2235" s="63">
        <f t="shared" si="1830"/>
        <v>2.3073952929063973E-3</v>
      </c>
      <c r="G2235" s="65">
        <f>IFERROR(VLOOKUP(B2235,EFA!$C$2:$D$7,2,0),EFA!$D$7)</f>
        <v>1.0058360487805551</v>
      </c>
      <c r="H2235" s="69">
        <f>LGD!$D$9</f>
        <v>0.25</v>
      </c>
      <c r="I2235" s="68">
        <f t="shared" si="1831"/>
        <v>0</v>
      </c>
      <c r="J2235" s="70">
        <f t="shared" si="1832"/>
        <v>0.28223777860869115</v>
      </c>
      <c r="K2235" s="68">
        <f t="shared" si="1833"/>
        <v>0</v>
      </c>
      <c r="M2235" s="64">
        <v>240</v>
      </c>
      <c r="N2235" s="64">
        <v>1</v>
      </c>
      <c r="O2235" s="63">
        <f t="shared" si="1834"/>
        <v>0.13390000000000002</v>
      </c>
      <c r="P2235" s="87">
        <f t="shared" si="1829"/>
        <v>1.1994685468571244E-2</v>
      </c>
      <c r="Q2235" s="64">
        <f t="shared" si="1835"/>
        <v>126</v>
      </c>
      <c r="R2235" s="87">
        <f t="shared" si="1836"/>
        <v>0.80938578286764429</v>
      </c>
      <c r="S2235" s="64">
        <v>114</v>
      </c>
    </row>
    <row r="2236" spans="1:19" x14ac:dyDescent="0.25">
      <c r="B2236" s="62">
        <v>10</v>
      </c>
      <c r="C2236" s="64" t="s">
        <v>19</v>
      </c>
      <c r="D2236" s="68"/>
      <c r="E2236" s="68">
        <f>$D$2137*R2236</f>
        <v>0</v>
      </c>
      <c r="F2236" s="63">
        <f t="shared" si="1830"/>
        <v>2.3073952929063973E-3</v>
      </c>
      <c r="G2236" s="65">
        <f>IFERROR(VLOOKUP(B2236,EFA!$C$2:$D$7,2,0),EFA!$D$7)</f>
        <v>1.0058360487805551</v>
      </c>
      <c r="H2236" s="69">
        <f>LGD!$D$10</f>
        <v>0.35</v>
      </c>
      <c r="I2236" s="68">
        <f t="shared" si="1831"/>
        <v>0</v>
      </c>
      <c r="J2236" s="70">
        <f t="shared" si="1832"/>
        <v>0.28223777860869115</v>
      </c>
      <c r="K2236" s="68">
        <f t="shared" si="1833"/>
        <v>0</v>
      </c>
      <c r="M2236" s="64">
        <v>240</v>
      </c>
      <c r="N2236" s="64">
        <v>1</v>
      </c>
      <c r="O2236" s="63">
        <f t="shared" si="1834"/>
        <v>0.13390000000000002</v>
      </c>
      <c r="P2236" s="87">
        <f t="shared" si="1829"/>
        <v>1.1994685468571244E-2</v>
      </c>
      <c r="Q2236" s="64">
        <f t="shared" si="1835"/>
        <v>126</v>
      </c>
      <c r="R2236" s="87">
        <f t="shared" si="1836"/>
        <v>0.80938578286764429</v>
      </c>
      <c r="S2236" s="64">
        <v>114</v>
      </c>
    </row>
    <row r="2237" spans="1:19" x14ac:dyDescent="0.25">
      <c r="B2237" s="62">
        <v>10</v>
      </c>
      <c r="C2237" s="64" t="s">
        <v>20</v>
      </c>
      <c r="D2237" s="68"/>
      <c r="E2237" s="68">
        <f>$D$2138*R2237</f>
        <v>0</v>
      </c>
      <c r="F2237" s="63">
        <f t="shared" si="1830"/>
        <v>2.3073952929063973E-3</v>
      </c>
      <c r="G2237" s="65">
        <f>IFERROR(VLOOKUP(B2237,EFA!$C$2:$D$7,2,0),EFA!$D$7)</f>
        <v>1.0058360487805551</v>
      </c>
      <c r="H2237" s="69">
        <f>LGD!$D$11</f>
        <v>0.55000000000000004</v>
      </c>
      <c r="I2237" s="68">
        <f t="shared" si="1831"/>
        <v>0</v>
      </c>
      <c r="J2237" s="70">
        <f t="shared" si="1832"/>
        <v>0.28223777860869115</v>
      </c>
      <c r="K2237" s="68">
        <f t="shared" si="1833"/>
        <v>0</v>
      </c>
      <c r="M2237" s="64">
        <v>240</v>
      </c>
      <c r="N2237" s="64">
        <v>1</v>
      </c>
      <c r="O2237" s="63">
        <f t="shared" si="1834"/>
        <v>0.13390000000000002</v>
      </c>
      <c r="P2237" s="87">
        <f t="shared" si="1829"/>
        <v>1.1994685468571244E-2</v>
      </c>
      <c r="Q2237" s="64">
        <f t="shared" si="1835"/>
        <v>126</v>
      </c>
      <c r="R2237" s="87">
        <f t="shared" si="1836"/>
        <v>0.80938578286764429</v>
      </c>
      <c r="S2237" s="64">
        <v>114</v>
      </c>
    </row>
    <row r="2238" spans="1:19" x14ac:dyDescent="0.25">
      <c r="C2238" s="94"/>
      <c r="D2238" s="97"/>
      <c r="E2238" s="97"/>
      <c r="F2238" s="95"/>
      <c r="G2238" s="98"/>
      <c r="H2238" s="99"/>
      <c r="I2238" s="97"/>
      <c r="J2238" s="100"/>
      <c r="K2238" s="97"/>
    </row>
    <row r="2239" spans="1:19" x14ac:dyDescent="0.25">
      <c r="A2239" s="64">
        <v>20</v>
      </c>
      <c r="B2239" s="62" t="s">
        <v>52</v>
      </c>
      <c r="C2239" s="64" t="s">
        <v>9</v>
      </c>
      <c r="D2239" s="64"/>
      <c r="E2239" s="84" t="s">
        <v>26</v>
      </c>
      <c r="F2239" s="84" t="s">
        <v>39</v>
      </c>
      <c r="G2239" s="84" t="s">
        <v>27</v>
      </c>
      <c r="H2239" s="84" t="s">
        <v>28</v>
      </c>
      <c r="I2239" s="84" t="s">
        <v>29</v>
      </c>
      <c r="J2239" s="84" t="s">
        <v>30</v>
      </c>
      <c r="K2239" s="85" t="s">
        <v>31</v>
      </c>
      <c r="M2239" s="85" t="s">
        <v>32</v>
      </c>
      <c r="N2239" s="85" t="s">
        <v>33</v>
      </c>
      <c r="O2239" s="85" t="s">
        <v>34</v>
      </c>
      <c r="P2239" s="85" t="s">
        <v>35</v>
      </c>
      <c r="Q2239" s="85" t="s">
        <v>36</v>
      </c>
      <c r="R2239" s="85" t="s">
        <v>37</v>
      </c>
      <c r="S2239" s="85" t="s">
        <v>38</v>
      </c>
    </row>
    <row r="2240" spans="1:19" x14ac:dyDescent="0.25">
      <c r="B2240" s="62">
        <v>11</v>
      </c>
      <c r="C2240" s="64" t="s">
        <v>12</v>
      </c>
      <c r="D2240" s="68"/>
      <c r="E2240" s="68">
        <f>$D$2130*R2240</f>
        <v>0</v>
      </c>
      <c r="F2240" s="63">
        <f t="shared" ref="F2240:F2247" si="1837">$N$4-$M$4</f>
        <v>2.0872929377147159E-3</v>
      </c>
      <c r="G2240" s="65">
        <f>IFERROR(VLOOKUP(B2240,EFA!$C$2:$D$7,2,0),EFA!$D$7)</f>
        <v>1.0058360487805551</v>
      </c>
      <c r="H2240" s="69">
        <f>LGD!$D$3</f>
        <v>0</v>
      </c>
      <c r="I2240" s="68">
        <f>E2240*F2240*G2240*H2240</f>
        <v>0</v>
      </c>
      <c r="J2240" s="70">
        <f>1/((1+($O$16/12))^(M2240-Q2240))</f>
        <v>0.24705017199805634</v>
      </c>
      <c r="K2240" s="68">
        <f>I2240*J2240</f>
        <v>0</v>
      </c>
      <c r="M2240" s="64">
        <v>240</v>
      </c>
      <c r="N2240" s="64">
        <v>1</v>
      </c>
      <c r="O2240" s="63">
        <f>$O$16</f>
        <v>0.13390000000000002</v>
      </c>
      <c r="P2240" s="87">
        <f t="shared" ref="P2240:P2248" si="1838">PMT(O2240/12,M2240,-N2240,0,0)</f>
        <v>1.1994685468571244E-2</v>
      </c>
      <c r="Q2240" s="64">
        <f>$Q$2237-12</f>
        <v>114</v>
      </c>
      <c r="R2240" s="87">
        <f>PV(O2240/12,Q2240,-P2240,0,0)</f>
        <v>0.77156075460598184</v>
      </c>
      <c r="S2240" s="64">
        <v>126</v>
      </c>
    </row>
    <row r="2241" spans="1:19" x14ac:dyDescent="0.25">
      <c r="B2241" s="62">
        <v>11</v>
      </c>
      <c r="C2241" s="64" t="s">
        <v>13</v>
      </c>
      <c r="D2241" s="68"/>
      <c r="E2241" s="68">
        <f>$D$2131*R2241</f>
        <v>0</v>
      </c>
      <c r="F2241" s="63">
        <f t="shared" si="1837"/>
        <v>2.0872929377147159E-3</v>
      </c>
      <c r="G2241" s="65">
        <f>IFERROR(VLOOKUP(B2241,EFA!$C$2:$D$7,2,0),EFA!$D$7)</f>
        <v>1.0058360487805551</v>
      </c>
      <c r="H2241" s="69">
        <f>LGD!$D$4</f>
        <v>0.55000000000000004</v>
      </c>
      <c r="I2241" s="68">
        <f t="shared" ref="I2241:I2248" si="1839">E2241*F2241*G2241*H2241</f>
        <v>0</v>
      </c>
      <c r="J2241" s="70">
        <f t="shared" ref="J2241:J2248" si="1840">1/((1+($O$16/12))^(M2241-Q2241))</f>
        <v>0.24705017199805634</v>
      </c>
      <c r="K2241" s="68">
        <f t="shared" ref="K2241:K2248" si="1841">I2241*J2241</f>
        <v>0</v>
      </c>
      <c r="M2241" s="64">
        <v>240</v>
      </c>
      <c r="N2241" s="64">
        <v>1</v>
      </c>
      <c r="O2241" s="63">
        <f t="shared" ref="O2241:O2248" si="1842">$O$16</f>
        <v>0.13390000000000002</v>
      </c>
      <c r="P2241" s="87">
        <f t="shared" si="1838"/>
        <v>1.1994685468571244E-2</v>
      </c>
      <c r="Q2241" s="64">
        <f t="shared" ref="Q2241:Q2248" si="1843">$Q$2237-12</f>
        <v>114</v>
      </c>
      <c r="R2241" s="87">
        <f t="shared" ref="R2241:R2248" si="1844">PV(O2241/12,Q2241,-P2241,0,0)</f>
        <v>0.77156075460598184</v>
      </c>
      <c r="S2241" s="64">
        <v>126</v>
      </c>
    </row>
    <row r="2242" spans="1:19" x14ac:dyDescent="0.25">
      <c r="B2242" s="62">
        <v>11</v>
      </c>
      <c r="C2242" s="64" t="s">
        <v>14</v>
      </c>
      <c r="D2242" s="68"/>
      <c r="E2242" s="68">
        <f>$D$2132*R2242</f>
        <v>0</v>
      </c>
      <c r="F2242" s="63">
        <f t="shared" si="1837"/>
        <v>2.0872929377147159E-3</v>
      </c>
      <c r="G2242" s="65">
        <f>IFERROR(VLOOKUP(B2242,EFA!$C$2:$D$7,2,0),EFA!$D$7)</f>
        <v>1.0058360487805551</v>
      </c>
      <c r="H2242" s="69">
        <f>LGD!$D$5</f>
        <v>0.14000000000000001</v>
      </c>
      <c r="I2242" s="68">
        <f t="shared" si="1839"/>
        <v>0</v>
      </c>
      <c r="J2242" s="70">
        <f t="shared" si="1840"/>
        <v>0.24705017199805634</v>
      </c>
      <c r="K2242" s="68">
        <f t="shared" si="1841"/>
        <v>0</v>
      </c>
      <c r="M2242" s="64">
        <v>240</v>
      </c>
      <c r="N2242" s="64">
        <v>1</v>
      </c>
      <c r="O2242" s="63">
        <f t="shared" si="1842"/>
        <v>0.13390000000000002</v>
      </c>
      <c r="P2242" s="87">
        <f t="shared" si="1838"/>
        <v>1.1994685468571244E-2</v>
      </c>
      <c r="Q2242" s="64">
        <f t="shared" si="1843"/>
        <v>114</v>
      </c>
      <c r="R2242" s="87">
        <f t="shared" si="1844"/>
        <v>0.77156075460598184</v>
      </c>
      <c r="S2242" s="64">
        <v>126</v>
      </c>
    </row>
    <row r="2243" spans="1:19" x14ac:dyDescent="0.25">
      <c r="B2243" s="62">
        <v>11</v>
      </c>
      <c r="C2243" s="64" t="s">
        <v>15</v>
      </c>
      <c r="D2243" s="68"/>
      <c r="E2243" s="68">
        <f>$D$2133*R2243</f>
        <v>0</v>
      </c>
      <c r="F2243" s="63">
        <f t="shared" si="1837"/>
        <v>2.0872929377147159E-3</v>
      </c>
      <c r="G2243" s="65">
        <f>IFERROR(VLOOKUP(B2243,EFA!$C$2:$D$7,2,0),EFA!$D$7)</f>
        <v>1.0058360487805551</v>
      </c>
      <c r="H2243" s="69">
        <f>LGD!$D$6</f>
        <v>0.3</v>
      </c>
      <c r="I2243" s="68">
        <f t="shared" si="1839"/>
        <v>0</v>
      </c>
      <c r="J2243" s="70">
        <f t="shared" si="1840"/>
        <v>0.24705017199805634</v>
      </c>
      <c r="K2243" s="68">
        <f t="shared" si="1841"/>
        <v>0</v>
      </c>
      <c r="M2243" s="64">
        <v>240</v>
      </c>
      <c r="N2243" s="64">
        <v>1</v>
      </c>
      <c r="O2243" s="63">
        <f t="shared" si="1842"/>
        <v>0.13390000000000002</v>
      </c>
      <c r="P2243" s="87">
        <f t="shared" si="1838"/>
        <v>1.1994685468571244E-2</v>
      </c>
      <c r="Q2243" s="64">
        <f t="shared" si="1843"/>
        <v>114</v>
      </c>
      <c r="R2243" s="87">
        <f t="shared" si="1844"/>
        <v>0.77156075460598184</v>
      </c>
      <c r="S2243" s="64">
        <v>126</v>
      </c>
    </row>
    <row r="2244" spans="1:19" x14ac:dyDescent="0.25">
      <c r="B2244" s="62">
        <v>11</v>
      </c>
      <c r="C2244" s="64" t="s">
        <v>16</v>
      </c>
      <c r="D2244" s="68"/>
      <c r="E2244" s="68">
        <f>$D$2134*R2244</f>
        <v>0</v>
      </c>
      <c r="F2244" s="63">
        <f t="shared" si="1837"/>
        <v>2.0872929377147159E-3</v>
      </c>
      <c r="G2244" s="65">
        <f>IFERROR(VLOOKUP(B2244,EFA!$C$2:$D$7,2,0),EFA!$D$7)</f>
        <v>1.0058360487805551</v>
      </c>
      <c r="H2244" s="69">
        <f>LGD!$D$7</f>
        <v>0.3</v>
      </c>
      <c r="I2244" s="68">
        <f t="shared" si="1839"/>
        <v>0</v>
      </c>
      <c r="J2244" s="70">
        <f t="shared" si="1840"/>
        <v>0.24705017199805634</v>
      </c>
      <c r="K2244" s="68">
        <f t="shared" si="1841"/>
        <v>0</v>
      </c>
      <c r="M2244" s="64">
        <v>240</v>
      </c>
      <c r="N2244" s="64">
        <v>1</v>
      </c>
      <c r="O2244" s="63">
        <f t="shared" si="1842"/>
        <v>0.13390000000000002</v>
      </c>
      <c r="P2244" s="87">
        <f t="shared" si="1838"/>
        <v>1.1994685468571244E-2</v>
      </c>
      <c r="Q2244" s="64">
        <f t="shared" si="1843"/>
        <v>114</v>
      </c>
      <c r="R2244" s="87">
        <f t="shared" si="1844"/>
        <v>0.77156075460598184</v>
      </c>
      <c r="S2244" s="64">
        <v>126</v>
      </c>
    </row>
    <row r="2245" spans="1:19" x14ac:dyDescent="0.25">
      <c r="B2245" s="62">
        <v>11</v>
      </c>
      <c r="C2245" s="64" t="s">
        <v>17</v>
      </c>
      <c r="D2245" s="68"/>
      <c r="E2245" s="68">
        <f>$D$2135*R2245</f>
        <v>0</v>
      </c>
      <c r="F2245" s="63">
        <f t="shared" si="1837"/>
        <v>2.0872929377147159E-3</v>
      </c>
      <c r="G2245" s="65">
        <f>IFERROR(VLOOKUP(B2245,EFA!$C$2:$D$7,2,0),EFA!$D$7)</f>
        <v>1.0058360487805551</v>
      </c>
      <c r="H2245" s="69">
        <f>LGD!$D$8</f>
        <v>4.6364209605119888E-2</v>
      </c>
      <c r="I2245" s="68">
        <f t="shared" si="1839"/>
        <v>0</v>
      </c>
      <c r="J2245" s="70">
        <f t="shared" si="1840"/>
        <v>0.24705017199805634</v>
      </c>
      <c r="K2245" s="68">
        <f t="shared" si="1841"/>
        <v>0</v>
      </c>
      <c r="M2245" s="64">
        <v>240</v>
      </c>
      <c r="N2245" s="64">
        <v>1</v>
      </c>
      <c r="O2245" s="63">
        <f t="shared" si="1842"/>
        <v>0.13390000000000002</v>
      </c>
      <c r="P2245" s="87">
        <f t="shared" si="1838"/>
        <v>1.1994685468571244E-2</v>
      </c>
      <c r="Q2245" s="64">
        <f t="shared" si="1843"/>
        <v>114</v>
      </c>
      <c r="R2245" s="87">
        <f t="shared" si="1844"/>
        <v>0.77156075460598184</v>
      </c>
      <c r="S2245" s="64">
        <v>126</v>
      </c>
    </row>
    <row r="2246" spans="1:19" x14ac:dyDescent="0.25">
      <c r="B2246" s="62">
        <v>11</v>
      </c>
      <c r="C2246" s="64" t="s">
        <v>18</v>
      </c>
      <c r="D2246" s="68"/>
      <c r="E2246" s="68">
        <f>$D$2136*R2246</f>
        <v>0</v>
      </c>
      <c r="F2246" s="63">
        <f t="shared" si="1837"/>
        <v>2.0872929377147159E-3</v>
      </c>
      <c r="G2246" s="65">
        <f>IFERROR(VLOOKUP(B2246,EFA!$C$2:$D$7,2,0),EFA!$D$7)</f>
        <v>1.0058360487805551</v>
      </c>
      <c r="H2246" s="69">
        <f>LGD!$D$9</f>
        <v>0.25</v>
      </c>
      <c r="I2246" s="68">
        <f t="shared" si="1839"/>
        <v>0</v>
      </c>
      <c r="J2246" s="70">
        <f t="shared" si="1840"/>
        <v>0.24705017199805634</v>
      </c>
      <c r="K2246" s="68">
        <f t="shared" si="1841"/>
        <v>0</v>
      </c>
      <c r="M2246" s="64">
        <v>240</v>
      </c>
      <c r="N2246" s="64">
        <v>1</v>
      </c>
      <c r="O2246" s="63">
        <f t="shared" si="1842"/>
        <v>0.13390000000000002</v>
      </c>
      <c r="P2246" s="87">
        <f t="shared" si="1838"/>
        <v>1.1994685468571244E-2</v>
      </c>
      <c r="Q2246" s="64">
        <f t="shared" si="1843"/>
        <v>114</v>
      </c>
      <c r="R2246" s="87">
        <f t="shared" si="1844"/>
        <v>0.77156075460598184</v>
      </c>
      <c r="S2246" s="64">
        <v>126</v>
      </c>
    </row>
    <row r="2247" spans="1:19" x14ac:dyDescent="0.25">
      <c r="B2247" s="62">
        <v>11</v>
      </c>
      <c r="C2247" s="64" t="s">
        <v>19</v>
      </c>
      <c r="D2247" s="68"/>
      <c r="E2247" s="68">
        <f>$D$2137*R2247</f>
        <v>0</v>
      </c>
      <c r="F2247" s="63">
        <f t="shared" si="1837"/>
        <v>2.0872929377147159E-3</v>
      </c>
      <c r="G2247" s="65">
        <f>IFERROR(VLOOKUP(B2247,EFA!$C$2:$D$7,2,0),EFA!$D$7)</f>
        <v>1.0058360487805551</v>
      </c>
      <c r="H2247" s="69">
        <f>LGD!$D$10</f>
        <v>0.35</v>
      </c>
      <c r="I2247" s="68">
        <f t="shared" si="1839"/>
        <v>0</v>
      </c>
      <c r="J2247" s="70">
        <f t="shared" si="1840"/>
        <v>0.24705017199805634</v>
      </c>
      <c r="K2247" s="68">
        <f t="shared" si="1841"/>
        <v>0</v>
      </c>
      <c r="M2247" s="64">
        <v>240</v>
      </c>
      <c r="N2247" s="64">
        <v>1</v>
      </c>
      <c r="O2247" s="63">
        <f t="shared" si="1842"/>
        <v>0.13390000000000002</v>
      </c>
      <c r="P2247" s="87">
        <f t="shared" si="1838"/>
        <v>1.1994685468571244E-2</v>
      </c>
      <c r="Q2247" s="64">
        <f t="shared" si="1843"/>
        <v>114</v>
      </c>
      <c r="R2247" s="87">
        <f t="shared" si="1844"/>
        <v>0.77156075460598184</v>
      </c>
      <c r="S2247" s="64">
        <v>126</v>
      </c>
    </row>
    <row r="2248" spans="1:19" x14ac:dyDescent="0.25">
      <c r="B2248" s="62">
        <v>11</v>
      </c>
      <c r="C2248" s="64" t="s">
        <v>20</v>
      </c>
      <c r="D2248" s="68"/>
      <c r="E2248" s="68">
        <f>$D$2138*R2248</f>
        <v>0</v>
      </c>
      <c r="F2248" s="63">
        <f>$N$4-$M$4</f>
        <v>2.0872929377147159E-3</v>
      </c>
      <c r="G2248" s="65">
        <f>IFERROR(VLOOKUP(B2248,EFA!$C$2:$D$7,2,0),EFA!$D$7)</f>
        <v>1.0058360487805551</v>
      </c>
      <c r="H2248" s="69">
        <f>LGD!$D$11</f>
        <v>0.55000000000000004</v>
      </c>
      <c r="I2248" s="68">
        <f t="shared" si="1839"/>
        <v>0</v>
      </c>
      <c r="J2248" s="70">
        <f t="shared" si="1840"/>
        <v>0.24705017199805634</v>
      </c>
      <c r="K2248" s="68">
        <f t="shared" si="1841"/>
        <v>0</v>
      </c>
      <c r="M2248" s="64">
        <v>240</v>
      </c>
      <c r="N2248" s="64">
        <v>1</v>
      </c>
      <c r="O2248" s="63">
        <f t="shared" si="1842"/>
        <v>0.13390000000000002</v>
      </c>
      <c r="P2248" s="87">
        <f t="shared" si="1838"/>
        <v>1.1994685468571244E-2</v>
      </c>
      <c r="Q2248" s="64">
        <f t="shared" si="1843"/>
        <v>114</v>
      </c>
      <c r="R2248" s="87">
        <f t="shared" si="1844"/>
        <v>0.77156075460598184</v>
      </c>
      <c r="S2248" s="64">
        <v>126</v>
      </c>
    </row>
    <row r="2249" spans="1:19" x14ac:dyDescent="0.25">
      <c r="C2249" s="94"/>
      <c r="D2249" s="97"/>
      <c r="E2249" s="97"/>
      <c r="F2249" s="95"/>
      <c r="G2249" s="98"/>
      <c r="H2249" s="99"/>
      <c r="I2249" s="97"/>
      <c r="J2249" s="100"/>
      <c r="K2249" s="97"/>
    </row>
    <row r="2250" spans="1:19" x14ac:dyDescent="0.25">
      <c r="A2250" s="64">
        <v>20</v>
      </c>
      <c r="B2250" s="62" t="s">
        <v>52</v>
      </c>
      <c r="C2250" s="64" t="s">
        <v>9</v>
      </c>
      <c r="D2250" s="64"/>
      <c r="E2250" s="84" t="s">
        <v>26</v>
      </c>
      <c r="F2250" s="84" t="s">
        <v>39</v>
      </c>
      <c r="G2250" s="84" t="s">
        <v>27</v>
      </c>
      <c r="H2250" s="84" t="s">
        <v>28</v>
      </c>
      <c r="I2250" s="84" t="s">
        <v>29</v>
      </c>
      <c r="J2250" s="84" t="s">
        <v>30</v>
      </c>
      <c r="K2250" s="85" t="s">
        <v>31</v>
      </c>
      <c r="M2250" s="85" t="s">
        <v>32</v>
      </c>
      <c r="N2250" s="85" t="s">
        <v>33</v>
      </c>
      <c r="O2250" s="85" t="s">
        <v>34</v>
      </c>
      <c r="P2250" s="85" t="s">
        <v>35</v>
      </c>
      <c r="Q2250" s="85" t="s">
        <v>36</v>
      </c>
      <c r="R2250" s="85" t="s">
        <v>37</v>
      </c>
      <c r="S2250" s="85" t="s">
        <v>38</v>
      </c>
    </row>
    <row r="2251" spans="1:19" x14ac:dyDescent="0.25">
      <c r="B2251" s="62">
        <v>12</v>
      </c>
      <c r="C2251" s="64" t="s">
        <v>12</v>
      </c>
      <c r="D2251" s="68"/>
      <c r="E2251" s="68">
        <f>$D$2130*R2251</f>
        <v>0</v>
      </c>
      <c r="F2251" s="63">
        <f t="shared" ref="F2251:F2258" si="1845">$O$4-$N$4</f>
        <v>1.9055491560728832E-3</v>
      </c>
      <c r="G2251" s="65">
        <f>IFERROR(VLOOKUP(B2251,EFA!$C$2:$D$7,2,0),EFA!$D$7)</f>
        <v>1.0058360487805551</v>
      </c>
      <c r="H2251" s="69">
        <f>LGD!$D$3</f>
        <v>0</v>
      </c>
      <c r="I2251" s="68">
        <f>E2251*F2251*G2251*H2251</f>
        <v>0</v>
      </c>
      <c r="J2251" s="70">
        <f>1/((1+($O$16/12))^(M2251-Q2251))</f>
        <v>0.21624953181370371</v>
      </c>
      <c r="K2251" s="68">
        <f>I2251*J2251</f>
        <v>0</v>
      </c>
      <c r="M2251" s="64">
        <v>240</v>
      </c>
      <c r="N2251" s="64">
        <v>1</v>
      </c>
      <c r="O2251" s="63">
        <f>$O$16</f>
        <v>0.13390000000000002</v>
      </c>
      <c r="P2251" s="87">
        <f t="shared" ref="P2251:P2259" si="1846">PMT(O2251/12,M2251,-N2251,0,0)</f>
        <v>1.1994685468571244E-2</v>
      </c>
      <c r="Q2251" s="64">
        <f>$Q$2248-12</f>
        <v>102</v>
      </c>
      <c r="R2251" s="87">
        <f>PV(O2251/12,Q2251,-P2251,0,0)</f>
        <v>0.72834826919849727</v>
      </c>
      <c r="S2251" s="64">
        <v>138</v>
      </c>
    </row>
    <row r="2252" spans="1:19" x14ac:dyDescent="0.25">
      <c r="B2252" s="62">
        <v>12</v>
      </c>
      <c r="C2252" s="64" t="s">
        <v>13</v>
      </c>
      <c r="D2252" s="68"/>
      <c r="E2252" s="68">
        <f>$D$2131*R2252</f>
        <v>0</v>
      </c>
      <c r="F2252" s="63">
        <f t="shared" si="1845"/>
        <v>1.9055491560728832E-3</v>
      </c>
      <c r="G2252" s="65">
        <f>IFERROR(VLOOKUP(B2252,EFA!$C$2:$D$7,2,0),EFA!$D$7)</f>
        <v>1.0058360487805551</v>
      </c>
      <c r="H2252" s="69">
        <f>LGD!$D$4</f>
        <v>0.55000000000000004</v>
      </c>
      <c r="I2252" s="68">
        <f t="shared" ref="I2252:I2259" si="1847">E2252*F2252*G2252*H2252</f>
        <v>0</v>
      </c>
      <c r="J2252" s="70">
        <f t="shared" ref="J2252:J2259" si="1848">1/((1+($O$16/12))^(M2252-Q2252))</f>
        <v>0.21624953181370371</v>
      </c>
      <c r="K2252" s="68">
        <f t="shared" ref="K2252:K2259" si="1849">I2252*J2252</f>
        <v>0</v>
      </c>
      <c r="M2252" s="64">
        <v>240</v>
      </c>
      <c r="N2252" s="64">
        <v>1</v>
      </c>
      <c r="O2252" s="63">
        <f t="shared" ref="O2252:O2259" si="1850">$O$16</f>
        <v>0.13390000000000002</v>
      </c>
      <c r="P2252" s="87">
        <f t="shared" si="1846"/>
        <v>1.1994685468571244E-2</v>
      </c>
      <c r="Q2252" s="64">
        <f t="shared" ref="Q2252:Q2259" si="1851">$Q$2248-12</f>
        <v>102</v>
      </c>
      <c r="R2252" s="87">
        <f t="shared" ref="R2252:R2259" si="1852">PV(O2252/12,Q2252,-P2252,0,0)</f>
        <v>0.72834826919849727</v>
      </c>
      <c r="S2252" s="64">
        <v>138</v>
      </c>
    </row>
    <row r="2253" spans="1:19" x14ac:dyDescent="0.25">
      <c r="B2253" s="62">
        <v>12</v>
      </c>
      <c r="C2253" s="64" t="s">
        <v>14</v>
      </c>
      <c r="D2253" s="68"/>
      <c r="E2253" s="68">
        <f>$D$2132*R2253</f>
        <v>0</v>
      </c>
      <c r="F2253" s="63">
        <f t="shared" si="1845"/>
        <v>1.9055491560728832E-3</v>
      </c>
      <c r="G2253" s="65">
        <f>IFERROR(VLOOKUP(B2253,EFA!$C$2:$D$7,2,0),EFA!$D$7)</f>
        <v>1.0058360487805551</v>
      </c>
      <c r="H2253" s="69">
        <f>LGD!$D$5</f>
        <v>0.14000000000000001</v>
      </c>
      <c r="I2253" s="68">
        <f t="shared" si="1847"/>
        <v>0</v>
      </c>
      <c r="J2253" s="70">
        <f t="shared" si="1848"/>
        <v>0.21624953181370371</v>
      </c>
      <c r="K2253" s="68">
        <f t="shared" si="1849"/>
        <v>0</v>
      </c>
      <c r="M2253" s="64">
        <v>240</v>
      </c>
      <c r="N2253" s="64">
        <v>1</v>
      </c>
      <c r="O2253" s="63">
        <f t="shared" si="1850"/>
        <v>0.13390000000000002</v>
      </c>
      <c r="P2253" s="87">
        <f t="shared" si="1846"/>
        <v>1.1994685468571244E-2</v>
      </c>
      <c r="Q2253" s="64">
        <f t="shared" si="1851"/>
        <v>102</v>
      </c>
      <c r="R2253" s="87">
        <f t="shared" si="1852"/>
        <v>0.72834826919849727</v>
      </c>
      <c r="S2253" s="64">
        <v>138</v>
      </c>
    </row>
    <row r="2254" spans="1:19" x14ac:dyDescent="0.25">
      <c r="B2254" s="62">
        <v>12</v>
      </c>
      <c r="C2254" s="64" t="s">
        <v>15</v>
      </c>
      <c r="D2254" s="68"/>
      <c r="E2254" s="68">
        <f>$D$2133*R2254</f>
        <v>0</v>
      </c>
      <c r="F2254" s="63">
        <f t="shared" si="1845"/>
        <v>1.9055491560728832E-3</v>
      </c>
      <c r="G2254" s="65">
        <f>IFERROR(VLOOKUP(B2254,EFA!$C$2:$D$7,2,0),EFA!$D$7)</f>
        <v>1.0058360487805551</v>
      </c>
      <c r="H2254" s="69">
        <f>LGD!$D$6</f>
        <v>0.3</v>
      </c>
      <c r="I2254" s="68">
        <f t="shared" si="1847"/>
        <v>0</v>
      </c>
      <c r="J2254" s="70">
        <f t="shared" si="1848"/>
        <v>0.21624953181370371</v>
      </c>
      <c r="K2254" s="68">
        <f t="shared" si="1849"/>
        <v>0</v>
      </c>
      <c r="M2254" s="64">
        <v>240</v>
      </c>
      <c r="N2254" s="64">
        <v>1</v>
      </c>
      <c r="O2254" s="63">
        <f t="shared" si="1850"/>
        <v>0.13390000000000002</v>
      </c>
      <c r="P2254" s="87">
        <f t="shared" si="1846"/>
        <v>1.1994685468571244E-2</v>
      </c>
      <c r="Q2254" s="64">
        <f t="shared" si="1851"/>
        <v>102</v>
      </c>
      <c r="R2254" s="87">
        <f t="shared" si="1852"/>
        <v>0.72834826919849727</v>
      </c>
      <c r="S2254" s="64">
        <v>138</v>
      </c>
    </row>
    <row r="2255" spans="1:19" x14ac:dyDescent="0.25">
      <c r="B2255" s="62">
        <v>12</v>
      </c>
      <c r="C2255" s="64" t="s">
        <v>16</v>
      </c>
      <c r="D2255" s="68"/>
      <c r="E2255" s="68">
        <f>$D$2134*R2255</f>
        <v>0</v>
      </c>
      <c r="F2255" s="63">
        <f t="shared" si="1845"/>
        <v>1.9055491560728832E-3</v>
      </c>
      <c r="G2255" s="65">
        <f>IFERROR(VLOOKUP(B2255,EFA!$C$2:$D$7,2,0),EFA!$D$7)</f>
        <v>1.0058360487805551</v>
      </c>
      <c r="H2255" s="69">
        <f>LGD!$D$7</f>
        <v>0.3</v>
      </c>
      <c r="I2255" s="68">
        <f t="shared" si="1847"/>
        <v>0</v>
      </c>
      <c r="J2255" s="70">
        <f t="shared" si="1848"/>
        <v>0.21624953181370371</v>
      </c>
      <c r="K2255" s="68">
        <f t="shared" si="1849"/>
        <v>0</v>
      </c>
      <c r="M2255" s="64">
        <v>240</v>
      </c>
      <c r="N2255" s="64">
        <v>1</v>
      </c>
      <c r="O2255" s="63">
        <f t="shared" si="1850"/>
        <v>0.13390000000000002</v>
      </c>
      <c r="P2255" s="87">
        <f t="shared" si="1846"/>
        <v>1.1994685468571244E-2</v>
      </c>
      <c r="Q2255" s="64">
        <f t="shared" si="1851"/>
        <v>102</v>
      </c>
      <c r="R2255" s="87">
        <f t="shared" si="1852"/>
        <v>0.72834826919849727</v>
      </c>
      <c r="S2255" s="64">
        <v>138</v>
      </c>
    </row>
    <row r="2256" spans="1:19" x14ac:dyDescent="0.25">
      <c r="B2256" s="62">
        <v>12</v>
      </c>
      <c r="C2256" s="64" t="s">
        <v>17</v>
      </c>
      <c r="D2256" s="68"/>
      <c r="E2256" s="68">
        <f>$D$2135*R2256</f>
        <v>0</v>
      </c>
      <c r="F2256" s="63">
        <f t="shared" si="1845"/>
        <v>1.9055491560728832E-3</v>
      </c>
      <c r="G2256" s="65">
        <f>IFERROR(VLOOKUP(B2256,EFA!$C$2:$D$7,2,0),EFA!$D$7)</f>
        <v>1.0058360487805551</v>
      </c>
      <c r="H2256" s="69">
        <f>LGD!$D$8</f>
        <v>4.6364209605119888E-2</v>
      </c>
      <c r="I2256" s="68">
        <f t="shared" si="1847"/>
        <v>0</v>
      </c>
      <c r="J2256" s="70">
        <f t="shared" si="1848"/>
        <v>0.21624953181370371</v>
      </c>
      <c r="K2256" s="68">
        <f t="shared" si="1849"/>
        <v>0</v>
      </c>
      <c r="M2256" s="64">
        <v>240</v>
      </c>
      <c r="N2256" s="64">
        <v>1</v>
      </c>
      <c r="O2256" s="63">
        <f t="shared" si="1850"/>
        <v>0.13390000000000002</v>
      </c>
      <c r="P2256" s="87">
        <f t="shared" si="1846"/>
        <v>1.1994685468571244E-2</v>
      </c>
      <c r="Q2256" s="64">
        <f t="shared" si="1851"/>
        <v>102</v>
      </c>
      <c r="R2256" s="87">
        <f t="shared" si="1852"/>
        <v>0.72834826919849727</v>
      </c>
      <c r="S2256" s="64">
        <v>138</v>
      </c>
    </row>
    <row r="2257" spans="1:19" x14ac:dyDescent="0.25">
      <c r="B2257" s="62">
        <v>12</v>
      </c>
      <c r="C2257" s="64" t="s">
        <v>18</v>
      </c>
      <c r="D2257" s="68"/>
      <c r="E2257" s="68">
        <f>$D$2136*R2257</f>
        <v>0</v>
      </c>
      <c r="F2257" s="63">
        <f t="shared" si="1845"/>
        <v>1.9055491560728832E-3</v>
      </c>
      <c r="G2257" s="65">
        <f>IFERROR(VLOOKUP(B2257,EFA!$C$2:$D$7,2,0),EFA!$D$7)</f>
        <v>1.0058360487805551</v>
      </c>
      <c r="H2257" s="69">
        <f>LGD!$D$9</f>
        <v>0.25</v>
      </c>
      <c r="I2257" s="68">
        <f t="shared" si="1847"/>
        <v>0</v>
      </c>
      <c r="J2257" s="70">
        <f t="shared" si="1848"/>
        <v>0.21624953181370371</v>
      </c>
      <c r="K2257" s="68">
        <f t="shared" si="1849"/>
        <v>0</v>
      </c>
      <c r="M2257" s="64">
        <v>240</v>
      </c>
      <c r="N2257" s="64">
        <v>1</v>
      </c>
      <c r="O2257" s="63">
        <f t="shared" si="1850"/>
        <v>0.13390000000000002</v>
      </c>
      <c r="P2257" s="87">
        <f t="shared" si="1846"/>
        <v>1.1994685468571244E-2</v>
      </c>
      <c r="Q2257" s="64">
        <f t="shared" si="1851"/>
        <v>102</v>
      </c>
      <c r="R2257" s="87">
        <f t="shared" si="1852"/>
        <v>0.72834826919849727</v>
      </c>
      <c r="S2257" s="64">
        <v>138</v>
      </c>
    </row>
    <row r="2258" spans="1:19" x14ac:dyDescent="0.25">
      <c r="B2258" s="62">
        <v>12</v>
      </c>
      <c r="C2258" s="64" t="s">
        <v>19</v>
      </c>
      <c r="D2258" s="68"/>
      <c r="E2258" s="68">
        <f>$D$2137*R2258</f>
        <v>0</v>
      </c>
      <c r="F2258" s="63">
        <f t="shared" si="1845"/>
        <v>1.9055491560728832E-3</v>
      </c>
      <c r="G2258" s="65">
        <f>IFERROR(VLOOKUP(B2258,EFA!$C$2:$D$7,2,0),EFA!$D$7)</f>
        <v>1.0058360487805551</v>
      </c>
      <c r="H2258" s="69">
        <f>LGD!$D$10</f>
        <v>0.35</v>
      </c>
      <c r="I2258" s="68">
        <f t="shared" si="1847"/>
        <v>0</v>
      </c>
      <c r="J2258" s="70">
        <f t="shared" si="1848"/>
        <v>0.21624953181370371</v>
      </c>
      <c r="K2258" s="68">
        <f t="shared" si="1849"/>
        <v>0</v>
      </c>
      <c r="M2258" s="64">
        <v>240</v>
      </c>
      <c r="N2258" s="64">
        <v>1</v>
      </c>
      <c r="O2258" s="63">
        <f t="shared" si="1850"/>
        <v>0.13390000000000002</v>
      </c>
      <c r="P2258" s="87">
        <f t="shared" si="1846"/>
        <v>1.1994685468571244E-2</v>
      </c>
      <c r="Q2258" s="64">
        <f t="shared" si="1851"/>
        <v>102</v>
      </c>
      <c r="R2258" s="87">
        <f t="shared" si="1852"/>
        <v>0.72834826919849727</v>
      </c>
      <c r="S2258" s="64">
        <v>138</v>
      </c>
    </row>
    <row r="2259" spans="1:19" x14ac:dyDescent="0.25">
      <c r="B2259" s="62">
        <v>12</v>
      </c>
      <c r="C2259" s="64" t="s">
        <v>20</v>
      </c>
      <c r="D2259" s="68"/>
      <c r="E2259" s="68">
        <f>$D$2138*R2259</f>
        <v>0</v>
      </c>
      <c r="F2259" s="63">
        <f>$O$4-$N$4</f>
        <v>1.9055491560728832E-3</v>
      </c>
      <c r="G2259" s="65">
        <f>IFERROR(VLOOKUP(B2259,EFA!$C$2:$D$7,2,0),EFA!$D$7)</f>
        <v>1.0058360487805551</v>
      </c>
      <c r="H2259" s="69">
        <f>LGD!$D$11</f>
        <v>0.55000000000000004</v>
      </c>
      <c r="I2259" s="68">
        <f t="shared" si="1847"/>
        <v>0</v>
      </c>
      <c r="J2259" s="70">
        <f t="shared" si="1848"/>
        <v>0.21624953181370371</v>
      </c>
      <c r="K2259" s="68">
        <f t="shared" si="1849"/>
        <v>0</v>
      </c>
      <c r="M2259" s="64">
        <v>240</v>
      </c>
      <c r="N2259" s="64">
        <v>1</v>
      </c>
      <c r="O2259" s="63">
        <f t="shared" si="1850"/>
        <v>0.13390000000000002</v>
      </c>
      <c r="P2259" s="87">
        <f t="shared" si="1846"/>
        <v>1.1994685468571244E-2</v>
      </c>
      <c r="Q2259" s="64">
        <f t="shared" si="1851"/>
        <v>102</v>
      </c>
      <c r="R2259" s="87">
        <f t="shared" si="1852"/>
        <v>0.72834826919849727</v>
      </c>
      <c r="S2259" s="64">
        <v>138</v>
      </c>
    </row>
    <row r="2260" spans="1:19" x14ac:dyDescent="0.25">
      <c r="C2260" s="94"/>
      <c r="D2260" s="97"/>
      <c r="E2260" s="97"/>
      <c r="F2260" s="95"/>
      <c r="G2260" s="98"/>
      <c r="H2260" s="99"/>
      <c r="I2260" s="97"/>
      <c r="J2260" s="100"/>
      <c r="K2260" s="97"/>
    </row>
    <row r="2261" spans="1:19" x14ac:dyDescent="0.25">
      <c r="A2261" s="64">
        <v>20</v>
      </c>
      <c r="B2261" s="62" t="s">
        <v>52</v>
      </c>
      <c r="C2261" s="64" t="s">
        <v>9</v>
      </c>
      <c r="D2261" s="64"/>
      <c r="E2261" s="84" t="s">
        <v>26</v>
      </c>
      <c r="F2261" s="84" t="s">
        <v>39</v>
      </c>
      <c r="G2261" s="84" t="s">
        <v>27</v>
      </c>
      <c r="H2261" s="84" t="s">
        <v>28</v>
      </c>
      <c r="I2261" s="84" t="s">
        <v>29</v>
      </c>
      <c r="J2261" s="84" t="s">
        <v>30</v>
      </c>
      <c r="K2261" s="85" t="s">
        <v>31</v>
      </c>
      <c r="M2261" s="85" t="s">
        <v>32</v>
      </c>
      <c r="N2261" s="85" t="s">
        <v>33</v>
      </c>
      <c r="O2261" s="85" t="s">
        <v>34</v>
      </c>
      <c r="P2261" s="85" t="s">
        <v>35</v>
      </c>
      <c r="Q2261" s="85" t="s">
        <v>36</v>
      </c>
      <c r="R2261" s="85" t="s">
        <v>37</v>
      </c>
      <c r="S2261" s="85" t="s">
        <v>38</v>
      </c>
    </row>
    <row r="2262" spans="1:19" x14ac:dyDescent="0.25">
      <c r="B2262" s="62">
        <v>13</v>
      </c>
      <c r="C2262" s="64" t="s">
        <v>12</v>
      </c>
      <c r="D2262" s="68"/>
      <c r="E2262" s="68">
        <f>$D$2130*R2262</f>
        <v>0</v>
      </c>
      <c r="F2262" s="63">
        <f t="shared" ref="F2262:F2269" si="1853">$P$4-$O$4</f>
        <v>1.7529352980504564E-3</v>
      </c>
      <c r="G2262" s="65">
        <f>IFERROR(VLOOKUP(B2262,EFA!$C$2:$D$7,2,0),EFA!$D$7)</f>
        <v>1.0058360487805551</v>
      </c>
      <c r="H2262" s="69">
        <f>LGD!$D$3</f>
        <v>0</v>
      </c>
      <c r="I2262" s="68">
        <f>E2262*F2262*G2262*H2262</f>
        <v>0</v>
      </c>
      <c r="J2262" s="70">
        <f>1/((1+($O$16/12))^(M2262-Q2262))</f>
        <v>0.18928891905411815</v>
      </c>
      <c r="K2262" s="68">
        <f>I2262*J2262</f>
        <v>0</v>
      </c>
      <c r="M2262" s="64">
        <v>240</v>
      </c>
      <c r="N2262" s="64">
        <v>1</v>
      </c>
      <c r="O2262" s="63">
        <f>$O$16</f>
        <v>0.13390000000000002</v>
      </c>
      <c r="P2262" s="87">
        <f t="shared" ref="P2262:P2270" si="1854">PMT(O2262/12,M2262,-N2262,0,0)</f>
        <v>1.1994685468571244E-2</v>
      </c>
      <c r="Q2262" s="64">
        <f>$Q$2259-12</f>
        <v>90</v>
      </c>
      <c r="R2262" s="87">
        <f>PV(O2262/12,Q2262,-P2262,0,0)</f>
        <v>0.67898098565875997</v>
      </c>
      <c r="S2262" s="64">
        <v>150</v>
      </c>
    </row>
    <row r="2263" spans="1:19" x14ac:dyDescent="0.25">
      <c r="B2263" s="62">
        <v>13</v>
      </c>
      <c r="C2263" s="64" t="s">
        <v>13</v>
      </c>
      <c r="D2263" s="68"/>
      <c r="E2263" s="68">
        <f>$D$2131*R2263</f>
        <v>0</v>
      </c>
      <c r="F2263" s="63">
        <f t="shared" si="1853"/>
        <v>1.7529352980504564E-3</v>
      </c>
      <c r="G2263" s="65">
        <f>IFERROR(VLOOKUP(B2263,EFA!$C$2:$D$7,2,0),EFA!$D$7)</f>
        <v>1.0058360487805551</v>
      </c>
      <c r="H2263" s="69">
        <f>LGD!$D$4</f>
        <v>0.55000000000000004</v>
      </c>
      <c r="I2263" s="68">
        <f t="shared" ref="I2263:I2270" si="1855">E2263*F2263*G2263*H2263</f>
        <v>0</v>
      </c>
      <c r="J2263" s="70">
        <f t="shared" ref="J2263:J2270" si="1856">1/((1+($O$16/12))^(M2263-Q2263))</f>
        <v>0.18928891905411815</v>
      </c>
      <c r="K2263" s="68">
        <f t="shared" ref="K2263:K2270" si="1857">I2263*J2263</f>
        <v>0</v>
      </c>
      <c r="M2263" s="64">
        <v>240</v>
      </c>
      <c r="N2263" s="64">
        <v>1</v>
      </c>
      <c r="O2263" s="63">
        <f t="shared" ref="O2263:O2270" si="1858">$O$16</f>
        <v>0.13390000000000002</v>
      </c>
      <c r="P2263" s="87">
        <f t="shared" si="1854"/>
        <v>1.1994685468571244E-2</v>
      </c>
      <c r="Q2263" s="64">
        <f t="shared" ref="Q2263:Q2270" si="1859">$Q$2259-12</f>
        <v>90</v>
      </c>
      <c r="R2263" s="87">
        <f t="shared" ref="R2263:R2270" si="1860">PV(O2263/12,Q2263,-P2263,0,0)</f>
        <v>0.67898098565875997</v>
      </c>
      <c r="S2263" s="64">
        <v>150</v>
      </c>
    </row>
    <row r="2264" spans="1:19" x14ac:dyDescent="0.25">
      <c r="B2264" s="62">
        <v>13</v>
      </c>
      <c r="C2264" s="64" t="s">
        <v>14</v>
      </c>
      <c r="D2264" s="68"/>
      <c r="E2264" s="68">
        <f>$D$2132*R2264</f>
        <v>0</v>
      </c>
      <c r="F2264" s="63">
        <f t="shared" si="1853"/>
        <v>1.7529352980504564E-3</v>
      </c>
      <c r="G2264" s="65">
        <f>IFERROR(VLOOKUP(B2264,EFA!$C$2:$D$7,2,0),EFA!$D$7)</f>
        <v>1.0058360487805551</v>
      </c>
      <c r="H2264" s="69">
        <f>LGD!$D$5</f>
        <v>0.14000000000000001</v>
      </c>
      <c r="I2264" s="68">
        <f t="shared" si="1855"/>
        <v>0</v>
      </c>
      <c r="J2264" s="70">
        <f t="shared" si="1856"/>
        <v>0.18928891905411815</v>
      </c>
      <c r="K2264" s="68">
        <f t="shared" si="1857"/>
        <v>0</v>
      </c>
      <c r="M2264" s="64">
        <v>240</v>
      </c>
      <c r="N2264" s="64">
        <v>1</v>
      </c>
      <c r="O2264" s="63">
        <f t="shared" si="1858"/>
        <v>0.13390000000000002</v>
      </c>
      <c r="P2264" s="87">
        <f t="shared" si="1854"/>
        <v>1.1994685468571244E-2</v>
      </c>
      <c r="Q2264" s="64">
        <f t="shared" si="1859"/>
        <v>90</v>
      </c>
      <c r="R2264" s="87">
        <f t="shared" si="1860"/>
        <v>0.67898098565875997</v>
      </c>
      <c r="S2264" s="64">
        <v>150</v>
      </c>
    </row>
    <row r="2265" spans="1:19" x14ac:dyDescent="0.25">
      <c r="B2265" s="62">
        <v>13</v>
      </c>
      <c r="C2265" s="64" t="s">
        <v>15</v>
      </c>
      <c r="D2265" s="68"/>
      <c r="E2265" s="68">
        <f>$D$2133*R2265</f>
        <v>0</v>
      </c>
      <c r="F2265" s="63">
        <f t="shared" si="1853"/>
        <v>1.7529352980504564E-3</v>
      </c>
      <c r="G2265" s="65">
        <f>IFERROR(VLOOKUP(B2265,EFA!$C$2:$D$7,2,0),EFA!$D$7)</f>
        <v>1.0058360487805551</v>
      </c>
      <c r="H2265" s="69">
        <f>LGD!$D$6</f>
        <v>0.3</v>
      </c>
      <c r="I2265" s="68">
        <f t="shared" si="1855"/>
        <v>0</v>
      </c>
      <c r="J2265" s="70">
        <f t="shared" si="1856"/>
        <v>0.18928891905411815</v>
      </c>
      <c r="K2265" s="68">
        <f t="shared" si="1857"/>
        <v>0</v>
      </c>
      <c r="M2265" s="64">
        <v>240</v>
      </c>
      <c r="N2265" s="64">
        <v>1</v>
      </c>
      <c r="O2265" s="63">
        <f t="shared" si="1858"/>
        <v>0.13390000000000002</v>
      </c>
      <c r="P2265" s="87">
        <f t="shared" si="1854"/>
        <v>1.1994685468571244E-2</v>
      </c>
      <c r="Q2265" s="64">
        <f t="shared" si="1859"/>
        <v>90</v>
      </c>
      <c r="R2265" s="87">
        <f t="shared" si="1860"/>
        <v>0.67898098565875997</v>
      </c>
      <c r="S2265" s="64">
        <v>150</v>
      </c>
    </row>
    <row r="2266" spans="1:19" x14ac:dyDescent="0.25">
      <c r="B2266" s="62">
        <v>13</v>
      </c>
      <c r="C2266" s="64" t="s">
        <v>16</v>
      </c>
      <c r="D2266" s="68"/>
      <c r="E2266" s="68">
        <f>$D$2134*R2266</f>
        <v>0</v>
      </c>
      <c r="F2266" s="63">
        <f t="shared" si="1853"/>
        <v>1.7529352980504564E-3</v>
      </c>
      <c r="G2266" s="65">
        <f>IFERROR(VLOOKUP(B2266,EFA!$C$2:$D$7,2,0),EFA!$D$7)</f>
        <v>1.0058360487805551</v>
      </c>
      <c r="H2266" s="69">
        <f>LGD!$D$7</f>
        <v>0.3</v>
      </c>
      <c r="I2266" s="68">
        <f t="shared" si="1855"/>
        <v>0</v>
      </c>
      <c r="J2266" s="70">
        <f t="shared" si="1856"/>
        <v>0.18928891905411815</v>
      </c>
      <c r="K2266" s="68">
        <f t="shared" si="1857"/>
        <v>0</v>
      </c>
      <c r="M2266" s="64">
        <v>240</v>
      </c>
      <c r="N2266" s="64">
        <v>1</v>
      </c>
      <c r="O2266" s="63">
        <f t="shared" si="1858"/>
        <v>0.13390000000000002</v>
      </c>
      <c r="P2266" s="87">
        <f t="shared" si="1854"/>
        <v>1.1994685468571244E-2</v>
      </c>
      <c r="Q2266" s="64">
        <f t="shared" si="1859"/>
        <v>90</v>
      </c>
      <c r="R2266" s="87">
        <f t="shared" si="1860"/>
        <v>0.67898098565875997</v>
      </c>
      <c r="S2266" s="64">
        <v>150</v>
      </c>
    </row>
    <row r="2267" spans="1:19" x14ac:dyDescent="0.25">
      <c r="B2267" s="62">
        <v>13</v>
      </c>
      <c r="C2267" s="64" t="s">
        <v>17</v>
      </c>
      <c r="D2267" s="68"/>
      <c r="E2267" s="68">
        <f>$D$2135*R2267</f>
        <v>0</v>
      </c>
      <c r="F2267" s="63">
        <f t="shared" si="1853"/>
        <v>1.7529352980504564E-3</v>
      </c>
      <c r="G2267" s="65">
        <f>IFERROR(VLOOKUP(B2267,EFA!$C$2:$D$7,2,0),EFA!$D$7)</f>
        <v>1.0058360487805551</v>
      </c>
      <c r="H2267" s="69">
        <f>LGD!$D$8</f>
        <v>4.6364209605119888E-2</v>
      </c>
      <c r="I2267" s="68">
        <f t="shared" si="1855"/>
        <v>0</v>
      </c>
      <c r="J2267" s="70">
        <f t="shared" si="1856"/>
        <v>0.18928891905411815</v>
      </c>
      <c r="K2267" s="68">
        <f t="shared" si="1857"/>
        <v>0</v>
      </c>
      <c r="M2267" s="64">
        <v>240</v>
      </c>
      <c r="N2267" s="64">
        <v>1</v>
      </c>
      <c r="O2267" s="63">
        <f t="shared" si="1858"/>
        <v>0.13390000000000002</v>
      </c>
      <c r="P2267" s="87">
        <f t="shared" si="1854"/>
        <v>1.1994685468571244E-2</v>
      </c>
      <c r="Q2267" s="64">
        <f t="shared" si="1859"/>
        <v>90</v>
      </c>
      <c r="R2267" s="87">
        <f t="shared" si="1860"/>
        <v>0.67898098565875997</v>
      </c>
      <c r="S2267" s="64">
        <v>150</v>
      </c>
    </row>
    <row r="2268" spans="1:19" x14ac:dyDescent="0.25">
      <c r="B2268" s="62">
        <v>13</v>
      </c>
      <c r="C2268" s="64" t="s">
        <v>18</v>
      </c>
      <c r="D2268" s="68"/>
      <c r="E2268" s="68">
        <f>$D$2136*R2268</f>
        <v>0</v>
      </c>
      <c r="F2268" s="63">
        <f t="shared" si="1853"/>
        <v>1.7529352980504564E-3</v>
      </c>
      <c r="G2268" s="65">
        <f>IFERROR(VLOOKUP(B2268,EFA!$C$2:$D$7,2,0),EFA!$D$7)</f>
        <v>1.0058360487805551</v>
      </c>
      <c r="H2268" s="69">
        <f>LGD!$D$9</f>
        <v>0.25</v>
      </c>
      <c r="I2268" s="68">
        <f t="shared" si="1855"/>
        <v>0</v>
      </c>
      <c r="J2268" s="70">
        <f t="shared" si="1856"/>
        <v>0.18928891905411815</v>
      </c>
      <c r="K2268" s="68">
        <f t="shared" si="1857"/>
        <v>0</v>
      </c>
      <c r="M2268" s="64">
        <v>240</v>
      </c>
      <c r="N2268" s="64">
        <v>1</v>
      </c>
      <c r="O2268" s="63">
        <f t="shared" si="1858"/>
        <v>0.13390000000000002</v>
      </c>
      <c r="P2268" s="87">
        <f t="shared" si="1854"/>
        <v>1.1994685468571244E-2</v>
      </c>
      <c r="Q2268" s="64">
        <f t="shared" si="1859"/>
        <v>90</v>
      </c>
      <c r="R2268" s="87">
        <f t="shared" si="1860"/>
        <v>0.67898098565875997</v>
      </c>
      <c r="S2268" s="64">
        <v>150</v>
      </c>
    </row>
    <row r="2269" spans="1:19" x14ac:dyDescent="0.25">
      <c r="B2269" s="62">
        <v>13</v>
      </c>
      <c r="C2269" s="64" t="s">
        <v>19</v>
      </c>
      <c r="D2269" s="68"/>
      <c r="E2269" s="68">
        <f>$D$2137*R2269</f>
        <v>0</v>
      </c>
      <c r="F2269" s="63">
        <f t="shared" si="1853"/>
        <v>1.7529352980504564E-3</v>
      </c>
      <c r="G2269" s="65">
        <f>IFERROR(VLOOKUP(B2269,EFA!$C$2:$D$7,2,0),EFA!$D$7)</f>
        <v>1.0058360487805551</v>
      </c>
      <c r="H2269" s="69">
        <f>LGD!$D$10</f>
        <v>0.35</v>
      </c>
      <c r="I2269" s="68">
        <f t="shared" si="1855"/>
        <v>0</v>
      </c>
      <c r="J2269" s="70">
        <f t="shared" si="1856"/>
        <v>0.18928891905411815</v>
      </c>
      <c r="K2269" s="68">
        <f t="shared" si="1857"/>
        <v>0</v>
      </c>
      <c r="M2269" s="64">
        <v>240</v>
      </c>
      <c r="N2269" s="64">
        <v>1</v>
      </c>
      <c r="O2269" s="63">
        <f t="shared" si="1858"/>
        <v>0.13390000000000002</v>
      </c>
      <c r="P2269" s="87">
        <f t="shared" si="1854"/>
        <v>1.1994685468571244E-2</v>
      </c>
      <c r="Q2269" s="64">
        <f t="shared" si="1859"/>
        <v>90</v>
      </c>
      <c r="R2269" s="87">
        <f t="shared" si="1860"/>
        <v>0.67898098565875997</v>
      </c>
      <c r="S2269" s="64">
        <v>150</v>
      </c>
    </row>
    <row r="2270" spans="1:19" x14ac:dyDescent="0.25">
      <c r="B2270" s="62">
        <v>13</v>
      </c>
      <c r="C2270" s="64" t="s">
        <v>20</v>
      </c>
      <c r="D2270" s="68"/>
      <c r="E2270" s="68">
        <f>$D$2138*R2270</f>
        <v>0</v>
      </c>
      <c r="F2270" s="63">
        <f>$P$4-$O$4</f>
        <v>1.7529352980504564E-3</v>
      </c>
      <c r="G2270" s="65">
        <f>IFERROR(VLOOKUP(B2270,EFA!$C$2:$D$7,2,0),EFA!$D$7)</f>
        <v>1.0058360487805551</v>
      </c>
      <c r="H2270" s="69">
        <f>LGD!$D$11</f>
        <v>0.55000000000000004</v>
      </c>
      <c r="I2270" s="68">
        <f t="shared" si="1855"/>
        <v>0</v>
      </c>
      <c r="J2270" s="70">
        <f t="shared" si="1856"/>
        <v>0.18928891905411815</v>
      </c>
      <c r="K2270" s="68">
        <f t="shared" si="1857"/>
        <v>0</v>
      </c>
      <c r="M2270" s="64">
        <v>240</v>
      </c>
      <c r="N2270" s="64">
        <v>1</v>
      </c>
      <c r="O2270" s="63">
        <f t="shared" si="1858"/>
        <v>0.13390000000000002</v>
      </c>
      <c r="P2270" s="87">
        <f t="shared" si="1854"/>
        <v>1.1994685468571244E-2</v>
      </c>
      <c r="Q2270" s="64">
        <f t="shared" si="1859"/>
        <v>90</v>
      </c>
      <c r="R2270" s="87">
        <f t="shared" si="1860"/>
        <v>0.67898098565875997</v>
      </c>
      <c r="S2270" s="64">
        <v>150</v>
      </c>
    </row>
    <row r="2271" spans="1:19" x14ac:dyDescent="0.25">
      <c r="C2271" s="94"/>
      <c r="D2271" s="97"/>
      <c r="E2271" s="97"/>
      <c r="F2271" s="95"/>
      <c r="G2271" s="98"/>
      <c r="H2271" s="99"/>
      <c r="I2271" s="97"/>
      <c r="J2271" s="100"/>
      <c r="K2271" s="97"/>
    </row>
    <row r="2272" spans="1:19" x14ac:dyDescent="0.25">
      <c r="A2272" s="64">
        <v>20</v>
      </c>
      <c r="B2272" s="62" t="s">
        <v>52</v>
      </c>
      <c r="C2272" s="64" t="s">
        <v>9</v>
      </c>
      <c r="D2272" s="64"/>
      <c r="E2272" s="84" t="s">
        <v>26</v>
      </c>
      <c r="F2272" s="84" t="s">
        <v>39</v>
      </c>
      <c r="G2272" s="84" t="s">
        <v>27</v>
      </c>
      <c r="H2272" s="84" t="s">
        <v>28</v>
      </c>
      <c r="I2272" s="84" t="s">
        <v>29</v>
      </c>
      <c r="J2272" s="84" t="s">
        <v>30</v>
      </c>
      <c r="K2272" s="85" t="s">
        <v>31</v>
      </c>
      <c r="M2272" s="85" t="s">
        <v>32</v>
      </c>
      <c r="N2272" s="85" t="s">
        <v>33</v>
      </c>
      <c r="O2272" s="85" t="s">
        <v>34</v>
      </c>
      <c r="P2272" s="85" t="s">
        <v>35</v>
      </c>
      <c r="Q2272" s="85" t="s">
        <v>36</v>
      </c>
      <c r="R2272" s="85" t="s">
        <v>37</v>
      </c>
      <c r="S2272" s="85" t="s">
        <v>38</v>
      </c>
    </row>
    <row r="2273" spans="1:19" x14ac:dyDescent="0.25">
      <c r="B2273" s="62">
        <v>14</v>
      </c>
      <c r="C2273" s="64" t="s">
        <v>12</v>
      </c>
      <c r="D2273" s="68"/>
      <c r="E2273" s="68">
        <f>$D$2130*R2273</f>
        <v>0</v>
      </c>
      <c r="F2273" s="63">
        <f t="shared" ref="F2273:F2280" si="1861">$Q$4-$P$4</f>
        <v>1.6229645901665035E-3</v>
      </c>
      <c r="G2273" s="65">
        <f>IFERROR(VLOOKUP(B2273,EFA!$C$2:$D$7,2,0),EFA!$D$7)</f>
        <v>1.0058360487805551</v>
      </c>
      <c r="H2273" s="69">
        <f>LGD!$D$3</f>
        <v>0</v>
      </c>
      <c r="I2273" s="68">
        <f>E2273*F2273*G2273*H2273</f>
        <v>0</v>
      </c>
      <c r="J2273" s="70">
        <f>1/((1+($O$16/12))^(M2273-Q2273))</f>
        <v>0.16568958358505875</v>
      </c>
      <c r="K2273" s="68">
        <f>I2273*J2273</f>
        <v>0</v>
      </c>
      <c r="M2273" s="64">
        <v>240</v>
      </c>
      <c r="N2273" s="64">
        <v>1</v>
      </c>
      <c r="O2273" s="63">
        <f>$O$16</f>
        <v>0.13390000000000002</v>
      </c>
      <c r="P2273" s="87">
        <f t="shared" ref="P2273:P2281" si="1862">PMT(O2273/12,M2273,-N2273,0,0)</f>
        <v>1.1994685468571244E-2</v>
      </c>
      <c r="Q2273" s="64">
        <f>$Q$2270-12</f>
        <v>78</v>
      </c>
      <c r="R2273" s="87">
        <f>PV(O2273/12,Q2273,-P2273,0,0)</f>
        <v>0.62258226984523501</v>
      </c>
      <c r="S2273" s="64">
        <v>162</v>
      </c>
    </row>
    <row r="2274" spans="1:19" x14ac:dyDescent="0.25">
      <c r="B2274" s="62">
        <v>14</v>
      </c>
      <c r="C2274" s="64" t="s">
        <v>13</v>
      </c>
      <c r="D2274" s="68"/>
      <c r="E2274" s="68">
        <f>$D$2131*R2274</f>
        <v>0</v>
      </c>
      <c r="F2274" s="63">
        <f t="shared" si="1861"/>
        <v>1.6229645901665035E-3</v>
      </c>
      <c r="G2274" s="65">
        <f>IFERROR(VLOOKUP(B2274,EFA!$C$2:$D$7,2,0),EFA!$D$7)</f>
        <v>1.0058360487805551</v>
      </c>
      <c r="H2274" s="69">
        <f>LGD!$D$4</f>
        <v>0.55000000000000004</v>
      </c>
      <c r="I2274" s="68">
        <f t="shared" ref="I2274:I2281" si="1863">E2274*F2274*G2274*H2274</f>
        <v>0</v>
      </c>
      <c r="J2274" s="70">
        <f t="shared" ref="J2274:J2281" si="1864">1/((1+($O$16/12))^(M2274-Q2274))</f>
        <v>0.16568958358505875</v>
      </c>
      <c r="K2274" s="68">
        <f t="shared" ref="K2274:K2281" si="1865">I2274*J2274</f>
        <v>0</v>
      </c>
      <c r="M2274" s="64">
        <v>240</v>
      </c>
      <c r="N2274" s="64">
        <v>1</v>
      </c>
      <c r="O2274" s="63">
        <f t="shared" ref="O2274:O2281" si="1866">$O$16</f>
        <v>0.13390000000000002</v>
      </c>
      <c r="P2274" s="87">
        <f t="shared" si="1862"/>
        <v>1.1994685468571244E-2</v>
      </c>
      <c r="Q2274" s="64">
        <f t="shared" ref="Q2274:Q2281" si="1867">$Q$2270-12</f>
        <v>78</v>
      </c>
      <c r="R2274" s="87">
        <f t="shared" ref="R2274:R2281" si="1868">PV(O2274/12,Q2274,-P2274,0,0)</f>
        <v>0.62258226984523501</v>
      </c>
      <c r="S2274" s="64">
        <v>162</v>
      </c>
    </row>
    <row r="2275" spans="1:19" x14ac:dyDescent="0.25">
      <c r="B2275" s="62">
        <v>14</v>
      </c>
      <c r="C2275" s="64" t="s">
        <v>14</v>
      </c>
      <c r="D2275" s="68"/>
      <c r="E2275" s="68">
        <f>$D$2132*R2275</f>
        <v>0</v>
      </c>
      <c r="F2275" s="63">
        <f t="shared" si="1861"/>
        <v>1.6229645901665035E-3</v>
      </c>
      <c r="G2275" s="65">
        <f>IFERROR(VLOOKUP(B2275,EFA!$C$2:$D$7,2,0),EFA!$D$7)</f>
        <v>1.0058360487805551</v>
      </c>
      <c r="H2275" s="69">
        <f>LGD!$D$5</f>
        <v>0.14000000000000001</v>
      </c>
      <c r="I2275" s="68">
        <f t="shared" si="1863"/>
        <v>0</v>
      </c>
      <c r="J2275" s="70">
        <f t="shared" si="1864"/>
        <v>0.16568958358505875</v>
      </c>
      <c r="K2275" s="68">
        <f t="shared" si="1865"/>
        <v>0</v>
      </c>
      <c r="M2275" s="64">
        <v>240</v>
      </c>
      <c r="N2275" s="64">
        <v>1</v>
      </c>
      <c r="O2275" s="63">
        <f t="shared" si="1866"/>
        <v>0.13390000000000002</v>
      </c>
      <c r="P2275" s="87">
        <f t="shared" si="1862"/>
        <v>1.1994685468571244E-2</v>
      </c>
      <c r="Q2275" s="64">
        <f t="shared" si="1867"/>
        <v>78</v>
      </c>
      <c r="R2275" s="87">
        <f t="shared" si="1868"/>
        <v>0.62258226984523501</v>
      </c>
      <c r="S2275" s="64">
        <v>162</v>
      </c>
    </row>
    <row r="2276" spans="1:19" x14ac:dyDescent="0.25">
      <c r="B2276" s="62">
        <v>14</v>
      </c>
      <c r="C2276" s="64" t="s">
        <v>15</v>
      </c>
      <c r="D2276" s="68"/>
      <c r="E2276" s="68">
        <f>$D$2133*R2276</f>
        <v>0</v>
      </c>
      <c r="F2276" s="63">
        <f t="shared" si="1861"/>
        <v>1.6229645901665035E-3</v>
      </c>
      <c r="G2276" s="65">
        <f>IFERROR(VLOOKUP(B2276,EFA!$C$2:$D$7,2,0),EFA!$D$7)</f>
        <v>1.0058360487805551</v>
      </c>
      <c r="H2276" s="69">
        <f>LGD!$D$6</f>
        <v>0.3</v>
      </c>
      <c r="I2276" s="68">
        <f t="shared" si="1863"/>
        <v>0</v>
      </c>
      <c r="J2276" s="70">
        <f t="shared" si="1864"/>
        <v>0.16568958358505875</v>
      </c>
      <c r="K2276" s="68">
        <f t="shared" si="1865"/>
        <v>0</v>
      </c>
      <c r="M2276" s="64">
        <v>240</v>
      </c>
      <c r="N2276" s="64">
        <v>1</v>
      </c>
      <c r="O2276" s="63">
        <f t="shared" si="1866"/>
        <v>0.13390000000000002</v>
      </c>
      <c r="P2276" s="87">
        <f t="shared" si="1862"/>
        <v>1.1994685468571244E-2</v>
      </c>
      <c r="Q2276" s="64">
        <f t="shared" si="1867"/>
        <v>78</v>
      </c>
      <c r="R2276" s="87">
        <f t="shared" si="1868"/>
        <v>0.62258226984523501</v>
      </c>
      <c r="S2276" s="64">
        <v>162</v>
      </c>
    </row>
    <row r="2277" spans="1:19" x14ac:dyDescent="0.25">
      <c r="B2277" s="62">
        <v>14</v>
      </c>
      <c r="C2277" s="64" t="s">
        <v>16</v>
      </c>
      <c r="D2277" s="68"/>
      <c r="E2277" s="68">
        <f>$D$2134*R2277</f>
        <v>0</v>
      </c>
      <c r="F2277" s="63">
        <f t="shared" si="1861"/>
        <v>1.6229645901665035E-3</v>
      </c>
      <c r="G2277" s="65">
        <f>IFERROR(VLOOKUP(B2277,EFA!$C$2:$D$7,2,0),EFA!$D$7)</f>
        <v>1.0058360487805551</v>
      </c>
      <c r="H2277" s="69">
        <f>LGD!$D$7</f>
        <v>0.3</v>
      </c>
      <c r="I2277" s="68">
        <f t="shared" si="1863"/>
        <v>0</v>
      </c>
      <c r="J2277" s="70">
        <f t="shared" si="1864"/>
        <v>0.16568958358505875</v>
      </c>
      <c r="K2277" s="68">
        <f t="shared" si="1865"/>
        <v>0</v>
      </c>
      <c r="M2277" s="64">
        <v>240</v>
      </c>
      <c r="N2277" s="64">
        <v>1</v>
      </c>
      <c r="O2277" s="63">
        <f t="shared" si="1866"/>
        <v>0.13390000000000002</v>
      </c>
      <c r="P2277" s="87">
        <f t="shared" si="1862"/>
        <v>1.1994685468571244E-2</v>
      </c>
      <c r="Q2277" s="64">
        <f t="shared" si="1867"/>
        <v>78</v>
      </c>
      <c r="R2277" s="87">
        <f t="shared" si="1868"/>
        <v>0.62258226984523501</v>
      </c>
      <c r="S2277" s="64">
        <v>162</v>
      </c>
    </row>
    <row r="2278" spans="1:19" x14ac:dyDescent="0.25">
      <c r="B2278" s="62">
        <v>14</v>
      </c>
      <c r="C2278" s="64" t="s">
        <v>17</v>
      </c>
      <c r="D2278" s="68"/>
      <c r="E2278" s="68">
        <f>$D$2135*R2278</f>
        <v>0</v>
      </c>
      <c r="F2278" s="63">
        <f t="shared" si="1861"/>
        <v>1.6229645901665035E-3</v>
      </c>
      <c r="G2278" s="65">
        <f>IFERROR(VLOOKUP(B2278,EFA!$C$2:$D$7,2,0),EFA!$D$7)</f>
        <v>1.0058360487805551</v>
      </c>
      <c r="H2278" s="69">
        <f>LGD!$D$8</f>
        <v>4.6364209605119888E-2</v>
      </c>
      <c r="I2278" s="68">
        <f t="shared" si="1863"/>
        <v>0</v>
      </c>
      <c r="J2278" s="70">
        <f t="shared" si="1864"/>
        <v>0.16568958358505875</v>
      </c>
      <c r="K2278" s="68">
        <f t="shared" si="1865"/>
        <v>0</v>
      </c>
      <c r="M2278" s="64">
        <v>240</v>
      </c>
      <c r="N2278" s="64">
        <v>1</v>
      </c>
      <c r="O2278" s="63">
        <f t="shared" si="1866"/>
        <v>0.13390000000000002</v>
      </c>
      <c r="P2278" s="87">
        <f t="shared" si="1862"/>
        <v>1.1994685468571244E-2</v>
      </c>
      <c r="Q2278" s="64">
        <f t="shared" si="1867"/>
        <v>78</v>
      </c>
      <c r="R2278" s="87">
        <f t="shared" si="1868"/>
        <v>0.62258226984523501</v>
      </c>
      <c r="S2278" s="64">
        <v>162</v>
      </c>
    </row>
    <row r="2279" spans="1:19" x14ac:dyDescent="0.25">
      <c r="B2279" s="62">
        <v>14</v>
      </c>
      <c r="C2279" s="64" t="s">
        <v>18</v>
      </c>
      <c r="D2279" s="68"/>
      <c r="E2279" s="68">
        <f>$D$2136*R2279</f>
        <v>0</v>
      </c>
      <c r="F2279" s="63">
        <f t="shared" si="1861"/>
        <v>1.6229645901665035E-3</v>
      </c>
      <c r="G2279" s="65">
        <f>IFERROR(VLOOKUP(B2279,EFA!$C$2:$D$7,2,0),EFA!$D$7)</f>
        <v>1.0058360487805551</v>
      </c>
      <c r="H2279" s="69">
        <f>LGD!$D$9</f>
        <v>0.25</v>
      </c>
      <c r="I2279" s="68">
        <f t="shared" si="1863"/>
        <v>0</v>
      </c>
      <c r="J2279" s="70">
        <f t="shared" si="1864"/>
        <v>0.16568958358505875</v>
      </c>
      <c r="K2279" s="68">
        <f t="shared" si="1865"/>
        <v>0</v>
      </c>
      <c r="M2279" s="64">
        <v>240</v>
      </c>
      <c r="N2279" s="64">
        <v>1</v>
      </c>
      <c r="O2279" s="63">
        <f t="shared" si="1866"/>
        <v>0.13390000000000002</v>
      </c>
      <c r="P2279" s="87">
        <f t="shared" si="1862"/>
        <v>1.1994685468571244E-2</v>
      </c>
      <c r="Q2279" s="64">
        <f t="shared" si="1867"/>
        <v>78</v>
      </c>
      <c r="R2279" s="87">
        <f t="shared" si="1868"/>
        <v>0.62258226984523501</v>
      </c>
      <c r="S2279" s="64">
        <v>162</v>
      </c>
    </row>
    <row r="2280" spans="1:19" x14ac:dyDescent="0.25">
      <c r="B2280" s="62">
        <v>14</v>
      </c>
      <c r="C2280" s="64" t="s">
        <v>19</v>
      </c>
      <c r="D2280" s="68"/>
      <c r="E2280" s="68">
        <f>$D$2137*R2280</f>
        <v>0</v>
      </c>
      <c r="F2280" s="63">
        <f t="shared" si="1861"/>
        <v>1.6229645901665035E-3</v>
      </c>
      <c r="G2280" s="65">
        <f>IFERROR(VLOOKUP(B2280,EFA!$C$2:$D$7,2,0),EFA!$D$7)</f>
        <v>1.0058360487805551</v>
      </c>
      <c r="H2280" s="69">
        <f>LGD!$D$10</f>
        <v>0.35</v>
      </c>
      <c r="I2280" s="68">
        <f t="shared" si="1863"/>
        <v>0</v>
      </c>
      <c r="J2280" s="70">
        <f t="shared" si="1864"/>
        <v>0.16568958358505875</v>
      </c>
      <c r="K2280" s="68">
        <f t="shared" si="1865"/>
        <v>0</v>
      </c>
      <c r="M2280" s="64">
        <v>240</v>
      </c>
      <c r="N2280" s="64">
        <v>1</v>
      </c>
      <c r="O2280" s="63">
        <f t="shared" si="1866"/>
        <v>0.13390000000000002</v>
      </c>
      <c r="P2280" s="87">
        <f t="shared" si="1862"/>
        <v>1.1994685468571244E-2</v>
      </c>
      <c r="Q2280" s="64">
        <f t="shared" si="1867"/>
        <v>78</v>
      </c>
      <c r="R2280" s="87">
        <f t="shared" si="1868"/>
        <v>0.62258226984523501</v>
      </c>
      <c r="S2280" s="64">
        <v>162</v>
      </c>
    </row>
    <row r="2281" spans="1:19" x14ac:dyDescent="0.25">
      <c r="B2281" s="62">
        <v>14</v>
      </c>
      <c r="C2281" s="64" t="s">
        <v>20</v>
      </c>
      <c r="D2281" s="68"/>
      <c r="E2281" s="68">
        <f>$D$2138*R2281</f>
        <v>0</v>
      </c>
      <c r="F2281" s="63">
        <f>$Q$4-$P$4</f>
        <v>1.6229645901665035E-3</v>
      </c>
      <c r="G2281" s="65">
        <f>IFERROR(VLOOKUP(B2281,EFA!$C$2:$D$7,2,0),EFA!$D$7)</f>
        <v>1.0058360487805551</v>
      </c>
      <c r="H2281" s="69">
        <f>LGD!$D$11</f>
        <v>0.55000000000000004</v>
      </c>
      <c r="I2281" s="68">
        <f t="shared" si="1863"/>
        <v>0</v>
      </c>
      <c r="J2281" s="70">
        <f t="shared" si="1864"/>
        <v>0.16568958358505875</v>
      </c>
      <c r="K2281" s="68">
        <f t="shared" si="1865"/>
        <v>0</v>
      </c>
      <c r="M2281" s="64">
        <v>240</v>
      </c>
      <c r="N2281" s="64">
        <v>1</v>
      </c>
      <c r="O2281" s="63">
        <f t="shared" si="1866"/>
        <v>0.13390000000000002</v>
      </c>
      <c r="P2281" s="87">
        <f t="shared" si="1862"/>
        <v>1.1994685468571244E-2</v>
      </c>
      <c r="Q2281" s="64">
        <f t="shared" si="1867"/>
        <v>78</v>
      </c>
      <c r="R2281" s="87">
        <f t="shared" si="1868"/>
        <v>0.62258226984523501</v>
      </c>
      <c r="S2281" s="64">
        <v>162</v>
      </c>
    </row>
    <row r="2282" spans="1:19" x14ac:dyDescent="0.25">
      <c r="C2282" s="94"/>
      <c r="D2282" s="97"/>
      <c r="E2282" s="97"/>
      <c r="F2282" s="95"/>
      <c r="G2282" s="98"/>
      <c r="H2282" s="99"/>
      <c r="I2282" s="97"/>
      <c r="J2282" s="100"/>
      <c r="K2282" s="97"/>
    </row>
    <row r="2283" spans="1:19" x14ac:dyDescent="0.25">
      <c r="A2283" s="64">
        <v>20</v>
      </c>
      <c r="B2283" s="62" t="s">
        <v>52</v>
      </c>
      <c r="C2283" s="64" t="s">
        <v>9</v>
      </c>
      <c r="D2283" s="64"/>
      <c r="E2283" s="84" t="s">
        <v>26</v>
      </c>
      <c r="F2283" s="84" t="s">
        <v>39</v>
      </c>
      <c r="G2283" s="84" t="s">
        <v>27</v>
      </c>
      <c r="H2283" s="84" t="s">
        <v>28</v>
      </c>
      <c r="I2283" s="84" t="s">
        <v>29</v>
      </c>
      <c r="J2283" s="84" t="s">
        <v>30</v>
      </c>
      <c r="K2283" s="85" t="s">
        <v>31</v>
      </c>
      <c r="M2283" s="85" t="s">
        <v>32</v>
      </c>
      <c r="N2283" s="85" t="s">
        <v>33</v>
      </c>
      <c r="O2283" s="85" t="s">
        <v>34</v>
      </c>
      <c r="P2283" s="85" t="s">
        <v>35</v>
      </c>
      <c r="Q2283" s="85" t="s">
        <v>36</v>
      </c>
      <c r="R2283" s="85" t="s">
        <v>37</v>
      </c>
      <c r="S2283" s="85" t="s">
        <v>38</v>
      </c>
    </row>
    <row r="2284" spans="1:19" x14ac:dyDescent="0.25">
      <c r="B2284" s="62">
        <v>15</v>
      </c>
      <c r="C2284" s="64" t="s">
        <v>12</v>
      </c>
      <c r="D2284" s="68"/>
      <c r="E2284" s="68">
        <f>$D$2130*R2284</f>
        <v>0</v>
      </c>
      <c r="F2284" s="63">
        <f t="shared" ref="F2284:F2291" si="1869">$R$4-$Q$4</f>
        <v>1.5109438855642476E-3</v>
      </c>
      <c r="G2284" s="65">
        <f>IFERROR(VLOOKUP(B2284,EFA!$C$2:$D$7,2,0),EFA!$D$7)</f>
        <v>1.0058360487805551</v>
      </c>
      <c r="H2284" s="69">
        <f>LGD!$D$3</f>
        <v>0</v>
      </c>
      <c r="I2284" s="68">
        <f>E2284*F2284*G2284*H2284</f>
        <v>0</v>
      </c>
      <c r="J2284" s="70">
        <f>1/((1+($O$16/12))^(M2284-Q2284))</f>
        <v>0.14503246278637838</v>
      </c>
      <c r="K2284" s="68">
        <f>I2284*J2284</f>
        <v>0</v>
      </c>
      <c r="M2284" s="64">
        <v>240</v>
      </c>
      <c r="N2284" s="64">
        <v>1</v>
      </c>
      <c r="O2284" s="63">
        <f>$O$16</f>
        <v>0.13390000000000002</v>
      </c>
      <c r="P2284" s="87">
        <f t="shared" ref="P2284:P2292" si="1870">PMT(O2284/12,M2284,-N2284,0,0)</f>
        <v>1.1994685468571244E-2</v>
      </c>
      <c r="Q2284" s="64">
        <f>$Q$2281-12</f>
        <v>66</v>
      </c>
      <c r="R2284" s="87">
        <f>PV(O2284/12,Q2284,-P2284,0,0)</f>
        <v>0.55815062772633195</v>
      </c>
      <c r="S2284" s="64">
        <v>174</v>
      </c>
    </row>
    <row r="2285" spans="1:19" x14ac:dyDescent="0.25">
      <c r="B2285" s="62">
        <v>15</v>
      </c>
      <c r="C2285" s="64" t="s">
        <v>13</v>
      </c>
      <c r="D2285" s="68"/>
      <c r="E2285" s="68">
        <f>$D$2131*R2285</f>
        <v>0</v>
      </c>
      <c r="F2285" s="63">
        <f t="shared" si="1869"/>
        <v>1.5109438855642476E-3</v>
      </c>
      <c r="G2285" s="65">
        <f>IFERROR(VLOOKUP(B2285,EFA!$C$2:$D$7,2,0),EFA!$D$7)</f>
        <v>1.0058360487805551</v>
      </c>
      <c r="H2285" s="69">
        <f>LGD!$D$4</f>
        <v>0.55000000000000004</v>
      </c>
      <c r="I2285" s="68">
        <f t="shared" ref="I2285:I2292" si="1871">E2285*F2285*G2285*H2285</f>
        <v>0</v>
      </c>
      <c r="J2285" s="70">
        <f t="shared" ref="J2285:J2292" si="1872">1/((1+($O$16/12))^(M2285-Q2285))</f>
        <v>0.14503246278637838</v>
      </c>
      <c r="K2285" s="68">
        <f t="shared" ref="K2285:K2292" si="1873">I2285*J2285</f>
        <v>0</v>
      </c>
      <c r="M2285" s="64">
        <v>240</v>
      </c>
      <c r="N2285" s="64">
        <v>1</v>
      </c>
      <c r="O2285" s="63">
        <f t="shared" ref="O2285:O2292" si="1874">$O$16</f>
        <v>0.13390000000000002</v>
      </c>
      <c r="P2285" s="87">
        <f t="shared" si="1870"/>
        <v>1.1994685468571244E-2</v>
      </c>
      <c r="Q2285" s="64">
        <f t="shared" ref="Q2285:Q2292" si="1875">$Q$2281-12</f>
        <v>66</v>
      </c>
      <c r="R2285" s="87">
        <f t="shared" ref="R2285:R2292" si="1876">PV(O2285/12,Q2285,-P2285,0,0)</f>
        <v>0.55815062772633195</v>
      </c>
      <c r="S2285" s="64">
        <v>174</v>
      </c>
    </row>
    <row r="2286" spans="1:19" x14ac:dyDescent="0.25">
      <c r="B2286" s="62">
        <v>15</v>
      </c>
      <c r="C2286" s="64" t="s">
        <v>14</v>
      </c>
      <c r="D2286" s="68"/>
      <c r="E2286" s="68">
        <f>$D$2132*R2286</f>
        <v>0</v>
      </c>
      <c r="F2286" s="63">
        <f t="shared" si="1869"/>
        <v>1.5109438855642476E-3</v>
      </c>
      <c r="G2286" s="65">
        <f>IFERROR(VLOOKUP(B2286,EFA!$C$2:$D$7,2,0),EFA!$D$7)</f>
        <v>1.0058360487805551</v>
      </c>
      <c r="H2286" s="69">
        <f>LGD!$D$5</f>
        <v>0.14000000000000001</v>
      </c>
      <c r="I2286" s="68">
        <f t="shared" si="1871"/>
        <v>0</v>
      </c>
      <c r="J2286" s="70">
        <f t="shared" si="1872"/>
        <v>0.14503246278637838</v>
      </c>
      <c r="K2286" s="68">
        <f t="shared" si="1873"/>
        <v>0</v>
      </c>
      <c r="M2286" s="64">
        <v>240</v>
      </c>
      <c r="N2286" s="64">
        <v>1</v>
      </c>
      <c r="O2286" s="63">
        <f t="shared" si="1874"/>
        <v>0.13390000000000002</v>
      </c>
      <c r="P2286" s="87">
        <f t="shared" si="1870"/>
        <v>1.1994685468571244E-2</v>
      </c>
      <c r="Q2286" s="64">
        <f t="shared" si="1875"/>
        <v>66</v>
      </c>
      <c r="R2286" s="87">
        <f t="shared" si="1876"/>
        <v>0.55815062772633195</v>
      </c>
      <c r="S2286" s="64">
        <v>174</v>
      </c>
    </row>
    <row r="2287" spans="1:19" x14ac:dyDescent="0.25">
      <c r="B2287" s="62">
        <v>15</v>
      </c>
      <c r="C2287" s="64" t="s">
        <v>15</v>
      </c>
      <c r="D2287" s="68"/>
      <c r="E2287" s="68">
        <f>$D$2133*R2287</f>
        <v>0</v>
      </c>
      <c r="F2287" s="63">
        <f t="shared" si="1869"/>
        <v>1.5109438855642476E-3</v>
      </c>
      <c r="G2287" s="65">
        <f>IFERROR(VLOOKUP(B2287,EFA!$C$2:$D$7,2,0),EFA!$D$7)</f>
        <v>1.0058360487805551</v>
      </c>
      <c r="H2287" s="69">
        <f>LGD!$D$6</f>
        <v>0.3</v>
      </c>
      <c r="I2287" s="68">
        <f t="shared" si="1871"/>
        <v>0</v>
      </c>
      <c r="J2287" s="70">
        <f t="shared" si="1872"/>
        <v>0.14503246278637838</v>
      </c>
      <c r="K2287" s="68">
        <f t="shared" si="1873"/>
        <v>0</v>
      </c>
      <c r="M2287" s="64">
        <v>240</v>
      </c>
      <c r="N2287" s="64">
        <v>1</v>
      </c>
      <c r="O2287" s="63">
        <f t="shared" si="1874"/>
        <v>0.13390000000000002</v>
      </c>
      <c r="P2287" s="87">
        <f t="shared" si="1870"/>
        <v>1.1994685468571244E-2</v>
      </c>
      <c r="Q2287" s="64">
        <f t="shared" si="1875"/>
        <v>66</v>
      </c>
      <c r="R2287" s="87">
        <f t="shared" si="1876"/>
        <v>0.55815062772633195</v>
      </c>
      <c r="S2287" s="64">
        <v>174</v>
      </c>
    </row>
    <row r="2288" spans="1:19" x14ac:dyDescent="0.25">
      <c r="B2288" s="62">
        <v>15</v>
      </c>
      <c r="C2288" s="64" t="s">
        <v>16</v>
      </c>
      <c r="D2288" s="68"/>
      <c r="E2288" s="68">
        <f>$D$2134*R2288</f>
        <v>0</v>
      </c>
      <c r="F2288" s="63">
        <f t="shared" si="1869"/>
        <v>1.5109438855642476E-3</v>
      </c>
      <c r="G2288" s="65">
        <f>IFERROR(VLOOKUP(B2288,EFA!$C$2:$D$7,2,0),EFA!$D$7)</f>
        <v>1.0058360487805551</v>
      </c>
      <c r="H2288" s="69">
        <f>LGD!$D$7</f>
        <v>0.3</v>
      </c>
      <c r="I2288" s="68">
        <f t="shared" si="1871"/>
        <v>0</v>
      </c>
      <c r="J2288" s="70">
        <f t="shared" si="1872"/>
        <v>0.14503246278637838</v>
      </c>
      <c r="K2288" s="68">
        <f t="shared" si="1873"/>
        <v>0</v>
      </c>
      <c r="M2288" s="64">
        <v>240</v>
      </c>
      <c r="N2288" s="64">
        <v>1</v>
      </c>
      <c r="O2288" s="63">
        <f t="shared" si="1874"/>
        <v>0.13390000000000002</v>
      </c>
      <c r="P2288" s="87">
        <f t="shared" si="1870"/>
        <v>1.1994685468571244E-2</v>
      </c>
      <c r="Q2288" s="64">
        <f t="shared" si="1875"/>
        <v>66</v>
      </c>
      <c r="R2288" s="87">
        <f t="shared" si="1876"/>
        <v>0.55815062772633195</v>
      </c>
      <c r="S2288" s="64">
        <v>174</v>
      </c>
    </row>
    <row r="2289" spans="1:19" x14ac:dyDescent="0.25">
      <c r="B2289" s="62">
        <v>15</v>
      </c>
      <c r="C2289" s="64" t="s">
        <v>17</v>
      </c>
      <c r="D2289" s="68"/>
      <c r="E2289" s="68">
        <f>$D$2135*R2289</f>
        <v>0</v>
      </c>
      <c r="F2289" s="63">
        <f t="shared" si="1869"/>
        <v>1.5109438855642476E-3</v>
      </c>
      <c r="G2289" s="65">
        <f>IFERROR(VLOOKUP(B2289,EFA!$C$2:$D$7,2,0),EFA!$D$7)</f>
        <v>1.0058360487805551</v>
      </c>
      <c r="H2289" s="69">
        <f>LGD!$D$8</f>
        <v>4.6364209605119888E-2</v>
      </c>
      <c r="I2289" s="68">
        <f t="shared" si="1871"/>
        <v>0</v>
      </c>
      <c r="J2289" s="70">
        <f t="shared" si="1872"/>
        <v>0.14503246278637838</v>
      </c>
      <c r="K2289" s="68">
        <f t="shared" si="1873"/>
        <v>0</v>
      </c>
      <c r="M2289" s="64">
        <v>240</v>
      </c>
      <c r="N2289" s="64">
        <v>1</v>
      </c>
      <c r="O2289" s="63">
        <f t="shared" si="1874"/>
        <v>0.13390000000000002</v>
      </c>
      <c r="P2289" s="87">
        <f t="shared" si="1870"/>
        <v>1.1994685468571244E-2</v>
      </c>
      <c r="Q2289" s="64">
        <f t="shared" si="1875"/>
        <v>66</v>
      </c>
      <c r="R2289" s="87">
        <f t="shared" si="1876"/>
        <v>0.55815062772633195</v>
      </c>
      <c r="S2289" s="64">
        <v>174</v>
      </c>
    </row>
    <row r="2290" spans="1:19" x14ac:dyDescent="0.25">
      <c r="B2290" s="62">
        <v>15</v>
      </c>
      <c r="C2290" s="64" t="s">
        <v>18</v>
      </c>
      <c r="D2290" s="68"/>
      <c r="E2290" s="68">
        <f>$D$2136*R2290</f>
        <v>0</v>
      </c>
      <c r="F2290" s="63">
        <f t="shared" si="1869"/>
        <v>1.5109438855642476E-3</v>
      </c>
      <c r="G2290" s="65">
        <f>IFERROR(VLOOKUP(B2290,EFA!$C$2:$D$7,2,0),EFA!$D$7)</f>
        <v>1.0058360487805551</v>
      </c>
      <c r="H2290" s="69">
        <f>LGD!$D$9</f>
        <v>0.25</v>
      </c>
      <c r="I2290" s="68">
        <f t="shared" si="1871"/>
        <v>0</v>
      </c>
      <c r="J2290" s="70">
        <f t="shared" si="1872"/>
        <v>0.14503246278637838</v>
      </c>
      <c r="K2290" s="68">
        <f t="shared" si="1873"/>
        <v>0</v>
      </c>
      <c r="M2290" s="64">
        <v>240</v>
      </c>
      <c r="N2290" s="64">
        <v>1</v>
      </c>
      <c r="O2290" s="63">
        <f t="shared" si="1874"/>
        <v>0.13390000000000002</v>
      </c>
      <c r="P2290" s="87">
        <f t="shared" si="1870"/>
        <v>1.1994685468571244E-2</v>
      </c>
      <c r="Q2290" s="64">
        <f t="shared" si="1875"/>
        <v>66</v>
      </c>
      <c r="R2290" s="87">
        <f t="shared" si="1876"/>
        <v>0.55815062772633195</v>
      </c>
      <c r="S2290" s="64">
        <v>174</v>
      </c>
    </row>
    <row r="2291" spans="1:19" x14ac:dyDescent="0.25">
      <c r="B2291" s="62">
        <v>15</v>
      </c>
      <c r="C2291" s="64" t="s">
        <v>19</v>
      </c>
      <c r="D2291" s="68"/>
      <c r="E2291" s="68">
        <f>$D$2137*R2291</f>
        <v>0</v>
      </c>
      <c r="F2291" s="63">
        <f t="shared" si="1869"/>
        <v>1.5109438855642476E-3</v>
      </c>
      <c r="G2291" s="65">
        <f>IFERROR(VLOOKUP(B2291,EFA!$C$2:$D$7,2,0),EFA!$D$7)</f>
        <v>1.0058360487805551</v>
      </c>
      <c r="H2291" s="69">
        <f>LGD!$D$10</f>
        <v>0.35</v>
      </c>
      <c r="I2291" s="68">
        <f t="shared" si="1871"/>
        <v>0</v>
      </c>
      <c r="J2291" s="70">
        <f t="shared" si="1872"/>
        <v>0.14503246278637838</v>
      </c>
      <c r="K2291" s="68">
        <f t="shared" si="1873"/>
        <v>0</v>
      </c>
      <c r="M2291" s="64">
        <v>240</v>
      </c>
      <c r="N2291" s="64">
        <v>1</v>
      </c>
      <c r="O2291" s="63">
        <f t="shared" si="1874"/>
        <v>0.13390000000000002</v>
      </c>
      <c r="P2291" s="87">
        <f t="shared" si="1870"/>
        <v>1.1994685468571244E-2</v>
      </c>
      <c r="Q2291" s="64">
        <f t="shared" si="1875"/>
        <v>66</v>
      </c>
      <c r="R2291" s="87">
        <f t="shared" si="1876"/>
        <v>0.55815062772633195</v>
      </c>
      <c r="S2291" s="64">
        <v>174</v>
      </c>
    </row>
    <row r="2292" spans="1:19" x14ac:dyDescent="0.25">
      <c r="B2292" s="62">
        <v>15</v>
      </c>
      <c r="C2292" s="64" t="s">
        <v>20</v>
      </c>
      <c r="D2292" s="68"/>
      <c r="E2292" s="68">
        <f>$D$2138*R2292</f>
        <v>0</v>
      </c>
      <c r="F2292" s="63">
        <f>$R$4-$Q$4</f>
        <v>1.5109438855642476E-3</v>
      </c>
      <c r="G2292" s="65">
        <f>IFERROR(VLOOKUP(B2292,EFA!$C$2:$D$7,2,0),EFA!$D$7)</f>
        <v>1.0058360487805551</v>
      </c>
      <c r="H2292" s="69">
        <f>LGD!$D$11</f>
        <v>0.55000000000000004</v>
      </c>
      <c r="I2292" s="68">
        <f t="shared" si="1871"/>
        <v>0</v>
      </c>
      <c r="J2292" s="70">
        <f t="shared" si="1872"/>
        <v>0.14503246278637838</v>
      </c>
      <c r="K2292" s="68">
        <f t="shared" si="1873"/>
        <v>0</v>
      </c>
      <c r="M2292" s="64">
        <v>240</v>
      </c>
      <c r="N2292" s="64">
        <v>1</v>
      </c>
      <c r="O2292" s="63">
        <f t="shared" si="1874"/>
        <v>0.13390000000000002</v>
      </c>
      <c r="P2292" s="87">
        <f t="shared" si="1870"/>
        <v>1.1994685468571244E-2</v>
      </c>
      <c r="Q2292" s="64">
        <f t="shared" si="1875"/>
        <v>66</v>
      </c>
      <c r="R2292" s="87">
        <f t="shared" si="1876"/>
        <v>0.55815062772633195</v>
      </c>
      <c r="S2292" s="64">
        <v>174</v>
      </c>
    </row>
    <row r="2293" spans="1:19" x14ac:dyDescent="0.25">
      <c r="C2293" s="94"/>
      <c r="D2293" s="97"/>
      <c r="E2293" s="97"/>
      <c r="F2293" s="95"/>
      <c r="G2293" s="98"/>
      <c r="H2293" s="99"/>
      <c r="I2293" s="97"/>
      <c r="J2293" s="100"/>
      <c r="K2293" s="97"/>
    </row>
    <row r="2294" spans="1:19" x14ac:dyDescent="0.25">
      <c r="A2294" s="64">
        <v>20</v>
      </c>
      <c r="B2294" s="62" t="s">
        <v>52</v>
      </c>
      <c r="C2294" s="64" t="s">
        <v>9</v>
      </c>
      <c r="D2294" s="64"/>
      <c r="E2294" s="84" t="s">
        <v>26</v>
      </c>
      <c r="F2294" s="84" t="s">
        <v>39</v>
      </c>
      <c r="G2294" s="84" t="s">
        <v>27</v>
      </c>
      <c r="H2294" s="84" t="s">
        <v>28</v>
      </c>
      <c r="I2294" s="84" t="s">
        <v>29</v>
      </c>
      <c r="J2294" s="84" t="s">
        <v>30</v>
      </c>
      <c r="K2294" s="85" t="s">
        <v>31</v>
      </c>
      <c r="M2294" s="85" t="s">
        <v>32</v>
      </c>
      <c r="N2294" s="85" t="s">
        <v>33</v>
      </c>
      <c r="O2294" s="85" t="s">
        <v>34</v>
      </c>
      <c r="P2294" s="85" t="s">
        <v>35</v>
      </c>
      <c r="Q2294" s="85" t="s">
        <v>36</v>
      </c>
      <c r="R2294" s="85" t="s">
        <v>37</v>
      </c>
      <c r="S2294" s="85" t="s">
        <v>38</v>
      </c>
    </row>
    <row r="2295" spans="1:19" x14ac:dyDescent="0.25">
      <c r="B2295" s="62">
        <v>16</v>
      </c>
      <c r="C2295" s="64" t="s">
        <v>12</v>
      </c>
      <c r="D2295" s="68"/>
      <c r="E2295" s="68">
        <f>$D$2130*R2295</f>
        <v>0</v>
      </c>
      <c r="F2295" s="63">
        <f t="shared" ref="F2295:F2302" si="1877">$S$4-$R$4</f>
        <v>1.4133936129127889E-3</v>
      </c>
      <c r="G2295" s="65">
        <f>IFERROR(VLOOKUP(B2295,EFA!$C$2:$D$7,2,0),EFA!$D$7)</f>
        <v>1.0058360487805551</v>
      </c>
      <c r="H2295" s="69">
        <f>LGD!$D$3</f>
        <v>0</v>
      </c>
      <c r="I2295" s="68">
        <f>E2295*F2295*G2295*H2295</f>
        <v>0</v>
      </c>
      <c r="J2295" s="70">
        <f>1/((1+($O$16/12))^(M2295-Q2295))</f>
        <v>0.12695074009335028</v>
      </c>
      <c r="K2295" s="68">
        <f>I2295*J2295</f>
        <v>0</v>
      </c>
      <c r="M2295" s="64">
        <v>240</v>
      </c>
      <c r="N2295" s="64">
        <v>1</v>
      </c>
      <c r="O2295" s="63">
        <f>$O$16</f>
        <v>0.13390000000000002</v>
      </c>
      <c r="P2295" s="87">
        <f t="shared" ref="P2295:P2303" si="1878">PMT(O2295/12,M2295,-N2295,0,0)</f>
        <v>1.1994685468571244E-2</v>
      </c>
      <c r="Q2295" s="64">
        <f>$Q$2292-12</f>
        <v>54</v>
      </c>
      <c r="R2295" s="87">
        <f>PV(O2295/12,Q2295,-P2295,0,0)</f>
        <v>0.48454192145960495</v>
      </c>
      <c r="S2295" s="64">
        <v>186</v>
      </c>
    </row>
    <row r="2296" spans="1:19" x14ac:dyDescent="0.25">
      <c r="B2296" s="62">
        <v>16</v>
      </c>
      <c r="C2296" s="64" t="s">
        <v>13</v>
      </c>
      <c r="D2296" s="68"/>
      <c r="E2296" s="68">
        <f>$D$2131*R2296</f>
        <v>0</v>
      </c>
      <c r="F2296" s="63">
        <f t="shared" si="1877"/>
        <v>1.4133936129127889E-3</v>
      </c>
      <c r="G2296" s="65">
        <f>IFERROR(VLOOKUP(B2296,EFA!$C$2:$D$7,2,0),EFA!$D$7)</f>
        <v>1.0058360487805551</v>
      </c>
      <c r="H2296" s="69">
        <f>LGD!$D$4</f>
        <v>0.55000000000000004</v>
      </c>
      <c r="I2296" s="68">
        <f t="shared" ref="I2296:I2303" si="1879">E2296*F2296*G2296*H2296</f>
        <v>0</v>
      </c>
      <c r="J2296" s="70">
        <f t="shared" ref="J2296:J2303" si="1880">1/((1+($O$16/12))^(M2296-Q2296))</f>
        <v>0.12695074009335028</v>
      </c>
      <c r="K2296" s="68">
        <f t="shared" ref="K2296:K2303" si="1881">I2296*J2296</f>
        <v>0</v>
      </c>
      <c r="M2296" s="64">
        <v>240</v>
      </c>
      <c r="N2296" s="64">
        <v>1</v>
      </c>
      <c r="O2296" s="63">
        <f t="shared" ref="O2296:O2303" si="1882">$O$16</f>
        <v>0.13390000000000002</v>
      </c>
      <c r="P2296" s="87">
        <f t="shared" si="1878"/>
        <v>1.1994685468571244E-2</v>
      </c>
      <c r="Q2296" s="64">
        <f t="shared" ref="Q2296:Q2303" si="1883">$Q$2292-12</f>
        <v>54</v>
      </c>
      <c r="R2296" s="87">
        <f t="shared" ref="R2296:R2303" si="1884">PV(O2296/12,Q2296,-P2296,0,0)</f>
        <v>0.48454192145960495</v>
      </c>
      <c r="S2296" s="64">
        <v>186</v>
      </c>
    </row>
    <row r="2297" spans="1:19" x14ac:dyDescent="0.25">
      <c r="B2297" s="62">
        <v>16</v>
      </c>
      <c r="C2297" s="64" t="s">
        <v>14</v>
      </c>
      <c r="D2297" s="68"/>
      <c r="E2297" s="68">
        <f>$D$2132*R2297</f>
        <v>0</v>
      </c>
      <c r="F2297" s="63">
        <f t="shared" si="1877"/>
        <v>1.4133936129127889E-3</v>
      </c>
      <c r="G2297" s="65">
        <f>IFERROR(VLOOKUP(B2297,EFA!$C$2:$D$7,2,0),EFA!$D$7)</f>
        <v>1.0058360487805551</v>
      </c>
      <c r="H2297" s="69">
        <f>LGD!$D$5</f>
        <v>0.14000000000000001</v>
      </c>
      <c r="I2297" s="68">
        <f t="shared" si="1879"/>
        <v>0</v>
      </c>
      <c r="J2297" s="70">
        <f t="shared" si="1880"/>
        <v>0.12695074009335028</v>
      </c>
      <c r="K2297" s="68">
        <f t="shared" si="1881"/>
        <v>0</v>
      </c>
      <c r="M2297" s="64">
        <v>240</v>
      </c>
      <c r="N2297" s="64">
        <v>1</v>
      </c>
      <c r="O2297" s="63">
        <f t="shared" si="1882"/>
        <v>0.13390000000000002</v>
      </c>
      <c r="P2297" s="87">
        <f t="shared" si="1878"/>
        <v>1.1994685468571244E-2</v>
      </c>
      <c r="Q2297" s="64">
        <f t="shared" si="1883"/>
        <v>54</v>
      </c>
      <c r="R2297" s="87">
        <f t="shared" si="1884"/>
        <v>0.48454192145960495</v>
      </c>
      <c r="S2297" s="64">
        <v>186</v>
      </c>
    </row>
    <row r="2298" spans="1:19" x14ac:dyDescent="0.25">
      <c r="B2298" s="62">
        <v>16</v>
      </c>
      <c r="C2298" s="64" t="s">
        <v>15</v>
      </c>
      <c r="D2298" s="68"/>
      <c r="E2298" s="68">
        <f>$D$2133*R2298</f>
        <v>0</v>
      </c>
      <c r="F2298" s="63">
        <f t="shared" si="1877"/>
        <v>1.4133936129127889E-3</v>
      </c>
      <c r="G2298" s="65">
        <f>IFERROR(VLOOKUP(B2298,EFA!$C$2:$D$7,2,0),EFA!$D$7)</f>
        <v>1.0058360487805551</v>
      </c>
      <c r="H2298" s="69">
        <f>LGD!$D$6</f>
        <v>0.3</v>
      </c>
      <c r="I2298" s="68">
        <f t="shared" si="1879"/>
        <v>0</v>
      </c>
      <c r="J2298" s="70">
        <f t="shared" si="1880"/>
        <v>0.12695074009335028</v>
      </c>
      <c r="K2298" s="68">
        <f t="shared" si="1881"/>
        <v>0</v>
      </c>
      <c r="M2298" s="64">
        <v>240</v>
      </c>
      <c r="N2298" s="64">
        <v>1</v>
      </c>
      <c r="O2298" s="63">
        <f t="shared" si="1882"/>
        <v>0.13390000000000002</v>
      </c>
      <c r="P2298" s="87">
        <f t="shared" si="1878"/>
        <v>1.1994685468571244E-2</v>
      </c>
      <c r="Q2298" s="64">
        <f t="shared" si="1883"/>
        <v>54</v>
      </c>
      <c r="R2298" s="87">
        <f t="shared" si="1884"/>
        <v>0.48454192145960495</v>
      </c>
      <c r="S2298" s="64">
        <v>186</v>
      </c>
    </row>
    <row r="2299" spans="1:19" x14ac:dyDescent="0.25">
      <c r="B2299" s="62">
        <v>16</v>
      </c>
      <c r="C2299" s="64" t="s">
        <v>16</v>
      </c>
      <c r="D2299" s="68"/>
      <c r="E2299" s="68">
        <f>$D$2134*R2299</f>
        <v>0</v>
      </c>
      <c r="F2299" s="63">
        <f t="shared" si="1877"/>
        <v>1.4133936129127889E-3</v>
      </c>
      <c r="G2299" s="65">
        <f>IFERROR(VLOOKUP(B2299,EFA!$C$2:$D$7,2,0),EFA!$D$7)</f>
        <v>1.0058360487805551</v>
      </c>
      <c r="H2299" s="69">
        <f>LGD!$D$7</f>
        <v>0.3</v>
      </c>
      <c r="I2299" s="68">
        <f t="shared" si="1879"/>
        <v>0</v>
      </c>
      <c r="J2299" s="70">
        <f t="shared" si="1880"/>
        <v>0.12695074009335028</v>
      </c>
      <c r="K2299" s="68">
        <f t="shared" si="1881"/>
        <v>0</v>
      </c>
      <c r="M2299" s="64">
        <v>240</v>
      </c>
      <c r="N2299" s="64">
        <v>1</v>
      </c>
      <c r="O2299" s="63">
        <f t="shared" si="1882"/>
        <v>0.13390000000000002</v>
      </c>
      <c r="P2299" s="87">
        <f t="shared" si="1878"/>
        <v>1.1994685468571244E-2</v>
      </c>
      <c r="Q2299" s="64">
        <f t="shared" si="1883"/>
        <v>54</v>
      </c>
      <c r="R2299" s="87">
        <f t="shared" si="1884"/>
        <v>0.48454192145960495</v>
      </c>
      <c r="S2299" s="64">
        <v>186</v>
      </c>
    </row>
    <row r="2300" spans="1:19" x14ac:dyDescent="0.25">
      <c r="B2300" s="62">
        <v>16</v>
      </c>
      <c r="C2300" s="64" t="s">
        <v>17</v>
      </c>
      <c r="D2300" s="68"/>
      <c r="E2300" s="68">
        <f>$D$2135*R2300</f>
        <v>0</v>
      </c>
      <c r="F2300" s="63">
        <f t="shared" si="1877"/>
        <v>1.4133936129127889E-3</v>
      </c>
      <c r="G2300" s="65">
        <f>IFERROR(VLOOKUP(B2300,EFA!$C$2:$D$7,2,0),EFA!$D$7)</f>
        <v>1.0058360487805551</v>
      </c>
      <c r="H2300" s="69">
        <f>LGD!$D$8</f>
        <v>4.6364209605119888E-2</v>
      </c>
      <c r="I2300" s="68">
        <f t="shared" si="1879"/>
        <v>0</v>
      </c>
      <c r="J2300" s="70">
        <f t="shared" si="1880"/>
        <v>0.12695074009335028</v>
      </c>
      <c r="K2300" s="68">
        <f t="shared" si="1881"/>
        <v>0</v>
      </c>
      <c r="M2300" s="64">
        <v>240</v>
      </c>
      <c r="N2300" s="64">
        <v>1</v>
      </c>
      <c r="O2300" s="63">
        <f t="shared" si="1882"/>
        <v>0.13390000000000002</v>
      </c>
      <c r="P2300" s="87">
        <f t="shared" si="1878"/>
        <v>1.1994685468571244E-2</v>
      </c>
      <c r="Q2300" s="64">
        <f t="shared" si="1883"/>
        <v>54</v>
      </c>
      <c r="R2300" s="87">
        <f t="shared" si="1884"/>
        <v>0.48454192145960495</v>
      </c>
      <c r="S2300" s="64">
        <v>186</v>
      </c>
    </row>
    <row r="2301" spans="1:19" x14ac:dyDescent="0.25">
      <c r="B2301" s="62">
        <v>16</v>
      </c>
      <c r="C2301" s="64" t="s">
        <v>18</v>
      </c>
      <c r="D2301" s="68"/>
      <c r="E2301" s="68">
        <f>$D$2136*R2301</f>
        <v>0</v>
      </c>
      <c r="F2301" s="63">
        <f t="shared" si="1877"/>
        <v>1.4133936129127889E-3</v>
      </c>
      <c r="G2301" s="65">
        <f>IFERROR(VLOOKUP(B2301,EFA!$C$2:$D$7,2,0),EFA!$D$7)</f>
        <v>1.0058360487805551</v>
      </c>
      <c r="H2301" s="69">
        <f>LGD!$D$9</f>
        <v>0.25</v>
      </c>
      <c r="I2301" s="68">
        <f t="shared" si="1879"/>
        <v>0</v>
      </c>
      <c r="J2301" s="70">
        <f t="shared" si="1880"/>
        <v>0.12695074009335028</v>
      </c>
      <c r="K2301" s="68">
        <f t="shared" si="1881"/>
        <v>0</v>
      </c>
      <c r="M2301" s="64">
        <v>240</v>
      </c>
      <c r="N2301" s="64">
        <v>1</v>
      </c>
      <c r="O2301" s="63">
        <f t="shared" si="1882"/>
        <v>0.13390000000000002</v>
      </c>
      <c r="P2301" s="87">
        <f t="shared" si="1878"/>
        <v>1.1994685468571244E-2</v>
      </c>
      <c r="Q2301" s="64">
        <f t="shared" si="1883"/>
        <v>54</v>
      </c>
      <c r="R2301" s="87">
        <f t="shared" si="1884"/>
        <v>0.48454192145960495</v>
      </c>
      <c r="S2301" s="64">
        <v>186</v>
      </c>
    </row>
    <row r="2302" spans="1:19" x14ac:dyDescent="0.25">
      <c r="B2302" s="62">
        <v>16</v>
      </c>
      <c r="C2302" s="64" t="s">
        <v>19</v>
      </c>
      <c r="D2302" s="68"/>
      <c r="E2302" s="68">
        <f>$D$2137*R2302</f>
        <v>0</v>
      </c>
      <c r="F2302" s="63">
        <f t="shared" si="1877"/>
        <v>1.4133936129127889E-3</v>
      </c>
      <c r="G2302" s="65">
        <f>IFERROR(VLOOKUP(B2302,EFA!$C$2:$D$7,2,0),EFA!$D$7)</f>
        <v>1.0058360487805551</v>
      </c>
      <c r="H2302" s="69">
        <f>LGD!$D$10</f>
        <v>0.35</v>
      </c>
      <c r="I2302" s="68">
        <f t="shared" si="1879"/>
        <v>0</v>
      </c>
      <c r="J2302" s="70">
        <f t="shared" si="1880"/>
        <v>0.12695074009335028</v>
      </c>
      <c r="K2302" s="68">
        <f t="shared" si="1881"/>
        <v>0</v>
      </c>
      <c r="M2302" s="64">
        <v>240</v>
      </c>
      <c r="N2302" s="64">
        <v>1</v>
      </c>
      <c r="O2302" s="63">
        <f t="shared" si="1882"/>
        <v>0.13390000000000002</v>
      </c>
      <c r="P2302" s="87">
        <f t="shared" si="1878"/>
        <v>1.1994685468571244E-2</v>
      </c>
      <c r="Q2302" s="64">
        <f t="shared" si="1883"/>
        <v>54</v>
      </c>
      <c r="R2302" s="87">
        <f t="shared" si="1884"/>
        <v>0.48454192145960495</v>
      </c>
      <c r="S2302" s="64">
        <v>186</v>
      </c>
    </row>
    <row r="2303" spans="1:19" x14ac:dyDescent="0.25">
      <c r="B2303" s="62">
        <v>16</v>
      </c>
      <c r="C2303" s="64" t="s">
        <v>20</v>
      </c>
      <c r="D2303" s="68"/>
      <c r="E2303" s="68">
        <f>$D$2138*R2303</f>
        <v>0</v>
      </c>
      <c r="F2303" s="63">
        <f>$S$4-$R$4</f>
        <v>1.4133936129127889E-3</v>
      </c>
      <c r="G2303" s="65">
        <f>IFERROR(VLOOKUP(B2303,EFA!$C$2:$D$7,2,0),EFA!$D$7)</f>
        <v>1.0058360487805551</v>
      </c>
      <c r="H2303" s="69">
        <f>LGD!$D$11</f>
        <v>0.55000000000000004</v>
      </c>
      <c r="I2303" s="68">
        <f t="shared" si="1879"/>
        <v>0</v>
      </c>
      <c r="J2303" s="70">
        <f t="shared" si="1880"/>
        <v>0.12695074009335028</v>
      </c>
      <c r="K2303" s="68">
        <f t="shared" si="1881"/>
        <v>0</v>
      </c>
      <c r="M2303" s="64">
        <v>240</v>
      </c>
      <c r="N2303" s="64">
        <v>1</v>
      </c>
      <c r="O2303" s="63">
        <f t="shared" si="1882"/>
        <v>0.13390000000000002</v>
      </c>
      <c r="P2303" s="87">
        <f t="shared" si="1878"/>
        <v>1.1994685468571244E-2</v>
      </c>
      <c r="Q2303" s="64">
        <f t="shared" si="1883"/>
        <v>54</v>
      </c>
      <c r="R2303" s="87">
        <f t="shared" si="1884"/>
        <v>0.48454192145960495</v>
      </c>
      <c r="S2303" s="64">
        <v>186</v>
      </c>
    </row>
    <row r="2304" spans="1:19" x14ac:dyDescent="0.25">
      <c r="C2304" s="94"/>
      <c r="D2304" s="97"/>
      <c r="E2304" s="97"/>
      <c r="F2304" s="95"/>
      <c r="G2304" s="98"/>
      <c r="H2304" s="99"/>
      <c r="I2304" s="97"/>
      <c r="J2304" s="100"/>
      <c r="K2304" s="97"/>
    </row>
    <row r="2305" spans="1:19" x14ac:dyDescent="0.25">
      <c r="A2305" s="64">
        <v>20</v>
      </c>
      <c r="B2305" s="62" t="s">
        <v>52</v>
      </c>
      <c r="C2305" s="64" t="s">
        <v>9</v>
      </c>
      <c r="D2305" s="64"/>
      <c r="E2305" s="84" t="s">
        <v>26</v>
      </c>
      <c r="F2305" s="84" t="s">
        <v>39</v>
      </c>
      <c r="G2305" s="84" t="s">
        <v>27</v>
      </c>
      <c r="H2305" s="84" t="s">
        <v>28</v>
      </c>
      <c r="I2305" s="84" t="s">
        <v>29</v>
      </c>
      <c r="J2305" s="84" t="s">
        <v>30</v>
      </c>
      <c r="K2305" s="85" t="s">
        <v>31</v>
      </c>
      <c r="M2305" s="85" t="s">
        <v>32</v>
      </c>
      <c r="N2305" s="85" t="s">
        <v>33</v>
      </c>
      <c r="O2305" s="85" t="s">
        <v>34</v>
      </c>
      <c r="P2305" s="85" t="s">
        <v>35</v>
      </c>
      <c r="Q2305" s="85" t="s">
        <v>36</v>
      </c>
      <c r="R2305" s="85" t="s">
        <v>37</v>
      </c>
      <c r="S2305" s="85" t="s">
        <v>38</v>
      </c>
    </row>
    <row r="2306" spans="1:19" x14ac:dyDescent="0.25">
      <c r="B2306" s="62">
        <v>17</v>
      </c>
      <c r="C2306" s="64" t="s">
        <v>12</v>
      </c>
      <c r="D2306" s="68"/>
      <c r="E2306" s="68">
        <f>$D$2130*R2306</f>
        <v>0</v>
      </c>
      <c r="F2306" s="63">
        <f t="shared" ref="F2306:F2313" si="1885">$T$4-$S$4</f>
        <v>1.3276792177799313E-3</v>
      </c>
      <c r="G2306" s="65">
        <f>IFERROR(VLOOKUP(B2306,EFA!$C$2:$D$7,2,0),EFA!$D$7)</f>
        <v>1.0058360487805551</v>
      </c>
      <c r="H2306" s="69">
        <f>LGD!$D$3</f>
        <v>0</v>
      </c>
      <c r="I2306" s="68">
        <f>E2306*F2306*G2306*H2306</f>
        <v>0</v>
      </c>
      <c r="J2306" s="70">
        <f>1/((1+($O$16/12))^(M2306-Q2306))</f>
        <v>0.11112333129161378</v>
      </c>
      <c r="K2306" s="68">
        <f>I2306*J2306</f>
        <v>0</v>
      </c>
      <c r="M2306" s="64">
        <v>240</v>
      </c>
      <c r="N2306" s="64">
        <v>1</v>
      </c>
      <c r="O2306" s="63">
        <f>$O$16</f>
        <v>0.13390000000000002</v>
      </c>
      <c r="P2306" s="87">
        <f t="shared" ref="P2306:P2314" si="1886">PMT(O2306/12,M2306,-N2306,0,0)</f>
        <v>1.1994685468571244E-2</v>
      </c>
      <c r="Q2306" s="64">
        <f>$Q$2303-12</f>
        <v>42</v>
      </c>
      <c r="R2306" s="87">
        <f>PV(O2306/12,Q2306,-P2306,0,0)</f>
        <v>0.40044905248906987</v>
      </c>
      <c r="S2306" s="64">
        <v>198</v>
      </c>
    </row>
    <row r="2307" spans="1:19" x14ac:dyDescent="0.25">
      <c r="B2307" s="62">
        <v>17</v>
      </c>
      <c r="C2307" s="64" t="s">
        <v>13</v>
      </c>
      <c r="D2307" s="68"/>
      <c r="E2307" s="68">
        <f>$D$2131*R2307</f>
        <v>0</v>
      </c>
      <c r="F2307" s="63">
        <f t="shared" si="1885"/>
        <v>1.3276792177799313E-3</v>
      </c>
      <c r="G2307" s="65">
        <f>IFERROR(VLOOKUP(B2307,EFA!$C$2:$D$7,2,0),EFA!$D$7)</f>
        <v>1.0058360487805551</v>
      </c>
      <c r="H2307" s="69">
        <f>LGD!$D$4</f>
        <v>0.55000000000000004</v>
      </c>
      <c r="I2307" s="68">
        <f t="shared" ref="I2307:I2314" si="1887">E2307*F2307*G2307*H2307</f>
        <v>0</v>
      </c>
      <c r="J2307" s="70">
        <f t="shared" ref="J2307:J2314" si="1888">1/((1+($O$16/12))^(M2307-Q2307))</f>
        <v>0.11112333129161378</v>
      </c>
      <c r="K2307" s="68">
        <f t="shared" ref="K2307:K2314" si="1889">I2307*J2307</f>
        <v>0</v>
      </c>
      <c r="M2307" s="64">
        <v>240</v>
      </c>
      <c r="N2307" s="64">
        <v>1</v>
      </c>
      <c r="O2307" s="63">
        <f t="shared" ref="O2307:O2314" si="1890">$O$16</f>
        <v>0.13390000000000002</v>
      </c>
      <c r="P2307" s="87">
        <f t="shared" si="1886"/>
        <v>1.1994685468571244E-2</v>
      </c>
      <c r="Q2307" s="64">
        <f t="shared" ref="Q2307:Q2314" si="1891">$Q$2303-12</f>
        <v>42</v>
      </c>
      <c r="R2307" s="87">
        <f t="shared" ref="R2307:R2314" si="1892">PV(O2307/12,Q2307,-P2307,0,0)</f>
        <v>0.40044905248906987</v>
      </c>
      <c r="S2307" s="64">
        <v>198</v>
      </c>
    </row>
    <row r="2308" spans="1:19" x14ac:dyDescent="0.25">
      <c r="B2308" s="62">
        <v>17</v>
      </c>
      <c r="C2308" s="64" t="s">
        <v>14</v>
      </c>
      <c r="D2308" s="68"/>
      <c r="E2308" s="68">
        <f>$D$2132*R2308</f>
        <v>0</v>
      </c>
      <c r="F2308" s="63">
        <f t="shared" si="1885"/>
        <v>1.3276792177799313E-3</v>
      </c>
      <c r="G2308" s="65">
        <f>IFERROR(VLOOKUP(B2308,EFA!$C$2:$D$7,2,0),EFA!$D$7)</f>
        <v>1.0058360487805551</v>
      </c>
      <c r="H2308" s="69">
        <f>LGD!$D$5</f>
        <v>0.14000000000000001</v>
      </c>
      <c r="I2308" s="68">
        <f t="shared" si="1887"/>
        <v>0</v>
      </c>
      <c r="J2308" s="70">
        <f t="shared" si="1888"/>
        <v>0.11112333129161378</v>
      </c>
      <c r="K2308" s="68">
        <f t="shared" si="1889"/>
        <v>0</v>
      </c>
      <c r="M2308" s="64">
        <v>240</v>
      </c>
      <c r="N2308" s="64">
        <v>1</v>
      </c>
      <c r="O2308" s="63">
        <f t="shared" si="1890"/>
        <v>0.13390000000000002</v>
      </c>
      <c r="P2308" s="87">
        <f t="shared" si="1886"/>
        <v>1.1994685468571244E-2</v>
      </c>
      <c r="Q2308" s="64">
        <f t="shared" si="1891"/>
        <v>42</v>
      </c>
      <c r="R2308" s="87">
        <f t="shared" si="1892"/>
        <v>0.40044905248906987</v>
      </c>
      <c r="S2308" s="64">
        <v>198</v>
      </c>
    </row>
    <row r="2309" spans="1:19" x14ac:dyDescent="0.25">
      <c r="B2309" s="62">
        <v>17</v>
      </c>
      <c r="C2309" s="64" t="s">
        <v>15</v>
      </c>
      <c r="D2309" s="68"/>
      <c r="E2309" s="68">
        <f>$D$2133*R2309</f>
        <v>0</v>
      </c>
      <c r="F2309" s="63">
        <f t="shared" si="1885"/>
        <v>1.3276792177799313E-3</v>
      </c>
      <c r="G2309" s="65">
        <f>IFERROR(VLOOKUP(B2309,EFA!$C$2:$D$7,2,0),EFA!$D$7)</f>
        <v>1.0058360487805551</v>
      </c>
      <c r="H2309" s="69">
        <f>LGD!$D$6</f>
        <v>0.3</v>
      </c>
      <c r="I2309" s="68">
        <f t="shared" si="1887"/>
        <v>0</v>
      </c>
      <c r="J2309" s="70">
        <f t="shared" si="1888"/>
        <v>0.11112333129161378</v>
      </c>
      <c r="K2309" s="68">
        <f t="shared" si="1889"/>
        <v>0</v>
      </c>
      <c r="M2309" s="64">
        <v>240</v>
      </c>
      <c r="N2309" s="64">
        <v>1</v>
      </c>
      <c r="O2309" s="63">
        <f t="shared" si="1890"/>
        <v>0.13390000000000002</v>
      </c>
      <c r="P2309" s="87">
        <f t="shared" si="1886"/>
        <v>1.1994685468571244E-2</v>
      </c>
      <c r="Q2309" s="64">
        <f t="shared" si="1891"/>
        <v>42</v>
      </c>
      <c r="R2309" s="87">
        <f t="shared" si="1892"/>
        <v>0.40044905248906987</v>
      </c>
      <c r="S2309" s="64">
        <v>198</v>
      </c>
    </row>
    <row r="2310" spans="1:19" x14ac:dyDescent="0.25">
      <c r="B2310" s="62">
        <v>17</v>
      </c>
      <c r="C2310" s="64" t="s">
        <v>16</v>
      </c>
      <c r="D2310" s="68"/>
      <c r="E2310" s="68">
        <f>$D$2134*R2310</f>
        <v>0</v>
      </c>
      <c r="F2310" s="63">
        <f t="shared" si="1885"/>
        <v>1.3276792177799313E-3</v>
      </c>
      <c r="G2310" s="65">
        <f>IFERROR(VLOOKUP(B2310,EFA!$C$2:$D$7,2,0),EFA!$D$7)</f>
        <v>1.0058360487805551</v>
      </c>
      <c r="H2310" s="69">
        <f>LGD!$D$7</f>
        <v>0.3</v>
      </c>
      <c r="I2310" s="68">
        <f t="shared" si="1887"/>
        <v>0</v>
      </c>
      <c r="J2310" s="70">
        <f t="shared" si="1888"/>
        <v>0.11112333129161378</v>
      </c>
      <c r="K2310" s="68">
        <f t="shared" si="1889"/>
        <v>0</v>
      </c>
      <c r="M2310" s="64">
        <v>240</v>
      </c>
      <c r="N2310" s="64">
        <v>1</v>
      </c>
      <c r="O2310" s="63">
        <f t="shared" si="1890"/>
        <v>0.13390000000000002</v>
      </c>
      <c r="P2310" s="87">
        <f t="shared" si="1886"/>
        <v>1.1994685468571244E-2</v>
      </c>
      <c r="Q2310" s="64">
        <f t="shared" si="1891"/>
        <v>42</v>
      </c>
      <c r="R2310" s="87">
        <f t="shared" si="1892"/>
        <v>0.40044905248906987</v>
      </c>
      <c r="S2310" s="64">
        <v>198</v>
      </c>
    </row>
    <row r="2311" spans="1:19" x14ac:dyDescent="0.25">
      <c r="B2311" s="62">
        <v>17</v>
      </c>
      <c r="C2311" s="64" t="s">
        <v>17</v>
      </c>
      <c r="D2311" s="68"/>
      <c r="E2311" s="68">
        <f>$D$2135*R2311</f>
        <v>0</v>
      </c>
      <c r="F2311" s="63">
        <f t="shared" si="1885"/>
        <v>1.3276792177799313E-3</v>
      </c>
      <c r="G2311" s="65">
        <f>IFERROR(VLOOKUP(B2311,EFA!$C$2:$D$7,2,0),EFA!$D$7)</f>
        <v>1.0058360487805551</v>
      </c>
      <c r="H2311" s="69">
        <f>LGD!$D$8</f>
        <v>4.6364209605119888E-2</v>
      </c>
      <c r="I2311" s="68">
        <f t="shared" si="1887"/>
        <v>0</v>
      </c>
      <c r="J2311" s="70">
        <f t="shared" si="1888"/>
        <v>0.11112333129161378</v>
      </c>
      <c r="K2311" s="68">
        <f t="shared" si="1889"/>
        <v>0</v>
      </c>
      <c r="M2311" s="64">
        <v>240</v>
      </c>
      <c r="N2311" s="64">
        <v>1</v>
      </c>
      <c r="O2311" s="63">
        <f t="shared" si="1890"/>
        <v>0.13390000000000002</v>
      </c>
      <c r="P2311" s="87">
        <f t="shared" si="1886"/>
        <v>1.1994685468571244E-2</v>
      </c>
      <c r="Q2311" s="64">
        <f t="shared" si="1891"/>
        <v>42</v>
      </c>
      <c r="R2311" s="87">
        <f t="shared" si="1892"/>
        <v>0.40044905248906987</v>
      </c>
      <c r="S2311" s="64">
        <v>198</v>
      </c>
    </row>
    <row r="2312" spans="1:19" x14ac:dyDescent="0.25">
      <c r="B2312" s="62">
        <v>17</v>
      </c>
      <c r="C2312" s="64" t="s">
        <v>18</v>
      </c>
      <c r="D2312" s="68"/>
      <c r="E2312" s="68">
        <f>$D$2136*R2312</f>
        <v>0</v>
      </c>
      <c r="F2312" s="63">
        <f t="shared" si="1885"/>
        <v>1.3276792177799313E-3</v>
      </c>
      <c r="G2312" s="65">
        <f>IFERROR(VLOOKUP(B2312,EFA!$C$2:$D$7,2,0),EFA!$D$7)</f>
        <v>1.0058360487805551</v>
      </c>
      <c r="H2312" s="69">
        <f>LGD!$D$9</f>
        <v>0.25</v>
      </c>
      <c r="I2312" s="68">
        <f t="shared" si="1887"/>
        <v>0</v>
      </c>
      <c r="J2312" s="70">
        <f t="shared" si="1888"/>
        <v>0.11112333129161378</v>
      </c>
      <c r="K2312" s="68">
        <f t="shared" si="1889"/>
        <v>0</v>
      </c>
      <c r="M2312" s="64">
        <v>240</v>
      </c>
      <c r="N2312" s="64">
        <v>1</v>
      </c>
      <c r="O2312" s="63">
        <f t="shared" si="1890"/>
        <v>0.13390000000000002</v>
      </c>
      <c r="P2312" s="87">
        <f t="shared" si="1886"/>
        <v>1.1994685468571244E-2</v>
      </c>
      <c r="Q2312" s="64">
        <f t="shared" si="1891"/>
        <v>42</v>
      </c>
      <c r="R2312" s="87">
        <f t="shared" si="1892"/>
        <v>0.40044905248906987</v>
      </c>
      <c r="S2312" s="64">
        <v>198</v>
      </c>
    </row>
    <row r="2313" spans="1:19" x14ac:dyDescent="0.25">
      <c r="B2313" s="62">
        <v>17</v>
      </c>
      <c r="C2313" s="64" t="s">
        <v>19</v>
      </c>
      <c r="D2313" s="68"/>
      <c r="E2313" s="68">
        <f>$D$2137*R2313</f>
        <v>0</v>
      </c>
      <c r="F2313" s="63">
        <f t="shared" si="1885"/>
        <v>1.3276792177799313E-3</v>
      </c>
      <c r="G2313" s="65">
        <f>IFERROR(VLOOKUP(B2313,EFA!$C$2:$D$7,2,0),EFA!$D$7)</f>
        <v>1.0058360487805551</v>
      </c>
      <c r="H2313" s="69">
        <f>LGD!$D$10</f>
        <v>0.35</v>
      </c>
      <c r="I2313" s="68">
        <f t="shared" si="1887"/>
        <v>0</v>
      </c>
      <c r="J2313" s="70">
        <f t="shared" si="1888"/>
        <v>0.11112333129161378</v>
      </c>
      <c r="K2313" s="68">
        <f t="shared" si="1889"/>
        <v>0</v>
      </c>
      <c r="M2313" s="64">
        <v>240</v>
      </c>
      <c r="N2313" s="64">
        <v>1</v>
      </c>
      <c r="O2313" s="63">
        <f t="shared" si="1890"/>
        <v>0.13390000000000002</v>
      </c>
      <c r="P2313" s="87">
        <f t="shared" si="1886"/>
        <v>1.1994685468571244E-2</v>
      </c>
      <c r="Q2313" s="64">
        <f t="shared" si="1891"/>
        <v>42</v>
      </c>
      <c r="R2313" s="87">
        <f t="shared" si="1892"/>
        <v>0.40044905248906987</v>
      </c>
      <c r="S2313" s="64">
        <v>198</v>
      </c>
    </row>
    <row r="2314" spans="1:19" x14ac:dyDescent="0.25">
      <c r="B2314" s="62">
        <v>17</v>
      </c>
      <c r="C2314" s="64" t="s">
        <v>20</v>
      </c>
      <c r="D2314" s="68"/>
      <c r="E2314" s="68">
        <f>$D$2138*R2314</f>
        <v>0</v>
      </c>
      <c r="F2314" s="63">
        <f>$T$4-$S$4</f>
        <v>1.3276792177799313E-3</v>
      </c>
      <c r="G2314" s="65">
        <f>IFERROR(VLOOKUP(B2314,EFA!$C$2:$D$7,2,0),EFA!$D$7)</f>
        <v>1.0058360487805551</v>
      </c>
      <c r="H2314" s="69">
        <f>LGD!$D$11</f>
        <v>0.55000000000000004</v>
      </c>
      <c r="I2314" s="68">
        <f t="shared" si="1887"/>
        <v>0</v>
      </c>
      <c r="J2314" s="70">
        <f t="shared" si="1888"/>
        <v>0.11112333129161378</v>
      </c>
      <c r="K2314" s="68">
        <f t="shared" si="1889"/>
        <v>0</v>
      </c>
      <c r="M2314" s="64">
        <v>240</v>
      </c>
      <c r="N2314" s="64">
        <v>1</v>
      </c>
      <c r="O2314" s="63">
        <f t="shared" si="1890"/>
        <v>0.13390000000000002</v>
      </c>
      <c r="P2314" s="87">
        <f t="shared" si="1886"/>
        <v>1.1994685468571244E-2</v>
      </c>
      <c r="Q2314" s="64">
        <f t="shared" si="1891"/>
        <v>42</v>
      </c>
      <c r="R2314" s="87">
        <f t="shared" si="1892"/>
        <v>0.40044905248906987</v>
      </c>
      <c r="S2314" s="64">
        <v>198</v>
      </c>
    </row>
    <row r="2315" spans="1:19" x14ac:dyDescent="0.25">
      <c r="C2315" s="94"/>
      <c r="D2315" s="102"/>
      <c r="E2315" s="102"/>
      <c r="F2315" s="95"/>
      <c r="G2315" s="98"/>
      <c r="H2315" s="99"/>
      <c r="I2315" s="102"/>
      <c r="J2315" s="100"/>
      <c r="K2315" s="102"/>
      <c r="M2315" s="94"/>
      <c r="N2315" s="94"/>
      <c r="O2315" s="95"/>
      <c r="P2315" s="96"/>
      <c r="Q2315" s="94"/>
      <c r="R2315" s="96"/>
      <c r="S2315" s="94"/>
    </row>
    <row r="2316" spans="1:19" x14ac:dyDescent="0.25">
      <c r="A2316" s="64">
        <v>20</v>
      </c>
      <c r="B2316" s="62" t="s">
        <v>52</v>
      </c>
      <c r="C2316" s="64" t="s">
        <v>9</v>
      </c>
      <c r="D2316" s="64"/>
      <c r="E2316" s="84" t="s">
        <v>26</v>
      </c>
      <c r="F2316" s="84" t="s">
        <v>39</v>
      </c>
      <c r="G2316" s="84" t="s">
        <v>27</v>
      </c>
      <c r="H2316" s="84" t="s">
        <v>28</v>
      </c>
      <c r="I2316" s="84" t="s">
        <v>29</v>
      </c>
      <c r="J2316" s="84" t="s">
        <v>30</v>
      </c>
      <c r="K2316" s="85" t="s">
        <v>31</v>
      </c>
      <c r="M2316" s="85" t="s">
        <v>32</v>
      </c>
      <c r="N2316" s="85" t="s">
        <v>33</v>
      </c>
      <c r="O2316" s="85" t="s">
        <v>34</v>
      </c>
      <c r="P2316" s="85" t="s">
        <v>35</v>
      </c>
      <c r="Q2316" s="85" t="s">
        <v>36</v>
      </c>
      <c r="R2316" s="85" t="s">
        <v>37</v>
      </c>
      <c r="S2316" s="85" t="s">
        <v>38</v>
      </c>
    </row>
    <row r="2317" spans="1:19" x14ac:dyDescent="0.25">
      <c r="B2317" s="62">
        <v>18</v>
      </c>
      <c r="C2317" s="64" t="s">
        <v>12</v>
      </c>
      <c r="D2317" s="68"/>
      <c r="E2317" s="68">
        <f>$D$2130*R2317</f>
        <v>0</v>
      </c>
      <c r="F2317" s="63">
        <f>$U$4-$T$4</f>
        <v>1.2517692630948651E-3</v>
      </c>
      <c r="G2317" s="65">
        <f>IFERROR(VLOOKUP(B2317,EFA!$C$2:$D$7,2,0),EFA!$D$7)</f>
        <v>1.0058360487805551</v>
      </c>
      <c r="H2317" s="69">
        <f>LGD!$D$3</f>
        <v>0</v>
      </c>
      <c r="I2317" s="68">
        <f>E2317*F2317*G2317*H2317</f>
        <v>0</v>
      </c>
      <c r="J2317" s="70">
        <f>1/((1+($O$16/12))^(M2317-Q2317))</f>
        <v>9.7269182899332826E-2</v>
      </c>
      <c r="K2317" s="68">
        <f>I2317*J2317</f>
        <v>0</v>
      </c>
      <c r="M2317" s="64">
        <v>240</v>
      </c>
      <c r="N2317" s="64">
        <v>1</v>
      </c>
      <c r="O2317" s="63">
        <f>$O$16</f>
        <v>0.13390000000000002</v>
      </c>
      <c r="P2317" s="87">
        <f t="shared" ref="P2317:P2325" si="1893">PMT(O2317/12,M2317,-N2317,0,0)</f>
        <v>1.1994685468571244E-2</v>
      </c>
      <c r="Q2317" s="64">
        <f>$Q$2314-12</f>
        <v>30</v>
      </c>
      <c r="R2317" s="87">
        <f>PV(O2317/12,Q2317,-P2317,0,0)</f>
        <v>0.30437875088546573</v>
      </c>
      <c r="S2317" s="64">
        <v>198</v>
      </c>
    </row>
    <row r="2318" spans="1:19" x14ac:dyDescent="0.25">
      <c r="B2318" s="62">
        <v>18</v>
      </c>
      <c r="C2318" s="64" t="s">
        <v>13</v>
      </c>
      <c r="D2318" s="68"/>
      <c r="E2318" s="68">
        <f>$D$2131*R2318</f>
        <v>0</v>
      </c>
      <c r="F2318" s="63">
        <f t="shared" ref="F2318:F2325" si="1894">$U$4-$T$4</f>
        <v>1.2517692630948651E-3</v>
      </c>
      <c r="G2318" s="65">
        <f>IFERROR(VLOOKUP(B2318,EFA!$C$2:$D$7,2,0),EFA!$D$7)</f>
        <v>1.0058360487805551</v>
      </c>
      <c r="H2318" s="69">
        <f>LGD!$D$4</f>
        <v>0.55000000000000004</v>
      </c>
      <c r="I2318" s="68">
        <f t="shared" ref="I2318:I2325" si="1895">E2318*F2318*G2318*H2318</f>
        <v>0</v>
      </c>
      <c r="J2318" s="70">
        <f t="shared" ref="J2318:J2325" si="1896">1/((1+($O$16/12))^(M2318-Q2318))</f>
        <v>9.7269182899332826E-2</v>
      </c>
      <c r="K2318" s="68">
        <f t="shared" ref="K2318:K2325" si="1897">I2318*J2318</f>
        <v>0</v>
      </c>
      <c r="M2318" s="64">
        <v>240</v>
      </c>
      <c r="N2318" s="64">
        <v>1</v>
      </c>
      <c r="O2318" s="63">
        <f t="shared" ref="O2318:O2325" si="1898">$O$16</f>
        <v>0.13390000000000002</v>
      </c>
      <c r="P2318" s="87">
        <f t="shared" si="1893"/>
        <v>1.1994685468571244E-2</v>
      </c>
      <c r="Q2318" s="64">
        <f t="shared" ref="Q2318:Q2325" si="1899">$Q$2314-12</f>
        <v>30</v>
      </c>
      <c r="R2318" s="87">
        <f t="shared" ref="R2318:R2325" si="1900">PV(O2318/12,Q2318,-P2318,0,0)</f>
        <v>0.30437875088546573</v>
      </c>
      <c r="S2318" s="64">
        <v>198</v>
      </c>
    </row>
    <row r="2319" spans="1:19" x14ac:dyDescent="0.25">
      <c r="B2319" s="62">
        <v>18</v>
      </c>
      <c r="C2319" s="64" t="s">
        <v>14</v>
      </c>
      <c r="D2319" s="68"/>
      <c r="E2319" s="68">
        <f>$D$2132*R2319</f>
        <v>0</v>
      </c>
      <c r="F2319" s="63">
        <f t="shared" si="1894"/>
        <v>1.2517692630948651E-3</v>
      </c>
      <c r="G2319" s="65">
        <f>IFERROR(VLOOKUP(B2319,EFA!$C$2:$D$7,2,0),EFA!$D$7)</f>
        <v>1.0058360487805551</v>
      </c>
      <c r="H2319" s="69">
        <f>LGD!$D$5</f>
        <v>0.14000000000000001</v>
      </c>
      <c r="I2319" s="68">
        <f t="shared" si="1895"/>
        <v>0</v>
      </c>
      <c r="J2319" s="70">
        <f t="shared" si="1896"/>
        <v>9.7269182899332826E-2</v>
      </c>
      <c r="K2319" s="68">
        <f t="shared" si="1897"/>
        <v>0</v>
      </c>
      <c r="M2319" s="64">
        <v>240</v>
      </c>
      <c r="N2319" s="64">
        <v>1</v>
      </c>
      <c r="O2319" s="63">
        <f t="shared" si="1898"/>
        <v>0.13390000000000002</v>
      </c>
      <c r="P2319" s="87">
        <f t="shared" si="1893"/>
        <v>1.1994685468571244E-2</v>
      </c>
      <c r="Q2319" s="64">
        <f t="shared" si="1899"/>
        <v>30</v>
      </c>
      <c r="R2319" s="87">
        <f t="shared" si="1900"/>
        <v>0.30437875088546573</v>
      </c>
      <c r="S2319" s="64">
        <v>198</v>
      </c>
    </row>
    <row r="2320" spans="1:19" x14ac:dyDescent="0.25">
      <c r="B2320" s="62">
        <v>18</v>
      </c>
      <c r="C2320" s="64" t="s">
        <v>15</v>
      </c>
      <c r="D2320" s="68"/>
      <c r="E2320" s="68">
        <f>$D$2133*R2320</f>
        <v>0</v>
      </c>
      <c r="F2320" s="63">
        <f t="shared" si="1894"/>
        <v>1.2517692630948651E-3</v>
      </c>
      <c r="G2320" s="65">
        <f>IFERROR(VLOOKUP(B2320,EFA!$C$2:$D$7,2,0),EFA!$D$7)</f>
        <v>1.0058360487805551</v>
      </c>
      <c r="H2320" s="69">
        <f>LGD!$D$6</f>
        <v>0.3</v>
      </c>
      <c r="I2320" s="68">
        <f t="shared" si="1895"/>
        <v>0</v>
      </c>
      <c r="J2320" s="70">
        <f t="shared" si="1896"/>
        <v>9.7269182899332826E-2</v>
      </c>
      <c r="K2320" s="68">
        <f t="shared" si="1897"/>
        <v>0</v>
      </c>
      <c r="M2320" s="64">
        <v>240</v>
      </c>
      <c r="N2320" s="64">
        <v>1</v>
      </c>
      <c r="O2320" s="63">
        <f t="shared" si="1898"/>
        <v>0.13390000000000002</v>
      </c>
      <c r="P2320" s="87">
        <f t="shared" si="1893"/>
        <v>1.1994685468571244E-2</v>
      </c>
      <c r="Q2320" s="64">
        <f t="shared" si="1899"/>
        <v>30</v>
      </c>
      <c r="R2320" s="87">
        <f t="shared" si="1900"/>
        <v>0.30437875088546573</v>
      </c>
      <c r="S2320" s="64">
        <v>198</v>
      </c>
    </row>
    <row r="2321" spans="1:19" x14ac:dyDescent="0.25">
      <c r="B2321" s="62">
        <v>18</v>
      </c>
      <c r="C2321" s="64" t="s">
        <v>16</v>
      </c>
      <c r="D2321" s="68"/>
      <c r="E2321" s="68">
        <f>$D$2134*R2321</f>
        <v>0</v>
      </c>
      <c r="F2321" s="63">
        <f t="shared" si="1894"/>
        <v>1.2517692630948651E-3</v>
      </c>
      <c r="G2321" s="65">
        <f>IFERROR(VLOOKUP(B2321,EFA!$C$2:$D$7,2,0),EFA!$D$7)</f>
        <v>1.0058360487805551</v>
      </c>
      <c r="H2321" s="69">
        <f>LGD!$D$7</f>
        <v>0.3</v>
      </c>
      <c r="I2321" s="68">
        <f t="shared" si="1895"/>
        <v>0</v>
      </c>
      <c r="J2321" s="70">
        <f t="shared" si="1896"/>
        <v>9.7269182899332826E-2</v>
      </c>
      <c r="K2321" s="68">
        <f t="shared" si="1897"/>
        <v>0</v>
      </c>
      <c r="M2321" s="64">
        <v>240</v>
      </c>
      <c r="N2321" s="64">
        <v>1</v>
      </c>
      <c r="O2321" s="63">
        <f t="shared" si="1898"/>
        <v>0.13390000000000002</v>
      </c>
      <c r="P2321" s="87">
        <f t="shared" si="1893"/>
        <v>1.1994685468571244E-2</v>
      </c>
      <c r="Q2321" s="64">
        <f t="shared" si="1899"/>
        <v>30</v>
      </c>
      <c r="R2321" s="87">
        <f t="shared" si="1900"/>
        <v>0.30437875088546573</v>
      </c>
      <c r="S2321" s="64">
        <v>198</v>
      </c>
    </row>
    <row r="2322" spans="1:19" x14ac:dyDescent="0.25">
      <c r="B2322" s="62">
        <v>18</v>
      </c>
      <c r="C2322" s="64" t="s">
        <v>17</v>
      </c>
      <c r="D2322" s="68"/>
      <c r="E2322" s="68">
        <f>$D$2135*R2322</f>
        <v>0</v>
      </c>
      <c r="F2322" s="63">
        <f t="shared" si="1894"/>
        <v>1.2517692630948651E-3</v>
      </c>
      <c r="G2322" s="65">
        <f>IFERROR(VLOOKUP(B2322,EFA!$C$2:$D$7,2,0),EFA!$D$7)</f>
        <v>1.0058360487805551</v>
      </c>
      <c r="H2322" s="69">
        <f>LGD!$D$8</f>
        <v>4.6364209605119888E-2</v>
      </c>
      <c r="I2322" s="68">
        <f t="shared" si="1895"/>
        <v>0</v>
      </c>
      <c r="J2322" s="70">
        <f t="shared" si="1896"/>
        <v>9.7269182899332826E-2</v>
      </c>
      <c r="K2322" s="68">
        <f t="shared" si="1897"/>
        <v>0</v>
      </c>
      <c r="M2322" s="64">
        <v>240</v>
      </c>
      <c r="N2322" s="64">
        <v>1</v>
      </c>
      <c r="O2322" s="63">
        <f t="shared" si="1898"/>
        <v>0.13390000000000002</v>
      </c>
      <c r="P2322" s="87">
        <f t="shared" si="1893"/>
        <v>1.1994685468571244E-2</v>
      </c>
      <c r="Q2322" s="64">
        <f t="shared" si="1899"/>
        <v>30</v>
      </c>
      <c r="R2322" s="87">
        <f t="shared" si="1900"/>
        <v>0.30437875088546573</v>
      </c>
      <c r="S2322" s="64">
        <v>198</v>
      </c>
    </row>
    <row r="2323" spans="1:19" x14ac:dyDescent="0.25">
      <c r="B2323" s="62">
        <v>18</v>
      </c>
      <c r="C2323" s="64" t="s">
        <v>18</v>
      </c>
      <c r="D2323" s="68"/>
      <c r="E2323" s="68">
        <f>$D$2136*R2323</f>
        <v>0</v>
      </c>
      <c r="F2323" s="63">
        <f t="shared" si="1894"/>
        <v>1.2517692630948651E-3</v>
      </c>
      <c r="G2323" s="65">
        <f>IFERROR(VLOOKUP(B2323,EFA!$C$2:$D$7,2,0),EFA!$D$7)</f>
        <v>1.0058360487805551</v>
      </c>
      <c r="H2323" s="69">
        <f>LGD!$D$9</f>
        <v>0.25</v>
      </c>
      <c r="I2323" s="68">
        <f t="shared" si="1895"/>
        <v>0</v>
      </c>
      <c r="J2323" s="70">
        <f t="shared" si="1896"/>
        <v>9.7269182899332826E-2</v>
      </c>
      <c r="K2323" s="68">
        <f t="shared" si="1897"/>
        <v>0</v>
      </c>
      <c r="M2323" s="64">
        <v>240</v>
      </c>
      <c r="N2323" s="64">
        <v>1</v>
      </c>
      <c r="O2323" s="63">
        <f t="shared" si="1898"/>
        <v>0.13390000000000002</v>
      </c>
      <c r="P2323" s="87">
        <f t="shared" si="1893"/>
        <v>1.1994685468571244E-2</v>
      </c>
      <c r="Q2323" s="64">
        <f t="shared" si="1899"/>
        <v>30</v>
      </c>
      <c r="R2323" s="87">
        <f t="shared" si="1900"/>
        <v>0.30437875088546573</v>
      </c>
      <c r="S2323" s="64">
        <v>198</v>
      </c>
    </row>
    <row r="2324" spans="1:19" x14ac:dyDescent="0.25">
      <c r="B2324" s="62">
        <v>18</v>
      </c>
      <c r="C2324" s="64" t="s">
        <v>19</v>
      </c>
      <c r="D2324" s="68"/>
      <c r="E2324" s="68">
        <f>$D$2137*R2324</f>
        <v>0</v>
      </c>
      <c r="F2324" s="63">
        <f t="shared" si="1894"/>
        <v>1.2517692630948651E-3</v>
      </c>
      <c r="G2324" s="65">
        <f>IFERROR(VLOOKUP(B2324,EFA!$C$2:$D$7,2,0),EFA!$D$7)</f>
        <v>1.0058360487805551</v>
      </c>
      <c r="H2324" s="69">
        <f>LGD!$D$10</f>
        <v>0.35</v>
      </c>
      <c r="I2324" s="68">
        <f t="shared" si="1895"/>
        <v>0</v>
      </c>
      <c r="J2324" s="70">
        <f t="shared" si="1896"/>
        <v>9.7269182899332826E-2</v>
      </c>
      <c r="K2324" s="68">
        <f t="shared" si="1897"/>
        <v>0</v>
      </c>
      <c r="M2324" s="64">
        <v>240</v>
      </c>
      <c r="N2324" s="64">
        <v>1</v>
      </c>
      <c r="O2324" s="63">
        <f t="shared" si="1898"/>
        <v>0.13390000000000002</v>
      </c>
      <c r="P2324" s="87">
        <f t="shared" si="1893"/>
        <v>1.1994685468571244E-2</v>
      </c>
      <c r="Q2324" s="64">
        <f t="shared" si="1899"/>
        <v>30</v>
      </c>
      <c r="R2324" s="87">
        <f t="shared" si="1900"/>
        <v>0.30437875088546573</v>
      </c>
      <c r="S2324" s="64">
        <v>198</v>
      </c>
    </row>
    <row r="2325" spans="1:19" x14ac:dyDescent="0.25">
      <c r="B2325" s="62">
        <v>18</v>
      </c>
      <c r="C2325" s="64" t="s">
        <v>20</v>
      </c>
      <c r="D2325" s="68"/>
      <c r="E2325" s="68">
        <f>$D$2138*R2325</f>
        <v>0</v>
      </c>
      <c r="F2325" s="63">
        <f t="shared" si="1894"/>
        <v>1.2517692630948651E-3</v>
      </c>
      <c r="G2325" s="65">
        <f>IFERROR(VLOOKUP(B2325,EFA!$C$2:$D$7,2,0),EFA!$D$7)</f>
        <v>1.0058360487805551</v>
      </c>
      <c r="H2325" s="69">
        <f>LGD!$D$11</f>
        <v>0.55000000000000004</v>
      </c>
      <c r="I2325" s="68">
        <f t="shared" si="1895"/>
        <v>0</v>
      </c>
      <c r="J2325" s="70">
        <f t="shared" si="1896"/>
        <v>9.7269182899332826E-2</v>
      </c>
      <c r="K2325" s="68">
        <f t="shared" si="1897"/>
        <v>0</v>
      </c>
      <c r="M2325" s="64">
        <v>240</v>
      </c>
      <c r="N2325" s="64">
        <v>1</v>
      </c>
      <c r="O2325" s="63">
        <f t="shared" si="1898"/>
        <v>0.13390000000000002</v>
      </c>
      <c r="P2325" s="87">
        <f t="shared" si="1893"/>
        <v>1.1994685468571244E-2</v>
      </c>
      <c r="Q2325" s="64">
        <f t="shared" si="1899"/>
        <v>30</v>
      </c>
      <c r="R2325" s="87">
        <f t="shared" si="1900"/>
        <v>0.30437875088546573</v>
      </c>
      <c r="S2325" s="64">
        <v>198</v>
      </c>
    </row>
    <row r="2326" spans="1:19" x14ac:dyDescent="0.25">
      <c r="C2326" s="64"/>
      <c r="D2326" s="68"/>
      <c r="E2326" s="68"/>
      <c r="F2326" s="63"/>
      <c r="G2326" s="65"/>
      <c r="H2326" s="69"/>
      <c r="I2326" s="68"/>
      <c r="J2326" s="70"/>
      <c r="K2326" s="68"/>
      <c r="M2326" s="64"/>
      <c r="N2326" s="64"/>
      <c r="O2326" s="63"/>
      <c r="P2326" s="87"/>
      <c r="Q2326" s="64"/>
      <c r="R2326" s="87"/>
      <c r="S2326" s="64"/>
    </row>
    <row r="2327" spans="1:19" x14ac:dyDescent="0.25">
      <c r="A2327" s="64">
        <v>20</v>
      </c>
      <c r="B2327" s="62" t="s">
        <v>52</v>
      </c>
      <c r="C2327" s="64" t="s">
        <v>9</v>
      </c>
      <c r="D2327" s="64"/>
      <c r="E2327" s="84" t="s">
        <v>26</v>
      </c>
      <c r="F2327" s="84" t="s">
        <v>39</v>
      </c>
      <c r="G2327" s="84" t="s">
        <v>27</v>
      </c>
      <c r="H2327" s="84" t="s">
        <v>28</v>
      </c>
      <c r="I2327" s="84" t="s">
        <v>29</v>
      </c>
      <c r="J2327" s="84" t="s">
        <v>30</v>
      </c>
      <c r="K2327" s="85" t="s">
        <v>31</v>
      </c>
      <c r="M2327" s="85" t="s">
        <v>32</v>
      </c>
      <c r="N2327" s="85" t="s">
        <v>33</v>
      </c>
      <c r="O2327" s="85" t="s">
        <v>34</v>
      </c>
      <c r="P2327" s="85" t="s">
        <v>35</v>
      </c>
      <c r="Q2327" s="85" t="s">
        <v>36</v>
      </c>
      <c r="R2327" s="85" t="s">
        <v>37</v>
      </c>
      <c r="S2327" s="85" t="s">
        <v>38</v>
      </c>
    </row>
    <row r="2328" spans="1:19" x14ac:dyDescent="0.25">
      <c r="B2328" s="62">
        <v>19</v>
      </c>
      <c r="C2328" s="64" t="s">
        <v>12</v>
      </c>
      <c r="D2328" s="68"/>
      <c r="E2328" s="68">
        <f>$D$2130*R2328</f>
        <v>0</v>
      </c>
      <c r="F2328" s="63">
        <f>$V$4-$U$4</f>
        <v>1.1840721458190595E-3</v>
      </c>
      <c r="G2328" s="65">
        <f>IFERROR(VLOOKUP(B2328,EFA!$C$2:$D$7,2,0),EFA!$D$7)</f>
        <v>1.0058360487805551</v>
      </c>
      <c r="H2328" s="69">
        <f>LGD!$D$3</f>
        <v>0</v>
      </c>
      <c r="I2328" s="68">
        <f>E2328*F2328*G2328*H2328</f>
        <v>0</v>
      </c>
      <c r="J2328" s="70">
        <f>1/((1+($O$16/12))^(M2328-Q2328))</f>
        <v>8.5142281390711685E-2</v>
      </c>
      <c r="K2328" s="68">
        <f>I2328*J2328</f>
        <v>0</v>
      </c>
      <c r="M2328" s="64">
        <v>240</v>
      </c>
      <c r="N2328" s="64">
        <v>1</v>
      </c>
      <c r="O2328" s="63">
        <f>$O$16</f>
        <v>0.13390000000000002</v>
      </c>
      <c r="P2328" s="87">
        <f t="shared" ref="P2328:P2336" si="1901">PMT(O2328/12,M2328,-N2328,0,0)</f>
        <v>1.1994685468571244E-2</v>
      </c>
      <c r="Q2328" s="64">
        <f>$Q$2325-12</f>
        <v>18</v>
      </c>
      <c r="R2328" s="87">
        <f>PV(O2328/12,Q2328,-P2328,0,0)</f>
        <v>0.19462505876870195</v>
      </c>
      <c r="S2328" s="64">
        <v>198</v>
      </c>
    </row>
    <row r="2329" spans="1:19" x14ac:dyDescent="0.25">
      <c r="B2329" s="62">
        <v>19</v>
      </c>
      <c r="C2329" s="64" t="s">
        <v>13</v>
      </c>
      <c r="D2329" s="68"/>
      <c r="E2329" s="68">
        <f>$D$2131*R2329</f>
        <v>0</v>
      </c>
      <c r="F2329" s="63">
        <f t="shared" ref="F2329:F2336" si="1902">$V$4-$U$4</f>
        <v>1.1840721458190595E-3</v>
      </c>
      <c r="G2329" s="65">
        <f>IFERROR(VLOOKUP(B2329,EFA!$C$2:$D$7,2,0),EFA!$D$7)</f>
        <v>1.0058360487805551</v>
      </c>
      <c r="H2329" s="69">
        <f>LGD!$D$4</f>
        <v>0.55000000000000004</v>
      </c>
      <c r="I2329" s="68">
        <f t="shared" ref="I2329:I2336" si="1903">E2329*F2329*G2329*H2329</f>
        <v>0</v>
      </c>
      <c r="J2329" s="70">
        <f t="shared" ref="J2329:J2336" si="1904">1/((1+($O$16/12))^(M2329-Q2329))</f>
        <v>8.5142281390711685E-2</v>
      </c>
      <c r="K2329" s="68">
        <f t="shared" ref="K2329:K2336" si="1905">I2329*J2329</f>
        <v>0</v>
      </c>
      <c r="M2329" s="64">
        <v>240</v>
      </c>
      <c r="N2329" s="64">
        <v>1</v>
      </c>
      <c r="O2329" s="63">
        <f t="shared" ref="O2329:O2336" si="1906">$O$16</f>
        <v>0.13390000000000002</v>
      </c>
      <c r="P2329" s="87">
        <f t="shared" si="1901"/>
        <v>1.1994685468571244E-2</v>
      </c>
      <c r="Q2329" s="64">
        <f t="shared" ref="Q2329:Q2336" si="1907">$Q$2325-12</f>
        <v>18</v>
      </c>
      <c r="R2329" s="87">
        <f t="shared" ref="R2329:R2336" si="1908">PV(O2329/12,Q2329,-P2329,0,0)</f>
        <v>0.19462505876870195</v>
      </c>
      <c r="S2329" s="64">
        <v>198</v>
      </c>
    </row>
    <row r="2330" spans="1:19" x14ac:dyDescent="0.25">
      <c r="B2330" s="62">
        <v>19</v>
      </c>
      <c r="C2330" s="64" t="s">
        <v>14</v>
      </c>
      <c r="D2330" s="68"/>
      <c r="E2330" s="68">
        <f>$D$2132*R2330</f>
        <v>0</v>
      </c>
      <c r="F2330" s="63">
        <f t="shared" si="1902"/>
        <v>1.1840721458190595E-3</v>
      </c>
      <c r="G2330" s="65">
        <f>IFERROR(VLOOKUP(B2330,EFA!$C$2:$D$7,2,0),EFA!$D$7)</f>
        <v>1.0058360487805551</v>
      </c>
      <c r="H2330" s="69">
        <f>LGD!$D$5</f>
        <v>0.14000000000000001</v>
      </c>
      <c r="I2330" s="68">
        <f t="shared" si="1903"/>
        <v>0</v>
      </c>
      <c r="J2330" s="70">
        <f t="shared" si="1904"/>
        <v>8.5142281390711685E-2</v>
      </c>
      <c r="K2330" s="68">
        <f t="shared" si="1905"/>
        <v>0</v>
      </c>
      <c r="M2330" s="64">
        <v>240</v>
      </c>
      <c r="N2330" s="64">
        <v>1</v>
      </c>
      <c r="O2330" s="63">
        <f t="shared" si="1906"/>
        <v>0.13390000000000002</v>
      </c>
      <c r="P2330" s="87">
        <f t="shared" si="1901"/>
        <v>1.1994685468571244E-2</v>
      </c>
      <c r="Q2330" s="64">
        <f t="shared" si="1907"/>
        <v>18</v>
      </c>
      <c r="R2330" s="87">
        <f t="shared" si="1908"/>
        <v>0.19462505876870195</v>
      </c>
      <c r="S2330" s="64">
        <v>198</v>
      </c>
    </row>
    <row r="2331" spans="1:19" x14ac:dyDescent="0.25">
      <c r="B2331" s="62">
        <v>19</v>
      </c>
      <c r="C2331" s="64" t="s">
        <v>15</v>
      </c>
      <c r="D2331" s="68"/>
      <c r="E2331" s="68">
        <f>$D$2133*R2331</f>
        <v>0</v>
      </c>
      <c r="F2331" s="63">
        <f t="shared" si="1902"/>
        <v>1.1840721458190595E-3</v>
      </c>
      <c r="G2331" s="65">
        <f>IFERROR(VLOOKUP(B2331,EFA!$C$2:$D$7,2,0),EFA!$D$7)</f>
        <v>1.0058360487805551</v>
      </c>
      <c r="H2331" s="69">
        <f>LGD!$D$6</f>
        <v>0.3</v>
      </c>
      <c r="I2331" s="68">
        <f t="shared" si="1903"/>
        <v>0</v>
      </c>
      <c r="J2331" s="70">
        <f t="shared" si="1904"/>
        <v>8.5142281390711685E-2</v>
      </c>
      <c r="K2331" s="68">
        <f t="shared" si="1905"/>
        <v>0</v>
      </c>
      <c r="M2331" s="64">
        <v>240</v>
      </c>
      <c r="N2331" s="64">
        <v>1</v>
      </c>
      <c r="O2331" s="63">
        <f t="shared" si="1906"/>
        <v>0.13390000000000002</v>
      </c>
      <c r="P2331" s="87">
        <f t="shared" si="1901"/>
        <v>1.1994685468571244E-2</v>
      </c>
      <c r="Q2331" s="64">
        <f t="shared" si="1907"/>
        <v>18</v>
      </c>
      <c r="R2331" s="87">
        <f t="shared" si="1908"/>
        <v>0.19462505876870195</v>
      </c>
      <c r="S2331" s="64">
        <v>198</v>
      </c>
    </row>
    <row r="2332" spans="1:19" x14ac:dyDescent="0.25">
      <c r="B2332" s="62">
        <v>19</v>
      </c>
      <c r="C2332" s="64" t="s">
        <v>16</v>
      </c>
      <c r="D2332" s="68"/>
      <c r="E2332" s="68">
        <f>$D$2134*R2332</f>
        <v>0</v>
      </c>
      <c r="F2332" s="63">
        <f t="shared" si="1902"/>
        <v>1.1840721458190595E-3</v>
      </c>
      <c r="G2332" s="65">
        <f>IFERROR(VLOOKUP(B2332,EFA!$C$2:$D$7,2,0),EFA!$D$7)</f>
        <v>1.0058360487805551</v>
      </c>
      <c r="H2332" s="69">
        <f>LGD!$D$7</f>
        <v>0.3</v>
      </c>
      <c r="I2332" s="68">
        <f t="shared" si="1903"/>
        <v>0</v>
      </c>
      <c r="J2332" s="70">
        <f t="shared" si="1904"/>
        <v>8.5142281390711685E-2</v>
      </c>
      <c r="K2332" s="68">
        <f t="shared" si="1905"/>
        <v>0</v>
      </c>
      <c r="M2332" s="64">
        <v>240</v>
      </c>
      <c r="N2332" s="64">
        <v>1</v>
      </c>
      <c r="O2332" s="63">
        <f t="shared" si="1906"/>
        <v>0.13390000000000002</v>
      </c>
      <c r="P2332" s="87">
        <f t="shared" si="1901"/>
        <v>1.1994685468571244E-2</v>
      </c>
      <c r="Q2332" s="64">
        <f t="shared" si="1907"/>
        <v>18</v>
      </c>
      <c r="R2332" s="87">
        <f t="shared" si="1908"/>
        <v>0.19462505876870195</v>
      </c>
      <c r="S2332" s="64">
        <v>198</v>
      </c>
    </row>
    <row r="2333" spans="1:19" x14ac:dyDescent="0.25">
      <c r="B2333" s="62">
        <v>19</v>
      </c>
      <c r="C2333" s="64" t="s">
        <v>17</v>
      </c>
      <c r="D2333" s="68"/>
      <c r="E2333" s="68">
        <f>$D$2135*R2333</f>
        <v>0</v>
      </c>
      <c r="F2333" s="63">
        <f t="shared" si="1902"/>
        <v>1.1840721458190595E-3</v>
      </c>
      <c r="G2333" s="65">
        <f>IFERROR(VLOOKUP(B2333,EFA!$C$2:$D$7,2,0),EFA!$D$7)</f>
        <v>1.0058360487805551</v>
      </c>
      <c r="H2333" s="69">
        <f>LGD!$D$8</f>
        <v>4.6364209605119888E-2</v>
      </c>
      <c r="I2333" s="68">
        <f t="shared" si="1903"/>
        <v>0</v>
      </c>
      <c r="J2333" s="70">
        <f t="shared" si="1904"/>
        <v>8.5142281390711685E-2</v>
      </c>
      <c r="K2333" s="68">
        <f t="shared" si="1905"/>
        <v>0</v>
      </c>
      <c r="M2333" s="64">
        <v>240</v>
      </c>
      <c r="N2333" s="64">
        <v>1</v>
      </c>
      <c r="O2333" s="63">
        <f t="shared" si="1906"/>
        <v>0.13390000000000002</v>
      </c>
      <c r="P2333" s="87">
        <f t="shared" si="1901"/>
        <v>1.1994685468571244E-2</v>
      </c>
      <c r="Q2333" s="64">
        <f t="shared" si="1907"/>
        <v>18</v>
      </c>
      <c r="R2333" s="87">
        <f t="shared" si="1908"/>
        <v>0.19462505876870195</v>
      </c>
      <c r="S2333" s="64">
        <v>198</v>
      </c>
    </row>
    <row r="2334" spans="1:19" x14ac:dyDescent="0.25">
      <c r="B2334" s="62">
        <v>19</v>
      </c>
      <c r="C2334" s="64" t="s">
        <v>18</v>
      </c>
      <c r="D2334" s="68"/>
      <c r="E2334" s="68">
        <f>$D$2136*R2334</f>
        <v>0</v>
      </c>
      <c r="F2334" s="63">
        <f t="shared" si="1902"/>
        <v>1.1840721458190595E-3</v>
      </c>
      <c r="G2334" s="65">
        <f>IFERROR(VLOOKUP(B2334,EFA!$C$2:$D$7,2,0),EFA!$D$7)</f>
        <v>1.0058360487805551</v>
      </c>
      <c r="H2334" s="69">
        <f>LGD!$D$9</f>
        <v>0.25</v>
      </c>
      <c r="I2334" s="68">
        <f t="shared" si="1903"/>
        <v>0</v>
      </c>
      <c r="J2334" s="70">
        <f t="shared" si="1904"/>
        <v>8.5142281390711685E-2</v>
      </c>
      <c r="K2334" s="68">
        <f t="shared" si="1905"/>
        <v>0</v>
      </c>
      <c r="M2334" s="64">
        <v>240</v>
      </c>
      <c r="N2334" s="64">
        <v>1</v>
      </c>
      <c r="O2334" s="63">
        <f t="shared" si="1906"/>
        <v>0.13390000000000002</v>
      </c>
      <c r="P2334" s="87">
        <f t="shared" si="1901"/>
        <v>1.1994685468571244E-2</v>
      </c>
      <c r="Q2334" s="64">
        <f t="shared" si="1907"/>
        <v>18</v>
      </c>
      <c r="R2334" s="87">
        <f t="shared" si="1908"/>
        <v>0.19462505876870195</v>
      </c>
      <c r="S2334" s="64">
        <v>198</v>
      </c>
    </row>
    <row r="2335" spans="1:19" x14ac:dyDescent="0.25">
      <c r="B2335" s="62">
        <v>19</v>
      </c>
      <c r="C2335" s="64" t="s">
        <v>19</v>
      </c>
      <c r="D2335" s="68"/>
      <c r="E2335" s="68">
        <f>$D$2137*R2335</f>
        <v>0</v>
      </c>
      <c r="F2335" s="63">
        <f t="shared" si="1902"/>
        <v>1.1840721458190595E-3</v>
      </c>
      <c r="G2335" s="65">
        <f>IFERROR(VLOOKUP(B2335,EFA!$C$2:$D$7,2,0),EFA!$D$7)</f>
        <v>1.0058360487805551</v>
      </c>
      <c r="H2335" s="69">
        <f>LGD!$D$10</f>
        <v>0.35</v>
      </c>
      <c r="I2335" s="68">
        <f t="shared" si="1903"/>
        <v>0</v>
      </c>
      <c r="J2335" s="70">
        <f t="shared" si="1904"/>
        <v>8.5142281390711685E-2</v>
      </c>
      <c r="K2335" s="68">
        <f t="shared" si="1905"/>
        <v>0</v>
      </c>
      <c r="M2335" s="64">
        <v>240</v>
      </c>
      <c r="N2335" s="64">
        <v>1</v>
      </c>
      <c r="O2335" s="63">
        <f t="shared" si="1906"/>
        <v>0.13390000000000002</v>
      </c>
      <c r="P2335" s="87">
        <f t="shared" si="1901"/>
        <v>1.1994685468571244E-2</v>
      </c>
      <c r="Q2335" s="64">
        <f t="shared" si="1907"/>
        <v>18</v>
      </c>
      <c r="R2335" s="87">
        <f t="shared" si="1908"/>
        <v>0.19462505876870195</v>
      </c>
      <c r="S2335" s="64">
        <v>198</v>
      </c>
    </row>
    <row r="2336" spans="1:19" x14ac:dyDescent="0.25">
      <c r="B2336" s="62">
        <v>19</v>
      </c>
      <c r="C2336" s="64" t="s">
        <v>20</v>
      </c>
      <c r="D2336" s="68"/>
      <c r="E2336" s="68">
        <f>$D$2138*R2336</f>
        <v>0</v>
      </c>
      <c r="F2336" s="63">
        <f t="shared" si="1902"/>
        <v>1.1840721458190595E-3</v>
      </c>
      <c r="G2336" s="65">
        <f>IFERROR(VLOOKUP(B2336,EFA!$C$2:$D$7,2,0),EFA!$D$7)</f>
        <v>1.0058360487805551</v>
      </c>
      <c r="H2336" s="69">
        <f>LGD!$D$11</f>
        <v>0.55000000000000004</v>
      </c>
      <c r="I2336" s="68">
        <f t="shared" si="1903"/>
        <v>0</v>
      </c>
      <c r="J2336" s="70">
        <f t="shared" si="1904"/>
        <v>8.5142281390711685E-2</v>
      </c>
      <c r="K2336" s="68">
        <f t="shared" si="1905"/>
        <v>0</v>
      </c>
      <c r="M2336" s="64">
        <v>240</v>
      </c>
      <c r="N2336" s="64">
        <v>1</v>
      </c>
      <c r="O2336" s="63">
        <f t="shared" si="1906"/>
        <v>0.13390000000000002</v>
      </c>
      <c r="P2336" s="87">
        <f t="shared" si="1901"/>
        <v>1.1994685468571244E-2</v>
      </c>
      <c r="Q2336" s="64">
        <f t="shared" si="1907"/>
        <v>18</v>
      </c>
      <c r="R2336" s="87">
        <f t="shared" si="1908"/>
        <v>0.19462505876870195</v>
      </c>
      <c r="S2336" s="64">
        <v>198</v>
      </c>
    </row>
    <row r="2337" spans="1:19" x14ac:dyDescent="0.25">
      <c r="C2337" s="94"/>
      <c r="D2337" s="102"/>
      <c r="E2337" s="102"/>
      <c r="F2337" s="95"/>
      <c r="G2337" s="98"/>
      <c r="H2337" s="99"/>
      <c r="I2337" s="102"/>
      <c r="J2337" s="100"/>
      <c r="K2337" s="102"/>
      <c r="M2337" s="94"/>
      <c r="N2337" s="94"/>
      <c r="O2337" s="95"/>
      <c r="P2337" s="96"/>
      <c r="Q2337" s="94"/>
      <c r="R2337" s="96"/>
      <c r="S2337" s="94"/>
    </row>
    <row r="2338" spans="1:19" x14ac:dyDescent="0.25">
      <c r="A2338" s="64">
        <v>20</v>
      </c>
      <c r="B2338" s="62" t="s">
        <v>52</v>
      </c>
      <c r="C2338" s="64" t="s">
        <v>9</v>
      </c>
      <c r="D2338" s="64"/>
      <c r="E2338" s="84" t="s">
        <v>26</v>
      </c>
      <c r="F2338" s="84" t="s">
        <v>39</v>
      </c>
      <c r="G2338" s="84" t="s">
        <v>27</v>
      </c>
      <c r="H2338" s="84" t="s">
        <v>28</v>
      </c>
      <c r="I2338" s="84" t="s">
        <v>29</v>
      </c>
      <c r="J2338" s="84" t="s">
        <v>30</v>
      </c>
      <c r="K2338" s="85" t="s">
        <v>31</v>
      </c>
      <c r="M2338" s="85" t="s">
        <v>32</v>
      </c>
      <c r="N2338" s="85" t="s">
        <v>33</v>
      </c>
      <c r="O2338" s="85" t="s">
        <v>34</v>
      </c>
      <c r="P2338" s="85" t="s">
        <v>35</v>
      </c>
      <c r="Q2338" s="85" t="s">
        <v>36</v>
      </c>
      <c r="R2338" s="85" t="s">
        <v>37</v>
      </c>
      <c r="S2338" s="85" t="s">
        <v>38</v>
      </c>
    </row>
    <row r="2339" spans="1:19" x14ac:dyDescent="0.25">
      <c r="B2339" s="62">
        <v>20</v>
      </c>
      <c r="C2339" s="64" t="s">
        <v>12</v>
      </c>
      <c r="D2339" s="68"/>
      <c r="E2339" s="68">
        <f>$D$2130*R2339</f>
        <v>0</v>
      </c>
      <c r="F2339" s="63">
        <f>$W$4-$V$4</f>
        <v>1.1233231470873517E-3</v>
      </c>
      <c r="G2339" s="65">
        <f>IFERROR(VLOOKUP(B2339,EFA!$C$2:$D$7,2,0),EFA!$D$7)</f>
        <v>1.0058360487805551</v>
      </c>
      <c r="H2339" s="69">
        <f>LGD!$D$3</f>
        <v>0</v>
      </c>
      <c r="I2339" s="68">
        <f>E2339*F2339*G2339*H2339</f>
        <v>0</v>
      </c>
      <c r="J2339" s="70">
        <f>1/((1+($O$16/12))^(M2339-Q2339))</f>
        <v>7.4527284637700544E-2</v>
      </c>
      <c r="K2339" s="68">
        <f>I2339*J2339</f>
        <v>0</v>
      </c>
      <c r="M2339" s="64">
        <v>240</v>
      </c>
      <c r="N2339" s="64">
        <v>1</v>
      </c>
      <c r="O2339" s="63">
        <f>$O$16</f>
        <v>0.13390000000000002</v>
      </c>
      <c r="P2339" s="87">
        <f t="shared" ref="P2339:P2347" si="1909">PMT(O2339/12,M2339,-N2339,0,0)</f>
        <v>1.1994685468571244E-2</v>
      </c>
      <c r="Q2339" s="64">
        <f>$Q$2336-12</f>
        <v>6</v>
      </c>
      <c r="R2339" s="87">
        <f>PV(O2339/12,Q2339,-P2339,0,0)</f>
        <v>6.9239036947266755E-2</v>
      </c>
      <c r="S2339" s="64">
        <v>198</v>
      </c>
    </row>
    <row r="2340" spans="1:19" x14ac:dyDescent="0.25">
      <c r="B2340" s="62">
        <v>20</v>
      </c>
      <c r="C2340" s="64" t="s">
        <v>13</v>
      </c>
      <c r="D2340" s="68"/>
      <c r="E2340" s="68">
        <f>$D$2131*R2340</f>
        <v>0</v>
      </c>
      <c r="F2340" s="63">
        <f t="shared" ref="F2340:F2347" si="1910">$W$4-$V$4</f>
        <v>1.1233231470873517E-3</v>
      </c>
      <c r="G2340" s="65">
        <f>IFERROR(VLOOKUP(B2340,EFA!$C$2:$D$7,2,0),EFA!$D$7)</f>
        <v>1.0058360487805551</v>
      </c>
      <c r="H2340" s="69">
        <f>LGD!$D$4</f>
        <v>0.55000000000000004</v>
      </c>
      <c r="I2340" s="68">
        <f t="shared" ref="I2340:I2347" si="1911">E2340*F2340*G2340*H2340</f>
        <v>0</v>
      </c>
      <c r="J2340" s="70">
        <f t="shared" ref="J2340:J2347" si="1912">1/((1+($O$16/12))^(M2340-Q2340))</f>
        <v>7.4527284637700544E-2</v>
      </c>
      <c r="K2340" s="68">
        <f t="shared" ref="K2340:K2347" si="1913">I2340*J2340</f>
        <v>0</v>
      </c>
      <c r="M2340" s="64">
        <v>240</v>
      </c>
      <c r="N2340" s="64">
        <v>1</v>
      </c>
      <c r="O2340" s="63">
        <f t="shared" ref="O2340:O2347" si="1914">$O$16</f>
        <v>0.13390000000000002</v>
      </c>
      <c r="P2340" s="87">
        <f t="shared" si="1909"/>
        <v>1.1994685468571244E-2</v>
      </c>
      <c r="Q2340" s="64">
        <f t="shared" ref="Q2340:Q2347" si="1915">$Q$2336-12</f>
        <v>6</v>
      </c>
      <c r="R2340" s="87">
        <f t="shared" ref="R2340:R2347" si="1916">PV(O2340/12,Q2340,-P2340,0,0)</f>
        <v>6.9239036947266755E-2</v>
      </c>
      <c r="S2340" s="64">
        <v>198</v>
      </c>
    </row>
    <row r="2341" spans="1:19" x14ac:dyDescent="0.25">
      <c r="B2341" s="62">
        <v>20</v>
      </c>
      <c r="C2341" s="64" t="s">
        <v>14</v>
      </c>
      <c r="D2341" s="68"/>
      <c r="E2341" s="68">
        <f>$D$2132*R2341</f>
        <v>0</v>
      </c>
      <c r="F2341" s="63">
        <f t="shared" si="1910"/>
        <v>1.1233231470873517E-3</v>
      </c>
      <c r="G2341" s="65">
        <f>IFERROR(VLOOKUP(B2341,EFA!$C$2:$D$7,2,0),EFA!$D$7)</f>
        <v>1.0058360487805551</v>
      </c>
      <c r="H2341" s="69">
        <f>LGD!$D$5</f>
        <v>0.14000000000000001</v>
      </c>
      <c r="I2341" s="68">
        <f t="shared" si="1911"/>
        <v>0</v>
      </c>
      <c r="J2341" s="70">
        <f t="shared" si="1912"/>
        <v>7.4527284637700544E-2</v>
      </c>
      <c r="K2341" s="68">
        <f t="shared" si="1913"/>
        <v>0</v>
      </c>
      <c r="M2341" s="64">
        <v>240</v>
      </c>
      <c r="N2341" s="64">
        <v>1</v>
      </c>
      <c r="O2341" s="63">
        <f t="shared" si="1914"/>
        <v>0.13390000000000002</v>
      </c>
      <c r="P2341" s="87">
        <f t="shared" si="1909"/>
        <v>1.1994685468571244E-2</v>
      </c>
      <c r="Q2341" s="64">
        <f t="shared" si="1915"/>
        <v>6</v>
      </c>
      <c r="R2341" s="87">
        <f t="shared" si="1916"/>
        <v>6.9239036947266755E-2</v>
      </c>
      <c r="S2341" s="64">
        <v>198</v>
      </c>
    </row>
    <row r="2342" spans="1:19" x14ac:dyDescent="0.25">
      <c r="B2342" s="62">
        <v>20</v>
      </c>
      <c r="C2342" s="64" t="s">
        <v>15</v>
      </c>
      <c r="D2342" s="68"/>
      <c r="E2342" s="68">
        <f>$D$2133*R2342</f>
        <v>0</v>
      </c>
      <c r="F2342" s="63">
        <f t="shared" si="1910"/>
        <v>1.1233231470873517E-3</v>
      </c>
      <c r="G2342" s="65">
        <f>IFERROR(VLOOKUP(B2342,EFA!$C$2:$D$7,2,0),EFA!$D$7)</f>
        <v>1.0058360487805551</v>
      </c>
      <c r="H2342" s="69">
        <f>LGD!$D$6</f>
        <v>0.3</v>
      </c>
      <c r="I2342" s="68">
        <f t="shared" si="1911"/>
        <v>0</v>
      </c>
      <c r="J2342" s="70">
        <f t="shared" si="1912"/>
        <v>7.4527284637700544E-2</v>
      </c>
      <c r="K2342" s="68">
        <f t="shared" si="1913"/>
        <v>0</v>
      </c>
      <c r="M2342" s="64">
        <v>240</v>
      </c>
      <c r="N2342" s="64">
        <v>1</v>
      </c>
      <c r="O2342" s="63">
        <f t="shared" si="1914"/>
        <v>0.13390000000000002</v>
      </c>
      <c r="P2342" s="87">
        <f t="shared" si="1909"/>
        <v>1.1994685468571244E-2</v>
      </c>
      <c r="Q2342" s="64">
        <f t="shared" si="1915"/>
        <v>6</v>
      </c>
      <c r="R2342" s="87">
        <f t="shared" si="1916"/>
        <v>6.9239036947266755E-2</v>
      </c>
      <c r="S2342" s="64">
        <v>198</v>
      </c>
    </row>
    <row r="2343" spans="1:19" x14ac:dyDescent="0.25">
      <c r="B2343" s="62">
        <v>20</v>
      </c>
      <c r="C2343" s="64" t="s">
        <v>16</v>
      </c>
      <c r="D2343" s="68"/>
      <c r="E2343" s="68">
        <f>$D$2134*R2343</f>
        <v>0</v>
      </c>
      <c r="F2343" s="63">
        <f t="shared" si="1910"/>
        <v>1.1233231470873517E-3</v>
      </c>
      <c r="G2343" s="65">
        <f>IFERROR(VLOOKUP(B2343,EFA!$C$2:$D$7,2,0),EFA!$D$7)</f>
        <v>1.0058360487805551</v>
      </c>
      <c r="H2343" s="69">
        <f>LGD!$D$7</f>
        <v>0.3</v>
      </c>
      <c r="I2343" s="68">
        <f t="shared" si="1911"/>
        <v>0</v>
      </c>
      <c r="J2343" s="70">
        <f t="shared" si="1912"/>
        <v>7.4527284637700544E-2</v>
      </c>
      <c r="K2343" s="68">
        <f t="shared" si="1913"/>
        <v>0</v>
      </c>
      <c r="M2343" s="64">
        <v>240</v>
      </c>
      <c r="N2343" s="64">
        <v>1</v>
      </c>
      <c r="O2343" s="63">
        <f t="shared" si="1914"/>
        <v>0.13390000000000002</v>
      </c>
      <c r="P2343" s="87">
        <f t="shared" si="1909"/>
        <v>1.1994685468571244E-2</v>
      </c>
      <c r="Q2343" s="64">
        <f t="shared" si="1915"/>
        <v>6</v>
      </c>
      <c r="R2343" s="87">
        <f t="shared" si="1916"/>
        <v>6.9239036947266755E-2</v>
      </c>
      <c r="S2343" s="64">
        <v>198</v>
      </c>
    </row>
    <row r="2344" spans="1:19" x14ac:dyDescent="0.25">
      <c r="B2344" s="62">
        <v>20</v>
      </c>
      <c r="C2344" s="64" t="s">
        <v>17</v>
      </c>
      <c r="D2344" s="68"/>
      <c r="E2344" s="68">
        <f>$D$2135*R2344</f>
        <v>0</v>
      </c>
      <c r="F2344" s="63">
        <f t="shared" si="1910"/>
        <v>1.1233231470873517E-3</v>
      </c>
      <c r="G2344" s="65">
        <f>IFERROR(VLOOKUP(B2344,EFA!$C$2:$D$7,2,0),EFA!$D$7)</f>
        <v>1.0058360487805551</v>
      </c>
      <c r="H2344" s="69">
        <f>LGD!$D$8</f>
        <v>4.6364209605119888E-2</v>
      </c>
      <c r="I2344" s="68">
        <f t="shared" si="1911"/>
        <v>0</v>
      </c>
      <c r="J2344" s="70">
        <f t="shared" si="1912"/>
        <v>7.4527284637700544E-2</v>
      </c>
      <c r="K2344" s="68">
        <f t="shared" si="1913"/>
        <v>0</v>
      </c>
      <c r="M2344" s="64">
        <v>240</v>
      </c>
      <c r="N2344" s="64">
        <v>1</v>
      </c>
      <c r="O2344" s="63">
        <f t="shared" si="1914"/>
        <v>0.13390000000000002</v>
      </c>
      <c r="P2344" s="87">
        <f t="shared" si="1909"/>
        <v>1.1994685468571244E-2</v>
      </c>
      <c r="Q2344" s="64">
        <f t="shared" si="1915"/>
        <v>6</v>
      </c>
      <c r="R2344" s="87">
        <f t="shared" si="1916"/>
        <v>6.9239036947266755E-2</v>
      </c>
      <c r="S2344" s="64">
        <v>198</v>
      </c>
    </row>
    <row r="2345" spans="1:19" x14ac:dyDescent="0.25">
      <c r="B2345" s="62">
        <v>20</v>
      </c>
      <c r="C2345" s="64" t="s">
        <v>18</v>
      </c>
      <c r="D2345" s="68"/>
      <c r="E2345" s="68">
        <f>$D$2136*R2345</f>
        <v>0</v>
      </c>
      <c r="F2345" s="63">
        <f>$W$4-$V$4</f>
        <v>1.1233231470873517E-3</v>
      </c>
      <c r="G2345" s="65">
        <f>IFERROR(VLOOKUP(B2345,EFA!$C$2:$D$7,2,0),EFA!$D$7)</f>
        <v>1.0058360487805551</v>
      </c>
      <c r="H2345" s="69">
        <f>LGD!$D$9</f>
        <v>0.25</v>
      </c>
      <c r="I2345" s="68">
        <f t="shared" si="1911"/>
        <v>0</v>
      </c>
      <c r="J2345" s="70">
        <f t="shared" si="1912"/>
        <v>7.4527284637700544E-2</v>
      </c>
      <c r="K2345" s="68">
        <f t="shared" si="1913"/>
        <v>0</v>
      </c>
      <c r="M2345" s="64">
        <v>240</v>
      </c>
      <c r="N2345" s="64">
        <v>1</v>
      </c>
      <c r="O2345" s="63">
        <f t="shared" si="1914"/>
        <v>0.13390000000000002</v>
      </c>
      <c r="P2345" s="87">
        <f t="shared" si="1909"/>
        <v>1.1994685468571244E-2</v>
      </c>
      <c r="Q2345" s="64">
        <f t="shared" si="1915"/>
        <v>6</v>
      </c>
      <c r="R2345" s="87">
        <f t="shared" si="1916"/>
        <v>6.9239036947266755E-2</v>
      </c>
      <c r="S2345" s="64">
        <v>198</v>
      </c>
    </row>
    <row r="2346" spans="1:19" x14ac:dyDescent="0.25">
      <c r="B2346" s="62">
        <v>20</v>
      </c>
      <c r="C2346" s="64" t="s">
        <v>19</v>
      </c>
      <c r="D2346" s="68"/>
      <c r="E2346" s="68">
        <f>$D$2137*R2346</f>
        <v>0</v>
      </c>
      <c r="F2346" s="63">
        <f t="shared" si="1910"/>
        <v>1.1233231470873517E-3</v>
      </c>
      <c r="G2346" s="65">
        <f>IFERROR(VLOOKUP(B2346,EFA!$C$2:$D$7,2,0),EFA!$D$7)</f>
        <v>1.0058360487805551</v>
      </c>
      <c r="H2346" s="69">
        <f>LGD!$D$10</f>
        <v>0.35</v>
      </c>
      <c r="I2346" s="68">
        <f t="shared" si="1911"/>
        <v>0</v>
      </c>
      <c r="J2346" s="70">
        <f t="shared" si="1912"/>
        <v>7.4527284637700544E-2</v>
      </c>
      <c r="K2346" s="68">
        <f t="shared" si="1913"/>
        <v>0</v>
      </c>
      <c r="M2346" s="64">
        <v>240</v>
      </c>
      <c r="N2346" s="64">
        <v>1</v>
      </c>
      <c r="O2346" s="63">
        <f t="shared" si="1914"/>
        <v>0.13390000000000002</v>
      </c>
      <c r="P2346" s="87">
        <f t="shared" si="1909"/>
        <v>1.1994685468571244E-2</v>
      </c>
      <c r="Q2346" s="64">
        <f t="shared" si="1915"/>
        <v>6</v>
      </c>
      <c r="R2346" s="87">
        <f t="shared" si="1916"/>
        <v>6.9239036947266755E-2</v>
      </c>
      <c r="S2346" s="64">
        <v>198</v>
      </c>
    </row>
    <row r="2347" spans="1:19" x14ac:dyDescent="0.25">
      <c r="B2347" s="62">
        <v>20</v>
      </c>
      <c r="C2347" s="64" t="s">
        <v>20</v>
      </c>
      <c r="D2347" s="68"/>
      <c r="E2347" s="68">
        <f>$D$2138*R2347</f>
        <v>0</v>
      </c>
      <c r="F2347" s="63">
        <f t="shared" si="1910"/>
        <v>1.1233231470873517E-3</v>
      </c>
      <c r="G2347" s="65">
        <f>IFERROR(VLOOKUP(B2347,EFA!$C$2:$D$7,2,0),EFA!$D$7)</f>
        <v>1.0058360487805551</v>
      </c>
      <c r="H2347" s="69">
        <f>LGD!$D$11</f>
        <v>0.55000000000000004</v>
      </c>
      <c r="I2347" s="68">
        <f t="shared" si="1911"/>
        <v>0</v>
      </c>
      <c r="J2347" s="70">
        <f t="shared" si="1912"/>
        <v>7.4527284637700544E-2</v>
      </c>
      <c r="K2347" s="68">
        <f t="shared" si="1913"/>
        <v>0</v>
      </c>
      <c r="M2347" s="64">
        <v>240</v>
      </c>
      <c r="N2347" s="64">
        <v>1</v>
      </c>
      <c r="O2347" s="63">
        <f t="shared" si="1914"/>
        <v>0.13390000000000002</v>
      </c>
      <c r="P2347" s="87">
        <f t="shared" si="1909"/>
        <v>1.1994685468571244E-2</v>
      </c>
      <c r="Q2347" s="64">
        <f t="shared" si="1915"/>
        <v>6</v>
      </c>
      <c r="R2347" s="87">
        <f t="shared" si="1916"/>
        <v>6.9239036947266755E-2</v>
      </c>
      <c r="S2347" s="64">
        <v>198</v>
      </c>
    </row>
    <row r="2348" spans="1:19" x14ac:dyDescent="0.25">
      <c r="C2348" s="64"/>
      <c r="D2348" s="68"/>
      <c r="E2348" s="68"/>
      <c r="F2348" s="63"/>
      <c r="G2348" s="65"/>
      <c r="H2348" s="69"/>
      <c r="I2348" s="68"/>
      <c r="J2348" s="70"/>
      <c r="K2348" s="68"/>
      <c r="M2348" s="64"/>
      <c r="N2348" s="64"/>
      <c r="O2348" s="63"/>
      <c r="P2348" s="87"/>
      <c r="Q2348" s="64"/>
      <c r="R2348" s="87"/>
      <c r="S2348" s="64"/>
    </row>
    <row r="2349" spans="1:19" x14ac:dyDescent="0.25">
      <c r="A2349" s="64">
        <v>22</v>
      </c>
      <c r="B2349" s="62" t="s">
        <v>52</v>
      </c>
      <c r="C2349" s="64" t="s">
        <v>9</v>
      </c>
      <c r="D2349" s="64"/>
      <c r="E2349" s="84" t="s">
        <v>26</v>
      </c>
      <c r="F2349" s="84" t="s">
        <v>39</v>
      </c>
      <c r="G2349" s="84" t="s">
        <v>27</v>
      </c>
      <c r="H2349" s="84" t="s">
        <v>28</v>
      </c>
      <c r="I2349" s="84" t="s">
        <v>29</v>
      </c>
      <c r="J2349" s="84" t="s">
        <v>30</v>
      </c>
      <c r="K2349" s="85" t="s">
        <v>31</v>
      </c>
      <c r="M2349" s="85" t="s">
        <v>32</v>
      </c>
      <c r="N2349" s="85" t="s">
        <v>33</v>
      </c>
      <c r="O2349" s="85" t="s">
        <v>34</v>
      </c>
      <c r="P2349" s="85" t="s">
        <v>35</v>
      </c>
      <c r="Q2349" s="85" t="s">
        <v>36</v>
      </c>
      <c r="R2349" s="85" t="s">
        <v>37</v>
      </c>
      <c r="S2349" s="85" t="s">
        <v>38</v>
      </c>
    </row>
    <row r="2350" spans="1:19" x14ac:dyDescent="0.25">
      <c r="B2350" s="62">
        <v>1</v>
      </c>
      <c r="C2350" s="64" t="s">
        <v>12</v>
      </c>
      <c r="D2350" s="68">
        <f>'31-60 days'!C26</f>
        <v>0</v>
      </c>
      <c r="E2350" s="68">
        <f>D2350*R2350</f>
        <v>0</v>
      </c>
      <c r="F2350" s="63">
        <f>$D$4</f>
        <v>6.9392486816699517E-2</v>
      </c>
      <c r="G2350" s="65">
        <f>IFERROR(VLOOKUP(B2350,EFA!$C$2:$D$7,2,0),EFA!$D$7)</f>
        <v>1.0407772896135385</v>
      </c>
      <c r="H2350" s="69">
        <f>LGD!$D$3</f>
        <v>0</v>
      </c>
      <c r="I2350" s="68">
        <f>E2350*F2350*G2350*H2350</f>
        <v>0</v>
      </c>
      <c r="J2350" s="70">
        <f>1/((1+($O$16/12))^(M2350-Q2350))</f>
        <v>0.93558878588680383</v>
      </c>
      <c r="K2350" s="68">
        <f>I2350*J2350</f>
        <v>0</v>
      </c>
      <c r="M2350" s="64">
        <f>12*23</f>
        <v>276</v>
      </c>
      <c r="N2350" s="64">
        <v>1</v>
      </c>
      <c r="O2350" s="63">
        <f>$O$16</f>
        <v>0.13390000000000002</v>
      </c>
      <c r="P2350" s="87">
        <f t="shared" ref="P2350:P2358" si="1917">PMT(O2350/12,M2350,-N2350,0,0)</f>
        <v>1.1705738867020156E-2</v>
      </c>
      <c r="Q2350" s="64">
        <f>M2350-6</f>
        <v>270</v>
      </c>
      <c r="R2350" s="87">
        <f>PV(O2350/12,Q2350,-P2350,0,0)</f>
        <v>0.9966225702061865</v>
      </c>
      <c r="S2350" s="64">
        <v>6</v>
      </c>
    </row>
    <row r="2351" spans="1:19" x14ac:dyDescent="0.25">
      <c r="B2351" s="62">
        <v>1</v>
      </c>
      <c r="C2351" s="64" t="s">
        <v>13</v>
      </c>
      <c r="D2351" s="68">
        <f>'31-60 days'!D26</f>
        <v>0</v>
      </c>
      <c r="E2351" s="68">
        <f t="shared" ref="E2351:E2358" si="1918">D2351*R2351</f>
        <v>0</v>
      </c>
      <c r="F2351" s="63">
        <f t="shared" ref="F2351:F2358" si="1919">$D$4</f>
        <v>6.9392486816699517E-2</v>
      </c>
      <c r="G2351" s="65">
        <f>IFERROR(VLOOKUP(B2351,EFA!$C$2:$D$7,2,0),EFA!$D$7)</f>
        <v>1.0407772896135385</v>
      </c>
      <c r="H2351" s="69">
        <f>LGD!$D$4</f>
        <v>0.55000000000000004</v>
      </c>
      <c r="I2351" s="68">
        <f t="shared" ref="I2351:I2358" si="1920">E2351*F2351*G2351*H2351</f>
        <v>0</v>
      </c>
      <c r="J2351" s="70">
        <f t="shared" ref="J2351:J2358" si="1921">1/((1+($O$16/12))^(M2351-Q2351))</f>
        <v>0.93558878588680383</v>
      </c>
      <c r="K2351" s="68">
        <f t="shared" ref="K2351:K2358" si="1922">I2351*J2351</f>
        <v>0</v>
      </c>
      <c r="M2351" s="64">
        <f t="shared" ref="M2351:M2358" si="1923">12*23</f>
        <v>276</v>
      </c>
      <c r="N2351" s="64">
        <v>1</v>
      </c>
      <c r="O2351" s="63">
        <f t="shared" ref="O2351:O2358" si="1924">$O$16</f>
        <v>0.13390000000000002</v>
      </c>
      <c r="P2351" s="87">
        <f t="shared" si="1917"/>
        <v>1.1705738867020156E-2</v>
      </c>
      <c r="Q2351" s="64">
        <f t="shared" ref="Q2351:Q2358" si="1925">M2351-6</f>
        <v>270</v>
      </c>
      <c r="R2351" s="87">
        <f t="shared" ref="R2351:R2358" si="1926">PV(O2351/12,Q2351,-P2351,0,0)</f>
        <v>0.9966225702061865</v>
      </c>
      <c r="S2351" s="64">
        <v>6</v>
      </c>
    </row>
    <row r="2352" spans="1:19" x14ac:dyDescent="0.25">
      <c r="B2352" s="62">
        <v>1</v>
      </c>
      <c r="C2352" s="64" t="s">
        <v>14</v>
      </c>
      <c r="D2352" s="68">
        <f>'31-60 days'!E26</f>
        <v>0</v>
      </c>
      <c r="E2352" s="68">
        <f t="shared" si="1918"/>
        <v>0</v>
      </c>
      <c r="F2352" s="63">
        <f t="shared" si="1919"/>
        <v>6.9392486816699517E-2</v>
      </c>
      <c r="G2352" s="65">
        <f>IFERROR(VLOOKUP(B2352,EFA!$C$2:$D$7,2,0),EFA!$D$7)</f>
        <v>1.0407772896135385</v>
      </c>
      <c r="H2352" s="69">
        <f>LGD!$D$5</f>
        <v>0.14000000000000001</v>
      </c>
      <c r="I2352" s="68">
        <f t="shared" si="1920"/>
        <v>0</v>
      </c>
      <c r="J2352" s="70">
        <f t="shared" si="1921"/>
        <v>0.93558878588680383</v>
      </c>
      <c r="K2352" s="68">
        <f t="shared" si="1922"/>
        <v>0</v>
      </c>
      <c r="M2352" s="64">
        <f t="shared" si="1923"/>
        <v>276</v>
      </c>
      <c r="N2352" s="64">
        <v>1</v>
      </c>
      <c r="O2352" s="63">
        <f t="shared" si="1924"/>
        <v>0.13390000000000002</v>
      </c>
      <c r="P2352" s="87">
        <f t="shared" si="1917"/>
        <v>1.1705738867020156E-2</v>
      </c>
      <c r="Q2352" s="64">
        <f t="shared" si="1925"/>
        <v>270</v>
      </c>
      <c r="R2352" s="87">
        <f t="shared" si="1926"/>
        <v>0.9966225702061865</v>
      </c>
      <c r="S2352" s="64">
        <v>6</v>
      </c>
    </row>
    <row r="2353" spans="1:19" x14ac:dyDescent="0.25">
      <c r="B2353" s="62">
        <v>1</v>
      </c>
      <c r="C2353" s="64" t="s">
        <v>15</v>
      </c>
      <c r="D2353" s="68">
        <f>'31-60 days'!F26</f>
        <v>0</v>
      </c>
      <c r="E2353" s="68">
        <f t="shared" si="1918"/>
        <v>0</v>
      </c>
      <c r="F2353" s="63">
        <f t="shared" si="1919"/>
        <v>6.9392486816699517E-2</v>
      </c>
      <c r="G2353" s="65">
        <f>IFERROR(VLOOKUP(B2353,EFA!$C$2:$D$7,2,0),EFA!$D$7)</f>
        <v>1.0407772896135385</v>
      </c>
      <c r="H2353" s="69">
        <f>LGD!$D$6</f>
        <v>0.3</v>
      </c>
      <c r="I2353" s="68">
        <f t="shared" si="1920"/>
        <v>0</v>
      </c>
      <c r="J2353" s="70">
        <f t="shared" si="1921"/>
        <v>0.93558878588680383</v>
      </c>
      <c r="K2353" s="68">
        <f t="shared" si="1922"/>
        <v>0</v>
      </c>
      <c r="M2353" s="64">
        <f t="shared" si="1923"/>
        <v>276</v>
      </c>
      <c r="N2353" s="64">
        <v>1</v>
      </c>
      <c r="O2353" s="63">
        <f t="shared" si="1924"/>
        <v>0.13390000000000002</v>
      </c>
      <c r="P2353" s="87">
        <f t="shared" si="1917"/>
        <v>1.1705738867020156E-2</v>
      </c>
      <c r="Q2353" s="64">
        <f t="shared" si="1925"/>
        <v>270</v>
      </c>
      <c r="R2353" s="87">
        <f t="shared" si="1926"/>
        <v>0.9966225702061865</v>
      </c>
      <c r="S2353" s="64">
        <v>6</v>
      </c>
    </row>
    <row r="2354" spans="1:19" x14ac:dyDescent="0.25">
      <c r="B2354" s="62">
        <v>1</v>
      </c>
      <c r="C2354" s="64" t="s">
        <v>16</v>
      </c>
      <c r="D2354" s="68">
        <f>'31-60 days'!G26</f>
        <v>0</v>
      </c>
      <c r="E2354" s="68">
        <f t="shared" si="1918"/>
        <v>0</v>
      </c>
      <c r="F2354" s="63">
        <f t="shared" si="1919"/>
        <v>6.9392486816699517E-2</v>
      </c>
      <c r="G2354" s="65">
        <f>IFERROR(VLOOKUP(B2354,EFA!$C$2:$D$7,2,0),EFA!$D$7)</f>
        <v>1.0407772896135385</v>
      </c>
      <c r="H2354" s="69">
        <f>LGD!$D$7</f>
        <v>0.3</v>
      </c>
      <c r="I2354" s="68">
        <f t="shared" si="1920"/>
        <v>0</v>
      </c>
      <c r="J2354" s="70">
        <f t="shared" si="1921"/>
        <v>0.93558878588680383</v>
      </c>
      <c r="K2354" s="68">
        <f t="shared" si="1922"/>
        <v>0</v>
      </c>
      <c r="M2354" s="64">
        <f t="shared" si="1923"/>
        <v>276</v>
      </c>
      <c r="N2354" s="64">
        <v>1</v>
      </c>
      <c r="O2354" s="63">
        <f t="shared" si="1924"/>
        <v>0.13390000000000002</v>
      </c>
      <c r="P2354" s="87">
        <f t="shared" si="1917"/>
        <v>1.1705738867020156E-2</v>
      </c>
      <c r="Q2354" s="64">
        <f t="shared" si="1925"/>
        <v>270</v>
      </c>
      <c r="R2354" s="87">
        <f t="shared" si="1926"/>
        <v>0.9966225702061865</v>
      </c>
      <c r="S2354" s="64">
        <v>6</v>
      </c>
    </row>
    <row r="2355" spans="1:19" x14ac:dyDescent="0.25">
      <c r="B2355" s="62">
        <v>1</v>
      </c>
      <c r="C2355" s="64" t="s">
        <v>17</v>
      </c>
      <c r="D2355" s="68">
        <f>'31-60 days'!H26</f>
        <v>0</v>
      </c>
      <c r="E2355" s="68">
        <f t="shared" si="1918"/>
        <v>0</v>
      </c>
      <c r="F2355" s="63">
        <f t="shared" si="1919"/>
        <v>6.9392486816699517E-2</v>
      </c>
      <c r="G2355" s="65">
        <f>IFERROR(VLOOKUP(B2355,EFA!$C$2:$D$7,2,0),EFA!$D$7)</f>
        <v>1.0407772896135385</v>
      </c>
      <c r="H2355" s="69">
        <f>LGD!$D$8</f>
        <v>4.6364209605119888E-2</v>
      </c>
      <c r="I2355" s="68">
        <f t="shared" si="1920"/>
        <v>0</v>
      </c>
      <c r="J2355" s="70">
        <f t="shared" si="1921"/>
        <v>0.93558878588680383</v>
      </c>
      <c r="K2355" s="68">
        <f t="shared" si="1922"/>
        <v>0</v>
      </c>
      <c r="M2355" s="64">
        <f t="shared" si="1923"/>
        <v>276</v>
      </c>
      <c r="N2355" s="64">
        <v>1</v>
      </c>
      <c r="O2355" s="63">
        <f t="shared" si="1924"/>
        <v>0.13390000000000002</v>
      </c>
      <c r="P2355" s="87">
        <f t="shared" si="1917"/>
        <v>1.1705738867020156E-2</v>
      </c>
      <c r="Q2355" s="64">
        <f t="shared" si="1925"/>
        <v>270</v>
      </c>
      <c r="R2355" s="87">
        <f t="shared" si="1926"/>
        <v>0.9966225702061865</v>
      </c>
      <c r="S2355" s="64">
        <v>6</v>
      </c>
    </row>
    <row r="2356" spans="1:19" x14ac:dyDescent="0.25">
      <c r="B2356" s="62">
        <v>1</v>
      </c>
      <c r="C2356" s="64" t="s">
        <v>18</v>
      </c>
      <c r="D2356" s="68">
        <f>'31-60 days'!I26</f>
        <v>0</v>
      </c>
      <c r="E2356" s="68">
        <f t="shared" si="1918"/>
        <v>0</v>
      </c>
      <c r="F2356" s="63">
        <f t="shared" si="1919"/>
        <v>6.9392486816699517E-2</v>
      </c>
      <c r="G2356" s="65">
        <f>IFERROR(VLOOKUP(B2356,EFA!$C$2:$D$7,2,0),EFA!$D$7)</f>
        <v>1.0407772896135385</v>
      </c>
      <c r="H2356" s="69">
        <f>LGD!$D$9</f>
        <v>0.25</v>
      </c>
      <c r="I2356" s="68">
        <f t="shared" si="1920"/>
        <v>0</v>
      </c>
      <c r="J2356" s="70">
        <f t="shared" si="1921"/>
        <v>0.93558878588680383</v>
      </c>
      <c r="K2356" s="68">
        <f t="shared" si="1922"/>
        <v>0</v>
      </c>
      <c r="M2356" s="64">
        <f t="shared" si="1923"/>
        <v>276</v>
      </c>
      <c r="N2356" s="64">
        <v>1</v>
      </c>
      <c r="O2356" s="63">
        <f t="shared" si="1924"/>
        <v>0.13390000000000002</v>
      </c>
      <c r="P2356" s="87">
        <f t="shared" si="1917"/>
        <v>1.1705738867020156E-2</v>
      </c>
      <c r="Q2356" s="64">
        <f t="shared" si="1925"/>
        <v>270</v>
      </c>
      <c r="R2356" s="87">
        <f t="shared" si="1926"/>
        <v>0.9966225702061865</v>
      </c>
      <c r="S2356" s="64">
        <v>6</v>
      </c>
    </row>
    <row r="2357" spans="1:19" x14ac:dyDescent="0.25">
      <c r="B2357" s="62">
        <v>1</v>
      </c>
      <c r="C2357" s="64" t="s">
        <v>19</v>
      </c>
      <c r="D2357" s="68">
        <f>'31-60 days'!J26</f>
        <v>0</v>
      </c>
      <c r="E2357" s="68">
        <f t="shared" si="1918"/>
        <v>0</v>
      </c>
      <c r="F2357" s="63">
        <f t="shared" si="1919"/>
        <v>6.9392486816699517E-2</v>
      </c>
      <c r="G2357" s="65">
        <f>IFERROR(VLOOKUP(B2357,EFA!$C$2:$D$7,2,0),EFA!$D$7)</f>
        <v>1.0407772896135385</v>
      </c>
      <c r="H2357" s="69">
        <f>LGD!$D$10</f>
        <v>0.35</v>
      </c>
      <c r="I2357" s="68">
        <f t="shared" si="1920"/>
        <v>0</v>
      </c>
      <c r="J2357" s="70">
        <f t="shared" si="1921"/>
        <v>0.93558878588680383</v>
      </c>
      <c r="K2357" s="68">
        <f t="shared" si="1922"/>
        <v>0</v>
      </c>
      <c r="M2357" s="64">
        <f t="shared" si="1923"/>
        <v>276</v>
      </c>
      <c r="N2357" s="64">
        <v>1</v>
      </c>
      <c r="O2357" s="63">
        <f t="shared" si="1924"/>
        <v>0.13390000000000002</v>
      </c>
      <c r="P2357" s="87">
        <f t="shared" si="1917"/>
        <v>1.1705738867020156E-2</v>
      </c>
      <c r="Q2357" s="64">
        <f t="shared" si="1925"/>
        <v>270</v>
      </c>
      <c r="R2357" s="87">
        <f t="shared" si="1926"/>
        <v>0.9966225702061865</v>
      </c>
      <c r="S2357" s="64">
        <v>6</v>
      </c>
    </row>
    <row r="2358" spans="1:19" x14ac:dyDescent="0.25">
      <c r="B2358" s="62">
        <v>1</v>
      </c>
      <c r="C2358" s="64" t="s">
        <v>20</v>
      </c>
      <c r="D2358" s="68">
        <f>'31-60 days'!K26</f>
        <v>0</v>
      </c>
      <c r="E2358" s="68">
        <f t="shared" si="1918"/>
        <v>0</v>
      </c>
      <c r="F2358" s="63">
        <f t="shared" si="1919"/>
        <v>6.9392486816699517E-2</v>
      </c>
      <c r="G2358" s="65">
        <f>IFERROR(VLOOKUP(B2358,EFA!$C$2:$D$7,2,0),EFA!$D$7)</f>
        <v>1.0407772896135385</v>
      </c>
      <c r="H2358" s="69">
        <f>LGD!$D$11</f>
        <v>0.55000000000000004</v>
      </c>
      <c r="I2358" s="68">
        <f t="shared" si="1920"/>
        <v>0</v>
      </c>
      <c r="J2358" s="70">
        <f t="shared" si="1921"/>
        <v>0.93558878588680383</v>
      </c>
      <c r="K2358" s="68">
        <f t="shared" si="1922"/>
        <v>0</v>
      </c>
      <c r="M2358" s="64">
        <f t="shared" si="1923"/>
        <v>276</v>
      </c>
      <c r="N2358" s="64">
        <v>1</v>
      </c>
      <c r="O2358" s="63">
        <f t="shared" si="1924"/>
        <v>0.13390000000000002</v>
      </c>
      <c r="P2358" s="87">
        <f t="shared" si="1917"/>
        <v>1.1705738867020156E-2</v>
      </c>
      <c r="Q2358" s="64">
        <f t="shared" si="1925"/>
        <v>270</v>
      </c>
      <c r="R2358" s="87">
        <f t="shared" si="1926"/>
        <v>0.9966225702061865</v>
      </c>
      <c r="S2358" s="64">
        <v>6</v>
      </c>
    </row>
    <row r="2359" spans="1:19" x14ac:dyDescent="0.25">
      <c r="C2359" s="88"/>
      <c r="D2359" s="89"/>
      <c r="E2359" s="89"/>
      <c r="F2359" s="90"/>
      <c r="G2359" s="91"/>
      <c r="H2359" s="92"/>
      <c r="I2359" s="89"/>
      <c r="J2359" s="93"/>
      <c r="K2359" s="89"/>
      <c r="M2359" s="94"/>
      <c r="N2359" s="94"/>
      <c r="O2359" s="95"/>
      <c r="P2359" s="96"/>
      <c r="Q2359" s="94"/>
      <c r="R2359" s="96"/>
      <c r="S2359" s="94"/>
    </row>
    <row r="2360" spans="1:19" x14ac:dyDescent="0.25">
      <c r="A2360" s="64">
        <v>22</v>
      </c>
      <c r="B2360" s="62" t="s">
        <v>52</v>
      </c>
      <c r="C2360" s="64" t="s">
        <v>9</v>
      </c>
      <c r="D2360" s="64"/>
      <c r="E2360" s="84" t="s">
        <v>26</v>
      </c>
      <c r="F2360" s="84" t="s">
        <v>39</v>
      </c>
      <c r="G2360" s="84" t="s">
        <v>27</v>
      </c>
      <c r="H2360" s="84" t="s">
        <v>28</v>
      </c>
      <c r="I2360" s="84" t="s">
        <v>29</v>
      </c>
      <c r="J2360" s="84" t="s">
        <v>30</v>
      </c>
      <c r="K2360" s="85" t="s">
        <v>31</v>
      </c>
      <c r="M2360" s="85" t="s">
        <v>32</v>
      </c>
      <c r="N2360" s="85" t="s">
        <v>33</v>
      </c>
      <c r="O2360" s="85" t="s">
        <v>34</v>
      </c>
      <c r="P2360" s="85" t="s">
        <v>35</v>
      </c>
      <c r="Q2360" s="85" t="s">
        <v>36</v>
      </c>
      <c r="R2360" s="85" t="s">
        <v>37</v>
      </c>
      <c r="S2360" s="85" t="s">
        <v>38</v>
      </c>
    </row>
    <row r="2361" spans="1:19" x14ac:dyDescent="0.25">
      <c r="B2361" s="62">
        <v>2</v>
      </c>
      <c r="C2361" s="64" t="s">
        <v>12</v>
      </c>
      <c r="D2361" s="68"/>
      <c r="E2361" s="68">
        <f>$D$2593*R2361</f>
        <v>0</v>
      </c>
      <c r="F2361" s="63">
        <f>$E$4-$D$4</f>
        <v>1.1234008039333332E-2</v>
      </c>
      <c r="G2361" s="65">
        <f>IFERROR(VLOOKUP(B2361,EFA!$C$2:$D$7,2,0),EFA!$D$7)</f>
        <v>0.97341921930465047</v>
      </c>
      <c r="H2361" s="69">
        <f>LGD!$D$3</f>
        <v>0</v>
      </c>
      <c r="I2361" s="68">
        <f>E2361*F2361*G2361*H2361</f>
        <v>0</v>
      </c>
      <c r="J2361" s="70">
        <f>1/((1+($O$16/12))^(M2361-Q2361))</f>
        <v>0.81894554163582844</v>
      </c>
      <c r="K2361" s="68">
        <f>I2361*J2361</f>
        <v>0</v>
      </c>
      <c r="M2361" s="64">
        <f t="shared" ref="M2361:M2369" si="1927">12*23</f>
        <v>276</v>
      </c>
      <c r="N2361" s="64">
        <v>1</v>
      </c>
      <c r="O2361" s="63">
        <f>$O$16</f>
        <v>0.13390000000000002</v>
      </c>
      <c r="P2361" s="87">
        <f t="shared" ref="P2361:P2369" si="1928">PMT(O2361/12,M2361,-N2361,0,0)</f>
        <v>1.1705738867020156E-2</v>
      </c>
      <c r="Q2361" s="64">
        <f>$Q$2601-12</f>
        <v>258</v>
      </c>
      <c r="R2361" s="87">
        <f>PV(O2361/12,Q2361,-P2361,0,0)</f>
        <v>0.98915413853178313</v>
      </c>
      <c r="S2361" s="64">
        <f>12+6</f>
        <v>18</v>
      </c>
    </row>
    <row r="2362" spans="1:19" x14ac:dyDescent="0.25">
      <c r="B2362" s="62">
        <v>2</v>
      </c>
      <c r="C2362" s="64" t="s">
        <v>13</v>
      </c>
      <c r="D2362" s="68"/>
      <c r="E2362" s="68">
        <f>$D$2594*R2362</f>
        <v>0</v>
      </c>
      <c r="F2362" s="63">
        <f t="shared" ref="F2362:F2369" si="1929">$E$4-$D$4</f>
        <v>1.1234008039333332E-2</v>
      </c>
      <c r="G2362" s="65">
        <f>IFERROR(VLOOKUP(B2362,EFA!$C$2:$D$7,2,0),EFA!$D$7)</f>
        <v>0.97341921930465047</v>
      </c>
      <c r="H2362" s="69">
        <f>LGD!$D$4</f>
        <v>0.55000000000000004</v>
      </c>
      <c r="I2362" s="68">
        <f t="shared" ref="I2362:I2369" si="1930">E2362*F2362*G2362*H2362</f>
        <v>0</v>
      </c>
      <c r="J2362" s="70">
        <f t="shared" ref="J2362:J2369" si="1931">1/((1+($O$16/12))^(M2362-Q2362))</f>
        <v>0.81894554163582844</v>
      </c>
      <c r="K2362" s="68">
        <f t="shared" ref="K2362:K2369" si="1932">I2362*J2362</f>
        <v>0</v>
      </c>
      <c r="M2362" s="64">
        <f t="shared" si="1927"/>
        <v>276</v>
      </c>
      <c r="N2362" s="64">
        <v>1</v>
      </c>
      <c r="O2362" s="63">
        <f t="shared" ref="O2362:O2369" si="1933">$O$16</f>
        <v>0.13390000000000002</v>
      </c>
      <c r="P2362" s="87">
        <f t="shared" si="1928"/>
        <v>1.1705738867020156E-2</v>
      </c>
      <c r="Q2362" s="64">
        <f t="shared" ref="Q2362:Q2369" si="1934">$Q$2601-12</f>
        <v>258</v>
      </c>
      <c r="R2362" s="87">
        <f t="shared" ref="R2362:R2369" si="1935">PV(O2362/12,Q2362,-P2362,0,0)</f>
        <v>0.98915413853178313</v>
      </c>
      <c r="S2362" s="64">
        <f t="shared" ref="S2362:S2369" si="1936">12+6</f>
        <v>18</v>
      </c>
    </row>
    <row r="2363" spans="1:19" x14ac:dyDescent="0.25">
      <c r="B2363" s="62">
        <v>2</v>
      </c>
      <c r="C2363" s="64" t="s">
        <v>14</v>
      </c>
      <c r="D2363" s="68"/>
      <c r="E2363" s="68">
        <f>$D$2595*R2363</f>
        <v>0</v>
      </c>
      <c r="F2363" s="63">
        <f t="shared" si="1929"/>
        <v>1.1234008039333332E-2</v>
      </c>
      <c r="G2363" s="65">
        <f>IFERROR(VLOOKUP(B2363,EFA!$C$2:$D$7,2,0),EFA!$D$7)</f>
        <v>0.97341921930465047</v>
      </c>
      <c r="H2363" s="69">
        <f>LGD!$D$5</f>
        <v>0.14000000000000001</v>
      </c>
      <c r="I2363" s="68">
        <f t="shared" si="1930"/>
        <v>0</v>
      </c>
      <c r="J2363" s="70">
        <f t="shared" si="1931"/>
        <v>0.81894554163582844</v>
      </c>
      <c r="K2363" s="68">
        <f t="shared" si="1932"/>
        <v>0</v>
      </c>
      <c r="M2363" s="64">
        <f t="shared" si="1927"/>
        <v>276</v>
      </c>
      <c r="N2363" s="64">
        <v>1</v>
      </c>
      <c r="O2363" s="63">
        <f t="shared" si="1933"/>
        <v>0.13390000000000002</v>
      </c>
      <c r="P2363" s="87">
        <f t="shared" si="1928"/>
        <v>1.1705738867020156E-2</v>
      </c>
      <c r="Q2363" s="64">
        <f t="shared" si="1934"/>
        <v>258</v>
      </c>
      <c r="R2363" s="87">
        <f t="shared" si="1935"/>
        <v>0.98915413853178313</v>
      </c>
      <c r="S2363" s="64">
        <f t="shared" si="1936"/>
        <v>18</v>
      </c>
    </row>
    <row r="2364" spans="1:19" x14ac:dyDescent="0.25">
      <c r="B2364" s="62">
        <v>2</v>
      </c>
      <c r="C2364" s="64" t="s">
        <v>15</v>
      </c>
      <c r="D2364" s="68"/>
      <c r="E2364" s="68">
        <f>$D$2596*R2364</f>
        <v>0</v>
      </c>
      <c r="F2364" s="63">
        <f t="shared" si="1929"/>
        <v>1.1234008039333332E-2</v>
      </c>
      <c r="G2364" s="65">
        <f>IFERROR(VLOOKUP(B2364,EFA!$C$2:$D$7,2,0),EFA!$D$7)</f>
        <v>0.97341921930465047</v>
      </c>
      <c r="H2364" s="69">
        <f>LGD!$D$6</f>
        <v>0.3</v>
      </c>
      <c r="I2364" s="68">
        <f t="shared" si="1930"/>
        <v>0</v>
      </c>
      <c r="J2364" s="70">
        <f t="shared" si="1931"/>
        <v>0.81894554163582844</v>
      </c>
      <c r="K2364" s="68">
        <f t="shared" si="1932"/>
        <v>0</v>
      </c>
      <c r="M2364" s="64">
        <f t="shared" si="1927"/>
        <v>276</v>
      </c>
      <c r="N2364" s="64">
        <v>1</v>
      </c>
      <c r="O2364" s="63">
        <f t="shared" si="1933"/>
        <v>0.13390000000000002</v>
      </c>
      <c r="P2364" s="87">
        <f t="shared" si="1928"/>
        <v>1.1705738867020156E-2</v>
      </c>
      <c r="Q2364" s="64">
        <f t="shared" si="1934"/>
        <v>258</v>
      </c>
      <c r="R2364" s="87">
        <f t="shared" si="1935"/>
        <v>0.98915413853178313</v>
      </c>
      <c r="S2364" s="64">
        <f t="shared" si="1936"/>
        <v>18</v>
      </c>
    </row>
    <row r="2365" spans="1:19" x14ac:dyDescent="0.25">
      <c r="B2365" s="62">
        <v>2</v>
      </c>
      <c r="C2365" s="64" t="s">
        <v>16</v>
      </c>
      <c r="D2365" s="68"/>
      <c r="E2365" s="68">
        <f>$D$2597*R2365</f>
        <v>0</v>
      </c>
      <c r="F2365" s="63">
        <f t="shared" si="1929"/>
        <v>1.1234008039333332E-2</v>
      </c>
      <c r="G2365" s="65">
        <f>IFERROR(VLOOKUP(B2365,EFA!$C$2:$D$7,2,0),EFA!$D$7)</f>
        <v>0.97341921930465047</v>
      </c>
      <c r="H2365" s="69">
        <f>LGD!$D$7</f>
        <v>0.3</v>
      </c>
      <c r="I2365" s="68">
        <f t="shared" si="1930"/>
        <v>0</v>
      </c>
      <c r="J2365" s="70">
        <f t="shared" si="1931"/>
        <v>0.81894554163582844</v>
      </c>
      <c r="K2365" s="68">
        <f t="shared" si="1932"/>
        <v>0</v>
      </c>
      <c r="M2365" s="64">
        <f t="shared" si="1927"/>
        <v>276</v>
      </c>
      <c r="N2365" s="64">
        <v>1</v>
      </c>
      <c r="O2365" s="63">
        <f t="shared" si="1933"/>
        <v>0.13390000000000002</v>
      </c>
      <c r="P2365" s="87">
        <f t="shared" si="1928"/>
        <v>1.1705738867020156E-2</v>
      </c>
      <c r="Q2365" s="64">
        <f t="shared" si="1934"/>
        <v>258</v>
      </c>
      <c r="R2365" s="87">
        <f t="shared" si="1935"/>
        <v>0.98915413853178313</v>
      </c>
      <c r="S2365" s="64">
        <f t="shared" si="1936"/>
        <v>18</v>
      </c>
    </row>
    <row r="2366" spans="1:19" x14ac:dyDescent="0.25">
      <c r="B2366" s="62">
        <v>2</v>
      </c>
      <c r="C2366" s="64" t="s">
        <v>17</v>
      </c>
      <c r="D2366" s="68"/>
      <c r="E2366" s="68">
        <f>$D$2598*R2366</f>
        <v>0</v>
      </c>
      <c r="F2366" s="63">
        <f t="shared" si="1929"/>
        <v>1.1234008039333332E-2</v>
      </c>
      <c r="G2366" s="65">
        <f>IFERROR(VLOOKUP(B2366,EFA!$C$2:$D$7,2,0),EFA!$D$7)</f>
        <v>0.97341921930465047</v>
      </c>
      <c r="H2366" s="69">
        <f>LGD!$D$8</f>
        <v>4.6364209605119888E-2</v>
      </c>
      <c r="I2366" s="68">
        <f t="shared" si="1930"/>
        <v>0</v>
      </c>
      <c r="J2366" s="70">
        <f t="shared" si="1931"/>
        <v>0.81894554163582844</v>
      </c>
      <c r="K2366" s="68">
        <f t="shared" si="1932"/>
        <v>0</v>
      </c>
      <c r="M2366" s="64">
        <f t="shared" si="1927"/>
        <v>276</v>
      </c>
      <c r="N2366" s="64">
        <v>1</v>
      </c>
      <c r="O2366" s="63">
        <f t="shared" si="1933"/>
        <v>0.13390000000000002</v>
      </c>
      <c r="P2366" s="87">
        <f t="shared" si="1928"/>
        <v>1.1705738867020156E-2</v>
      </c>
      <c r="Q2366" s="64">
        <f t="shared" si="1934"/>
        <v>258</v>
      </c>
      <c r="R2366" s="87">
        <f t="shared" si="1935"/>
        <v>0.98915413853178313</v>
      </c>
      <c r="S2366" s="64">
        <f t="shared" si="1936"/>
        <v>18</v>
      </c>
    </row>
    <row r="2367" spans="1:19" x14ac:dyDescent="0.25">
      <c r="B2367" s="62">
        <v>2</v>
      </c>
      <c r="C2367" s="64" t="s">
        <v>18</v>
      </c>
      <c r="D2367" s="68"/>
      <c r="E2367" s="68">
        <f>$D$2599*R2367</f>
        <v>0</v>
      </c>
      <c r="F2367" s="63">
        <f t="shared" si="1929"/>
        <v>1.1234008039333332E-2</v>
      </c>
      <c r="G2367" s="65">
        <f>IFERROR(VLOOKUP(B2367,EFA!$C$2:$D$7,2,0),EFA!$D$7)</f>
        <v>0.97341921930465047</v>
      </c>
      <c r="H2367" s="69">
        <f>LGD!$D$9</f>
        <v>0.25</v>
      </c>
      <c r="I2367" s="68">
        <f t="shared" si="1930"/>
        <v>0</v>
      </c>
      <c r="J2367" s="70">
        <f t="shared" si="1931"/>
        <v>0.81894554163582844</v>
      </c>
      <c r="K2367" s="68">
        <f t="shared" si="1932"/>
        <v>0</v>
      </c>
      <c r="M2367" s="64">
        <f t="shared" si="1927"/>
        <v>276</v>
      </c>
      <c r="N2367" s="64">
        <v>1</v>
      </c>
      <c r="O2367" s="63">
        <f t="shared" si="1933"/>
        <v>0.13390000000000002</v>
      </c>
      <c r="P2367" s="87">
        <f t="shared" si="1928"/>
        <v>1.1705738867020156E-2</v>
      </c>
      <c r="Q2367" s="64">
        <f t="shared" si="1934"/>
        <v>258</v>
      </c>
      <c r="R2367" s="87">
        <f t="shared" si="1935"/>
        <v>0.98915413853178313</v>
      </c>
      <c r="S2367" s="64">
        <f t="shared" si="1936"/>
        <v>18</v>
      </c>
    </row>
    <row r="2368" spans="1:19" x14ac:dyDescent="0.25">
      <c r="B2368" s="62">
        <v>2</v>
      </c>
      <c r="C2368" s="64" t="s">
        <v>19</v>
      </c>
      <c r="D2368" s="68"/>
      <c r="E2368" s="68">
        <f>$D$2600*R2368</f>
        <v>0</v>
      </c>
      <c r="F2368" s="63">
        <f t="shared" si="1929"/>
        <v>1.1234008039333332E-2</v>
      </c>
      <c r="G2368" s="65">
        <f>IFERROR(VLOOKUP(B2368,EFA!$C$2:$D$7,2,0),EFA!$D$7)</f>
        <v>0.97341921930465047</v>
      </c>
      <c r="H2368" s="69">
        <f>LGD!$D$10</f>
        <v>0.35</v>
      </c>
      <c r="I2368" s="68">
        <f t="shared" si="1930"/>
        <v>0</v>
      </c>
      <c r="J2368" s="70">
        <f t="shared" si="1931"/>
        <v>0.81894554163582844</v>
      </c>
      <c r="K2368" s="68">
        <f t="shared" si="1932"/>
        <v>0</v>
      </c>
      <c r="M2368" s="64">
        <f t="shared" si="1927"/>
        <v>276</v>
      </c>
      <c r="N2368" s="64">
        <v>1</v>
      </c>
      <c r="O2368" s="63">
        <f t="shared" si="1933"/>
        <v>0.13390000000000002</v>
      </c>
      <c r="P2368" s="87">
        <f t="shared" si="1928"/>
        <v>1.1705738867020156E-2</v>
      </c>
      <c r="Q2368" s="64">
        <f t="shared" si="1934"/>
        <v>258</v>
      </c>
      <c r="R2368" s="87">
        <f t="shared" si="1935"/>
        <v>0.98915413853178313</v>
      </c>
      <c r="S2368" s="64">
        <f t="shared" si="1936"/>
        <v>18</v>
      </c>
    </row>
    <row r="2369" spans="1:19" x14ac:dyDescent="0.25">
      <c r="B2369" s="62">
        <v>2</v>
      </c>
      <c r="C2369" s="64" t="s">
        <v>20</v>
      </c>
      <c r="D2369" s="68"/>
      <c r="E2369" s="68">
        <f>$D$2601*R2369</f>
        <v>0</v>
      </c>
      <c r="F2369" s="63">
        <f t="shared" si="1929"/>
        <v>1.1234008039333332E-2</v>
      </c>
      <c r="G2369" s="65">
        <f>IFERROR(VLOOKUP(B2369,EFA!$C$2:$D$7,2,0),EFA!$D$7)</f>
        <v>0.97341921930465047</v>
      </c>
      <c r="H2369" s="69">
        <f>LGD!$D$11</f>
        <v>0.55000000000000004</v>
      </c>
      <c r="I2369" s="68">
        <f t="shared" si="1930"/>
        <v>0</v>
      </c>
      <c r="J2369" s="70">
        <f t="shared" si="1931"/>
        <v>0.81894554163582844</v>
      </c>
      <c r="K2369" s="68">
        <f t="shared" si="1932"/>
        <v>0</v>
      </c>
      <c r="M2369" s="64">
        <f t="shared" si="1927"/>
        <v>276</v>
      </c>
      <c r="N2369" s="64">
        <v>1</v>
      </c>
      <c r="O2369" s="63">
        <f t="shared" si="1933"/>
        <v>0.13390000000000002</v>
      </c>
      <c r="P2369" s="87">
        <f t="shared" si="1928"/>
        <v>1.1705738867020156E-2</v>
      </c>
      <c r="Q2369" s="64">
        <f t="shared" si="1934"/>
        <v>258</v>
      </c>
      <c r="R2369" s="87">
        <f t="shared" si="1935"/>
        <v>0.98915413853178313</v>
      </c>
      <c r="S2369" s="64">
        <f t="shared" si="1936"/>
        <v>18</v>
      </c>
    </row>
    <row r="2370" spans="1:19" x14ac:dyDescent="0.25">
      <c r="C2370" s="64"/>
      <c r="D2370" s="68"/>
      <c r="E2370" s="68"/>
      <c r="F2370" s="63"/>
      <c r="G2370" s="65"/>
      <c r="H2370" s="69"/>
      <c r="I2370" s="68"/>
      <c r="J2370" s="70"/>
      <c r="K2370" s="68"/>
      <c r="M2370" s="64"/>
      <c r="N2370" s="64"/>
      <c r="O2370" s="63"/>
      <c r="P2370" s="87"/>
      <c r="Q2370" s="64"/>
      <c r="R2370" s="87"/>
      <c r="S2370" s="64"/>
    </row>
    <row r="2371" spans="1:19" x14ac:dyDescent="0.25">
      <c r="A2371" s="64">
        <v>22</v>
      </c>
      <c r="B2371" s="62" t="s">
        <v>52</v>
      </c>
      <c r="C2371" s="64" t="s">
        <v>9</v>
      </c>
      <c r="D2371" s="64"/>
      <c r="E2371" s="84" t="s">
        <v>26</v>
      </c>
      <c r="F2371" s="84" t="s">
        <v>39</v>
      </c>
      <c r="G2371" s="84" t="s">
        <v>27</v>
      </c>
      <c r="H2371" s="84" t="s">
        <v>28</v>
      </c>
      <c r="I2371" s="84" t="s">
        <v>29</v>
      </c>
      <c r="J2371" s="84" t="s">
        <v>30</v>
      </c>
      <c r="K2371" s="85" t="s">
        <v>31</v>
      </c>
      <c r="M2371" s="85" t="s">
        <v>32</v>
      </c>
      <c r="N2371" s="85" t="s">
        <v>33</v>
      </c>
      <c r="O2371" s="85" t="s">
        <v>34</v>
      </c>
      <c r="P2371" s="85" t="s">
        <v>35</v>
      </c>
      <c r="Q2371" s="85" t="s">
        <v>36</v>
      </c>
      <c r="R2371" s="85" t="s">
        <v>37</v>
      </c>
      <c r="S2371" s="85" t="s">
        <v>38</v>
      </c>
    </row>
    <row r="2372" spans="1:19" x14ac:dyDescent="0.25">
      <c r="B2372" s="62">
        <v>3</v>
      </c>
      <c r="C2372" s="64" t="s">
        <v>12</v>
      </c>
      <c r="D2372" s="68"/>
      <c r="E2372" s="68">
        <f>$D$2593*R2372</f>
        <v>0</v>
      </c>
      <c r="F2372" s="63">
        <f>$F$4-$E$4</f>
        <v>1.4695080658937348E-2</v>
      </c>
      <c r="G2372" s="65">
        <f>IFERROR(VLOOKUP(B2372,EFA!$C$2:$D$7,2,0),EFA!$D$7)</f>
        <v>0.97750576770633035</v>
      </c>
      <c r="H2372" s="69">
        <f>LGD!$D$3</f>
        <v>0</v>
      </c>
      <c r="I2372" s="68">
        <f>E2372*F2372*G2372*H2372</f>
        <v>0</v>
      </c>
      <c r="J2372" s="70">
        <f>1/((1+($O$16/12))^(M2372-Q2372))</f>
        <v>0.7168446333284122</v>
      </c>
      <c r="K2372" s="68">
        <f>I2372*J2372</f>
        <v>0</v>
      </c>
      <c r="M2372" s="64">
        <f t="shared" ref="M2372:M2380" si="1937">12*23</f>
        <v>276</v>
      </c>
      <c r="N2372" s="64">
        <v>1</v>
      </c>
      <c r="O2372" s="63">
        <f>$O$16</f>
        <v>0.13390000000000002</v>
      </c>
      <c r="P2372" s="87">
        <f t="shared" ref="P2372:P2380" si="1938">PMT(O2372/12,M2372,-N2372,0,0)</f>
        <v>1.1705738867020156E-2</v>
      </c>
      <c r="Q2372" s="64">
        <f>$Q$2612-12</f>
        <v>246</v>
      </c>
      <c r="R2372" s="87">
        <f>PV(O2372/12,Q2372,-P2372,0,0)</f>
        <v>0.98062197055785871</v>
      </c>
      <c r="S2372" s="64">
        <f>12+12+6</f>
        <v>30</v>
      </c>
    </row>
    <row r="2373" spans="1:19" x14ac:dyDescent="0.25">
      <c r="B2373" s="62">
        <v>3</v>
      </c>
      <c r="C2373" s="64" t="s">
        <v>13</v>
      </c>
      <c r="D2373" s="68"/>
      <c r="E2373" s="68">
        <f>$D$2594*R2373</f>
        <v>0</v>
      </c>
      <c r="F2373" s="63">
        <f t="shared" ref="F2373:F2380" si="1939">$F$4-$E$4</f>
        <v>1.4695080658937348E-2</v>
      </c>
      <c r="G2373" s="65">
        <f>IFERROR(VLOOKUP(B2373,EFA!$C$2:$D$7,2,0),EFA!$D$7)</f>
        <v>0.97750576770633035</v>
      </c>
      <c r="H2373" s="69">
        <f>LGD!$D$4</f>
        <v>0.55000000000000004</v>
      </c>
      <c r="I2373" s="68">
        <f t="shared" ref="I2373:I2380" si="1940">E2373*F2373*G2373*H2373</f>
        <v>0</v>
      </c>
      <c r="J2373" s="70">
        <f t="shared" ref="J2373:J2380" si="1941">1/((1+($O$16/12))^(M2373-Q2373))</f>
        <v>0.7168446333284122</v>
      </c>
      <c r="K2373" s="68">
        <f t="shared" ref="K2373:K2380" si="1942">I2373*J2373</f>
        <v>0</v>
      </c>
      <c r="M2373" s="64">
        <f t="shared" si="1937"/>
        <v>276</v>
      </c>
      <c r="N2373" s="64">
        <v>1</v>
      </c>
      <c r="O2373" s="63">
        <f t="shared" ref="O2373:O2380" si="1943">$O$16</f>
        <v>0.13390000000000002</v>
      </c>
      <c r="P2373" s="87">
        <f t="shared" si="1938"/>
        <v>1.1705738867020156E-2</v>
      </c>
      <c r="Q2373" s="64">
        <f t="shared" ref="Q2373:Q2380" si="1944">$Q$2612-12</f>
        <v>246</v>
      </c>
      <c r="R2373" s="87">
        <f t="shared" ref="R2373:R2380" si="1945">PV(O2373/12,Q2373,-P2373,0,0)</f>
        <v>0.98062197055785871</v>
      </c>
      <c r="S2373" s="64">
        <f t="shared" ref="S2373:S2380" si="1946">12+12+6</f>
        <v>30</v>
      </c>
    </row>
    <row r="2374" spans="1:19" x14ac:dyDescent="0.25">
      <c r="B2374" s="62">
        <v>3</v>
      </c>
      <c r="C2374" s="64" t="s">
        <v>14</v>
      </c>
      <c r="D2374" s="68"/>
      <c r="E2374" s="68">
        <f>$D$2595*R2374</f>
        <v>0</v>
      </c>
      <c r="F2374" s="63">
        <f t="shared" si="1939"/>
        <v>1.4695080658937348E-2</v>
      </c>
      <c r="G2374" s="65">
        <f>IFERROR(VLOOKUP(B2374,EFA!$C$2:$D$7,2,0),EFA!$D$7)</f>
        <v>0.97750576770633035</v>
      </c>
      <c r="H2374" s="69">
        <f>LGD!$D$5</f>
        <v>0.14000000000000001</v>
      </c>
      <c r="I2374" s="68">
        <f t="shared" si="1940"/>
        <v>0</v>
      </c>
      <c r="J2374" s="70">
        <f t="shared" si="1941"/>
        <v>0.7168446333284122</v>
      </c>
      <c r="K2374" s="68">
        <f t="shared" si="1942"/>
        <v>0</v>
      </c>
      <c r="M2374" s="64">
        <f t="shared" si="1937"/>
        <v>276</v>
      </c>
      <c r="N2374" s="64">
        <v>1</v>
      </c>
      <c r="O2374" s="63">
        <f t="shared" si="1943"/>
        <v>0.13390000000000002</v>
      </c>
      <c r="P2374" s="87">
        <f t="shared" si="1938"/>
        <v>1.1705738867020156E-2</v>
      </c>
      <c r="Q2374" s="64">
        <f t="shared" si="1944"/>
        <v>246</v>
      </c>
      <c r="R2374" s="87">
        <f t="shared" si="1945"/>
        <v>0.98062197055785871</v>
      </c>
      <c r="S2374" s="64">
        <f t="shared" si="1946"/>
        <v>30</v>
      </c>
    </row>
    <row r="2375" spans="1:19" x14ac:dyDescent="0.25">
      <c r="B2375" s="62">
        <v>3</v>
      </c>
      <c r="C2375" s="64" t="s">
        <v>15</v>
      </c>
      <c r="D2375" s="68"/>
      <c r="E2375" s="68">
        <f>$D$2596*R2375</f>
        <v>0</v>
      </c>
      <c r="F2375" s="63">
        <f t="shared" si="1939"/>
        <v>1.4695080658937348E-2</v>
      </c>
      <c r="G2375" s="65">
        <f>IFERROR(VLOOKUP(B2375,EFA!$C$2:$D$7,2,0),EFA!$D$7)</f>
        <v>0.97750576770633035</v>
      </c>
      <c r="H2375" s="69">
        <f>LGD!$D$6</f>
        <v>0.3</v>
      </c>
      <c r="I2375" s="68">
        <f t="shared" si="1940"/>
        <v>0</v>
      </c>
      <c r="J2375" s="70">
        <f t="shared" si="1941"/>
        <v>0.7168446333284122</v>
      </c>
      <c r="K2375" s="68">
        <f t="shared" si="1942"/>
        <v>0</v>
      </c>
      <c r="M2375" s="64">
        <f t="shared" si="1937"/>
        <v>276</v>
      </c>
      <c r="N2375" s="64">
        <v>1</v>
      </c>
      <c r="O2375" s="63">
        <f t="shared" si="1943"/>
        <v>0.13390000000000002</v>
      </c>
      <c r="P2375" s="87">
        <f t="shared" si="1938"/>
        <v>1.1705738867020156E-2</v>
      </c>
      <c r="Q2375" s="64">
        <f t="shared" si="1944"/>
        <v>246</v>
      </c>
      <c r="R2375" s="87">
        <f t="shared" si="1945"/>
        <v>0.98062197055785871</v>
      </c>
      <c r="S2375" s="64">
        <f t="shared" si="1946"/>
        <v>30</v>
      </c>
    </row>
    <row r="2376" spans="1:19" x14ac:dyDescent="0.25">
      <c r="B2376" s="62">
        <v>3</v>
      </c>
      <c r="C2376" s="64" t="s">
        <v>16</v>
      </c>
      <c r="D2376" s="68"/>
      <c r="E2376" s="68">
        <f>$D$2597*R2376</f>
        <v>0</v>
      </c>
      <c r="F2376" s="63">
        <f t="shared" si="1939"/>
        <v>1.4695080658937348E-2</v>
      </c>
      <c r="G2376" s="65">
        <f>IFERROR(VLOOKUP(B2376,EFA!$C$2:$D$7,2,0),EFA!$D$7)</f>
        <v>0.97750576770633035</v>
      </c>
      <c r="H2376" s="69">
        <f>LGD!$D$7</f>
        <v>0.3</v>
      </c>
      <c r="I2376" s="68">
        <f t="shared" si="1940"/>
        <v>0</v>
      </c>
      <c r="J2376" s="70">
        <f t="shared" si="1941"/>
        <v>0.7168446333284122</v>
      </c>
      <c r="K2376" s="68">
        <f t="shared" si="1942"/>
        <v>0</v>
      </c>
      <c r="M2376" s="64">
        <f t="shared" si="1937"/>
        <v>276</v>
      </c>
      <c r="N2376" s="64">
        <v>1</v>
      </c>
      <c r="O2376" s="63">
        <f t="shared" si="1943"/>
        <v>0.13390000000000002</v>
      </c>
      <c r="P2376" s="87">
        <f t="shared" si="1938"/>
        <v>1.1705738867020156E-2</v>
      </c>
      <c r="Q2376" s="64">
        <f t="shared" si="1944"/>
        <v>246</v>
      </c>
      <c r="R2376" s="87">
        <f t="shared" si="1945"/>
        <v>0.98062197055785871</v>
      </c>
      <c r="S2376" s="64">
        <f t="shared" si="1946"/>
        <v>30</v>
      </c>
    </row>
    <row r="2377" spans="1:19" x14ac:dyDescent="0.25">
      <c r="B2377" s="62">
        <v>3</v>
      </c>
      <c r="C2377" s="64" t="s">
        <v>17</v>
      </c>
      <c r="D2377" s="68"/>
      <c r="E2377" s="68">
        <f>$D$2598*R2377</f>
        <v>0</v>
      </c>
      <c r="F2377" s="63">
        <f t="shared" si="1939"/>
        <v>1.4695080658937348E-2</v>
      </c>
      <c r="G2377" s="65">
        <f>IFERROR(VLOOKUP(B2377,EFA!$C$2:$D$7,2,0),EFA!$D$7)</f>
        <v>0.97750576770633035</v>
      </c>
      <c r="H2377" s="69">
        <f>LGD!$D$8</f>
        <v>4.6364209605119888E-2</v>
      </c>
      <c r="I2377" s="68">
        <f t="shared" si="1940"/>
        <v>0</v>
      </c>
      <c r="J2377" s="70">
        <f t="shared" si="1941"/>
        <v>0.7168446333284122</v>
      </c>
      <c r="K2377" s="68">
        <f t="shared" si="1942"/>
        <v>0</v>
      </c>
      <c r="M2377" s="64">
        <f t="shared" si="1937"/>
        <v>276</v>
      </c>
      <c r="N2377" s="64">
        <v>1</v>
      </c>
      <c r="O2377" s="63">
        <f t="shared" si="1943"/>
        <v>0.13390000000000002</v>
      </c>
      <c r="P2377" s="87">
        <f t="shared" si="1938"/>
        <v>1.1705738867020156E-2</v>
      </c>
      <c r="Q2377" s="64">
        <f t="shared" si="1944"/>
        <v>246</v>
      </c>
      <c r="R2377" s="87">
        <f t="shared" si="1945"/>
        <v>0.98062197055785871</v>
      </c>
      <c r="S2377" s="64">
        <f t="shared" si="1946"/>
        <v>30</v>
      </c>
    </row>
    <row r="2378" spans="1:19" x14ac:dyDescent="0.25">
      <c r="B2378" s="62">
        <v>3</v>
      </c>
      <c r="C2378" s="64" t="s">
        <v>18</v>
      </c>
      <c r="D2378" s="68"/>
      <c r="E2378" s="68">
        <f>$D$2599*R2378</f>
        <v>0</v>
      </c>
      <c r="F2378" s="63">
        <f t="shared" si="1939"/>
        <v>1.4695080658937348E-2</v>
      </c>
      <c r="G2378" s="65">
        <f>IFERROR(VLOOKUP(B2378,EFA!$C$2:$D$7,2,0),EFA!$D$7)</f>
        <v>0.97750576770633035</v>
      </c>
      <c r="H2378" s="69">
        <f>LGD!$D$9</f>
        <v>0.25</v>
      </c>
      <c r="I2378" s="68">
        <f t="shared" si="1940"/>
        <v>0</v>
      </c>
      <c r="J2378" s="70">
        <f t="shared" si="1941"/>
        <v>0.7168446333284122</v>
      </c>
      <c r="K2378" s="68">
        <f t="shared" si="1942"/>
        <v>0</v>
      </c>
      <c r="M2378" s="64">
        <f t="shared" si="1937"/>
        <v>276</v>
      </c>
      <c r="N2378" s="64">
        <v>1</v>
      </c>
      <c r="O2378" s="63">
        <f t="shared" si="1943"/>
        <v>0.13390000000000002</v>
      </c>
      <c r="P2378" s="87">
        <f t="shared" si="1938"/>
        <v>1.1705738867020156E-2</v>
      </c>
      <c r="Q2378" s="64">
        <f t="shared" si="1944"/>
        <v>246</v>
      </c>
      <c r="R2378" s="87">
        <f t="shared" si="1945"/>
        <v>0.98062197055785871</v>
      </c>
      <c r="S2378" s="64">
        <f t="shared" si="1946"/>
        <v>30</v>
      </c>
    </row>
    <row r="2379" spans="1:19" x14ac:dyDescent="0.25">
      <c r="B2379" s="62">
        <v>3</v>
      </c>
      <c r="C2379" s="64" t="s">
        <v>19</v>
      </c>
      <c r="D2379" s="68"/>
      <c r="E2379" s="68">
        <f>$D$2600*R2379</f>
        <v>0</v>
      </c>
      <c r="F2379" s="63">
        <f t="shared" si="1939"/>
        <v>1.4695080658937348E-2</v>
      </c>
      <c r="G2379" s="65">
        <f>IFERROR(VLOOKUP(B2379,EFA!$C$2:$D$7,2,0),EFA!$D$7)</f>
        <v>0.97750576770633035</v>
      </c>
      <c r="H2379" s="69">
        <f>LGD!$D$10</f>
        <v>0.35</v>
      </c>
      <c r="I2379" s="68">
        <f t="shared" si="1940"/>
        <v>0</v>
      </c>
      <c r="J2379" s="70">
        <f t="shared" si="1941"/>
        <v>0.7168446333284122</v>
      </c>
      <c r="K2379" s="68">
        <f t="shared" si="1942"/>
        <v>0</v>
      </c>
      <c r="M2379" s="64">
        <f t="shared" si="1937"/>
        <v>276</v>
      </c>
      <c r="N2379" s="64">
        <v>1</v>
      </c>
      <c r="O2379" s="63">
        <f t="shared" si="1943"/>
        <v>0.13390000000000002</v>
      </c>
      <c r="P2379" s="87">
        <f t="shared" si="1938"/>
        <v>1.1705738867020156E-2</v>
      </c>
      <c r="Q2379" s="64">
        <f t="shared" si="1944"/>
        <v>246</v>
      </c>
      <c r="R2379" s="87">
        <f t="shared" si="1945"/>
        <v>0.98062197055785871</v>
      </c>
      <c r="S2379" s="64">
        <f t="shared" si="1946"/>
        <v>30</v>
      </c>
    </row>
    <row r="2380" spans="1:19" x14ac:dyDescent="0.25">
      <c r="B2380" s="62">
        <v>3</v>
      </c>
      <c r="C2380" s="64" t="s">
        <v>20</v>
      </c>
      <c r="D2380" s="68"/>
      <c r="E2380" s="68">
        <f>$D$2601*R2380</f>
        <v>0</v>
      </c>
      <c r="F2380" s="63">
        <f t="shared" si="1939"/>
        <v>1.4695080658937348E-2</v>
      </c>
      <c r="G2380" s="65">
        <f>IFERROR(VLOOKUP(B2380,EFA!$C$2:$D$7,2,0),EFA!$D$7)</f>
        <v>0.97750576770633035</v>
      </c>
      <c r="H2380" s="69">
        <f>LGD!$D$11</f>
        <v>0.55000000000000004</v>
      </c>
      <c r="I2380" s="68">
        <f t="shared" si="1940"/>
        <v>0</v>
      </c>
      <c r="J2380" s="70">
        <f t="shared" si="1941"/>
        <v>0.7168446333284122</v>
      </c>
      <c r="K2380" s="68">
        <f t="shared" si="1942"/>
        <v>0</v>
      </c>
      <c r="M2380" s="64">
        <f t="shared" si="1937"/>
        <v>276</v>
      </c>
      <c r="N2380" s="64">
        <v>1</v>
      </c>
      <c r="O2380" s="63">
        <f t="shared" si="1943"/>
        <v>0.13390000000000002</v>
      </c>
      <c r="P2380" s="87">
        <f t="shared" si="1938"/>
        <v>1.1705738867020156E-2</v>
      </c>
      <c r="Q2380" s="64">
        <f t="shared" si="1944"/>
        <v>246</v>
      </c>
      <c r="R2380" s="87">
        <f t="shared" si="1945"/>
        <v>0.98062197055785871</v>
      </c>
      <c r="S2380" s="64">
        <f t="shared" si="1946"/>
        <v>30</v>
      </c>
    </row>
    <row r="2381" spans="1:19" x14ac:dyDescent="0.25">
      <c r="C2381" s="88"/>
      <c r="D2381" s="89"/>
      <c r="E2381" s="89"/>
      <c r="F2381" s="90"/>
      <c r="G2381" s="91"/>
      <c r="H2381" s="92"/>
      <c r="I2381" s="89"/>
      <c r="J2381" s="93"/>
      <c r="K2381" s="89"/>
      <c r="M2381" s="94"/>
      <c r="N2381" s="94"/>
      <c r="O2381" s="95"/>
      <c r="P2381" s="96"/>
      <c r="Q2381" s="94"/>
      <c r="R2381" s="96"/>
      <c r="S2381" s="94"/>
    </row>
    <row r="2382" spans="1:19" x14ac:dyDescent="0.25">
      <c r="A2382" s="64">
        <v>22</v>
      </c>
      <c r="B2382" s="62" t="s">
        <v>52</v>
      </c>
      <c r="C2382" s="64" t="s">
        <v>9</v>
      </c>
      <c r="D2382" s="64"/>
      <c r="E2382" s="84" t="s">
        <v>26</v>
      </c>
      <c r="F2382" s="84" t="s">
        <v>39</v>
      </c>
      <c r="G2382" s="84" t="s">
        <v>27</v>
      </c>
      <c r="H2382" s="84" t="s">
        <v>28</v>
      </c>
      <c r="I2382" s="84" t="s">
        <v>29</v>
      </c>
      <c r="J2382" s="84" t="s">
        <v>30</v>
      </c>
      <c r="K2382" s="85" t="s">
        <v>31</v>
      </c>
      <c r="M2382" s="85" t="s">
        <v>32</v>
      </c>
      <c r="N2382" s="85" t="s">
        <v>33</v>
      </c>
      <c r="O2382" s="85" t="s">
        <v>34</v>
      </c>
      <c r="P2382" s="85" t="s">
        <v>35</v>
      </c>
      <c r="Q2382" s="85" t="s">
        <v>36</v>
      </c>
      <c r="R2382" s="85" t="s">
        <v>37</v>
      </c>
      <c r="S2382" s="85" t="s">
        <v>38</v>
      </c>
    </row>
    <row r="2383" spans="1:19" x14ac:dyDescent="0.25">
      <c r="B2383" s="62">
        <v>4</v>
      </c>
      <c r="C2383" s="64" t="s">
        <v>12</v>
      </c>
      <c r="D2383" s="68"/>
      <c r="E2383" s="68">
        <f>$D$2593*R2383</f>
        <v>0</v>
      </c>
      <c r="F2383" s="63">
        <f>$G$4-$F$4</f>
        <v>6.7767815941499332E-3</v>
      </c>
      <c r="G2383" s="65">
        <f>IFERROR(VLOOKUP(B2383,EFA!$C$2:$D$7,2,0),EFA!$D$7)</f>
        <v>0.98975941333993145</v>
      </c>
      <c r="H2383" s="69">
        <f>LGD!$D$3</f>
        <v>0</v>
      </c>
      <c r="I2383" s="68">
        <f>E2383*F2383*G2383*H2383</f>
        <v>0</v>
      </c>
      <c r="J2383" s="70">
        <f>1/((1+($O$16/12))^(M2383-Q2383))</f>
        <v>0.62747301524507682</v>
      </c>
      <c r="K2383" s="68">
        <f>I2383*J2383</f>
        <v>0</v>
      </c>
      <c r="M2383" s="64">
        <f t="shared" ref="M2383:M2391" si="1947">12*23</f>
        <v>276</v>
      </c>
      <c r="N2383" s="64">
        <v>1</v>
      </c>
      <c r="O2383" s="63">
        <f>$O$16</f>
        <v>0.13390000000000002</v>
      </c>
      <c r="P2383" s="87">
        <f t="shared" ref="P2383:P2391" si="1948">PMT(O2383/12,M2383,-N2383,0,0)</f>
        <v>1.1705738867020156E-2</v>
      </c>
      <c r="Q2383" s="64">
        <f>$Q$2623-12</f>
        <v>234</v>
      </c>
      <c r="R2383" s="87">
        <f>PV(O2383/12,Q2383,-P2383,0,0)</f>
        <v>0.97087455724419558</v>
      </c>
      <c r="S2383" s="64">
        <f>12+12+12+6</f>
        <v>42</v>
      </c>
    </row>
    <row r="2384" spans="1:19" x14ac:dyDescent="0.25">
      <c r="B2384" s="62">
        <v>4</v>
      </c>
      <c r="C2384" s="64" t="s">
        <v>13</v>
      </c>
      <c r="D2384" s="68"/>
      <c r="E2384" s="68">
        <f>$D$2594*R2384</f>
        <v>0</v>
      </c>
      <c r="F2384" s="63">
        <f t="shared" ref="F2384:F2391" si="1949">$G$4-$F$4</f>
        <v>6.7767815941499332E-3</v>
      </c>
      <c r="G2384" s="65">
        <f>IFERROR(VLOOKUP(B2384,EFA!$C$2:$D$7,2,0),EFA!$D$7)</f>
        <v>0.98975941333993145</v>
      </c>
      <c r="H2384" s="69">
        <f>LGD!$D$4</f>
        <v>0.55000000000000004</v>
      </c>
      <c r="I2384" s="68">
        <f t="shared" ref="I2384:I2391" si="1950">E2384*F2384*G2384*H2384</f>
        <v>0</v>
      </c>
      <c r="J2384" s="70">
        <f t="shared" ref="J2384:J2391" si="1951">1/((1+($O$16/12))^(M2384-Q2384))</f>
        <v>0.62747301524507682</v>
      </c>
      <c r="K2384" s="68">
        <f t="shared" ref="K2384:K2391" si="1952">I2384*J2384</f>
        <v>0</v>
      </c>
      <c r="M2384" s="64">
        <f t="shared" si="1947"/>
        <v>276</v>
      </c>
      <c r="N2384" s="64">
        <v>1</v>
      </c>
      <c r="O2384" s="63">
        <f t="shared" ref="O2384:O2391" si="1953">$O$16</f>
        <v>0.13390000000000002</v>
      </c>
      <c r="P2384" s="87">
        <f t="shared" si="1948"/>
        <v>1.1705738867020156E-2</v>
      </c>
      <c r="Q2384" s="64">
        <f t="shared" ref="Q2384:Q2391" si="1954">$Q$2623-12</f>
        <v>234</v>
      </c>
      <c r="R2384" s="87">
        <f t="shared" ref="R2384:R2391" si="1955">PV(O2384/12,Q2384,-P2384,0,0)</f>
        <v>0.97087455724419558</v>
      </c>
      <c r="S2384" s="64">
        <f t="shared" ref="S2384:S2391" si="1956">12+12+12+6</f>
        <v>42</v>
      </c>
    </row>
    <row r="2385" spans="1:19" x14ac:dyDescent="0.25">
      <c r="B2385" s="62">
        <v>4</v>
      </c>
      <c r="C2385" s="64" t="s">
        <v>14</v>
      </c>
      <c r="D2385" s="68"/>
      <c r="E2385" s="68">
        <f>$D$2595*R2385</f>
        <v>0</v>
      </c>
      <c r="F2385" s="63">
        <f t="shared" si="1949"/>
        <v>6.7767815941499332E-3</v>
      </c>
      <c r="G2385" s="65">
        <f>IFERROR(VLOOKUP(B2385,EFA!$C$2:$D$7,2,0),EFA!$D$7)</f>
        <v>0.98975941333993145</v>
      </c>
      <c r="H2385" s="69">
        <f>LGD!$D$5</f>
        <v>0.14000000000000001</v>
      </c>
      <c r="I2385" s="68">
        <f t="shared" si="1950"/>
        <v>0</v>
      </c>
      <c r="J2385" s="70">
        <f t="shared" si="1951"/>
        <v>0.62747301524507682</v>
      </c>
      <c r="K2385" s="68">
        <f t="shared" si="1952"/>
        <v>0</v>
      </c>
      <c r="M2385" s="64">
        <f t="shared" si="1947"/>
        <v>276</v>
      </c>
      <c r="N2385" s="64">
        <v>1</v>
      </c>
      <c r="O2385" s="63">
        <f t="shared" si="1953"/>
        <v>0.13390000000000002</v>
      </c>
      <c r="P2385" s="87">
        <f t="shared" si="1948"/>
        <v>1.1705738867020156E-2</v>
      </c>
      <c r="Q2385" s="64">
        <f t="shared" si="1954"/>
        <v>234</v>
      </c>
      <c r="R2385" s="87">
        <f t="shared" si="1955"/>
        <v>0.97087455724419558</v>
      </c>
      <c r="S2385" s="64">
        <f t="shared" si="1956"/>
        <v>42</v>
      </c>
    </row>
    <row r="2386" spans="1:19" x14ac:dyDescent="0.25">
      <c r="B2386" s="62">
        <v>4</v>
      </c>
      <c r="C2386" s="64" t="s">
        <v>15</v>
      </c>
      <c r="D2386" s="68"/>
      <c r="E2386" s="68">
        <f>$D$2596*R2386</f>
        <v>0</v>
      </c>
      <c r="F2386" s="63">
        <f t="shared" si="1949"/>
        <v>6.7767815941499332E-3</v>
      </c>
      <c r="G2386" s="65">
        <f>IFERROR(VLOOKUP(B2386,EFA!$C$2:$D$7,2,0),EFA!$D$7)</f>
        <v>0.98975941333993145</v>
      </c>
      <c r="H2386" s="69">
        <f>LGD!$D$6</f>
        <v>0.3</v>
      </c>
      <c r="I2386" s="68">
        <f t="shared" si="1950"/>
        <v>0</v>
      </c>
      <c r="J2386" s="70">
        <f t="shared" si="1951"/>
        <v>0.62747301524507682</v>
      </c>
      <c r="K2386" s="68">
        <f t="shared" si="1952"/>
        <v>0</v>
      </c>
      <c r="M2386" s="64">
        <f t="shared" si="1947"/>
        <v>276</v>
      </c>
      <c r="N2386" s="64">
        <v>1</v>
      </c>
      <c r="O2386" s="63">
        <f t="shared" si="1953"/>
        <v>0.13390000000000002</v>
      </c>
      <c r="P2386" s="87">
        <f t="shared" si="1948"/>
        <v>1.1705738867020156E-2</v>
      </c>
      <c r="Q2386" s="64">
        <f t="shared" si="1954"/>
        <v>234</v>
      </c>
      <c r="R2386" s="87">
        <f t="shared" si="1955"/>
        <v>0.97087455724419558</v>
      </c>
      <c r="S2386" s="64">
        <f t="shared" si="1956"/>
        <v>42</v>
      </c>
    </row>
    <row r="2387" spans="1:19" x14ac:dyDescent="0.25">
      <c r="B2387" s="62">
        <v>4</v>
      </c>
      <c r="C2387" s="64" t="s">
        <v>16</v>
      </c>
      <c r="D2387" s="68"/>
      <c r="E2387" s="68">
        <f>$D$2597*R2387</f>
        <v>0</v>
      </c>
      <c r="F2387" s="63">
        <f t="shared" si="1949"/>
        <v>6.7767815941499332E-3</v>
      </c>
      <c r="G2387" s="65">
        <f>IFERROR(VLOOKUP(B2387,EFA!$C$2:$D$7,2,0),EFA!$D$7)</f>
        <v>0.98975941333993145</v>
      </c>
      <c r="H2387" s="69">
        <f>LGD!$D$7</f>
        <v>0.3</v>
      </c>
      <c r="I2387" s="68">
        <f t="shared" si="1950"/>
        <v>0</v>
      </c>
      <c r="J2387" s="70">
        <f t="shared" si="1951"/>
        <v>0.62747301524507682</v>
      </c>
      <c r="K2387" s="68">
        <f t="shared" si="1952"/>
        <v>0</v>
      </c>
      <c r="M2387" s="64">
        <f t="shared" si="1947"/>
        <v>276</v>
      </c>
      <c r="N2387" s="64">
        <v>1</v>
      </c>
      <c r="O2387" s="63">
        <f t="shared" si="1953"/>
        <v>0.13390000000000002</v>
      </c>
      <c r="P2387" s="87">
        <f t="shared" si="1948"/>
        <v>1.1705738867020156E-2</v>
      </c>
      <c r="Q2387" s="64">
        <f t="shared" si="1954"/>
        <v>234</v>
      </c>
      <c r="R2387" s="87">
        <f t="shared" si="1955"/>
        <v>0.97087455724419558</v>
      </c>
      <c r="S2387" s="64">
        <f t="shared" si="1956"/>
        <v>42</v>
      </c>
    </row>
    <row r="2388" spans="1:19" x14ac:dyDescent="0.25">
      <c r="B2388" s="62">
        <v>4</v>
      </c>
      <c r="C2388" s="64" t="s">
        <v>17</v>
      </c>
      <c r="D2388" s="68"/>
      <c r="E2388" s="68">
        <f>$D$2598*R2388</f>
        <v>0</v>
      </c>
      <c r="F2388" s="63">
        <f t="shared" si="1949"/>
        <v>6.7767815941499332E-3</v>
      </c>
      <c r="G2388" s="65">
        <f>IFERROR(VLOOKUP(B2388,EFA!$C$2:$D$7,2,0),EFA!$D$7)</f>
        <v>0.98975941333993145</v>
      </c>
      <c r="H2388" s="69">
        <f>LGD!$D$8</f>
        <v>4.6364209605119888E-2</v>
      </c>
      <c r="I2388" s="68">
        <f t="shared" si="1950"/>
        <v>0</v>
      </c>
      <c r="J2388" s="70">
        <f t="shared" si="1951"/>
        <v>0.62747301524507682</v>
      </c>
      <c r="K2388" s="68">
        <f t="shared" si="1952"/>
        <v>0</v>
      </c>
      <c r="M2388" s="64">
        <f t="shared" si="1947"/>
        <v>276</v>
      </c>
      <c r="N2388" s="64">
        <v>1</v>
      </c>
      <c r="O2388" s="63">
        <f t="shared" si="1953"/>
        <v>0.13390000000000002</v>
      </c>
      <c r="P2388" s="87">
        <f t="shared" si="1948"/>
        <v>1.1705738867020156E-2</v>
      </c>
      <c r="Q2388" s="64">
        <f t="shared" si="1954"/>
        <v>234</v>
      </c>
      <c r="R2388" s="87">
        <f t="shared" si="1955"/>
        <v>0.97087455724419558</v>
      </c>
      <c r="S2388" s="64">
        <f t="shared" si="1956"/>
        <v>42</v>
      </c>
    </row>
    <row r="2389" spans="1:19" x14ac:dyDescent="0.25">
      <c r="B2389" s="62">
        <v>4</v>
      </c>
      <c r="C2389" s="64" t="s">
        <v>18</v>
      </c>
      <c r="D2389" s="68"/>
      <c r="E2389" s="68">
        <f>$D$2599*R2389</f>
        <v>0</v>
      </c>
      <c r="F2389" s="63">
        <f t="shared" si="1949"/>
        <v>6.7767815941499332E-3</v>
      </c>
      <c r="G2389" s="65">
        <f>IFERROR(VLOOKUP(B2389,EFA!$C$2:$D$7,2,0),EFA!$D$7)</f>
        <v>0.98975941333993145</v>
      </c>
      <c r="H2389" s="69">
        <f>LGD!$D$9</f>
        <v>0.25</v>
      </c>
      <c r="I2389" s="68">
        <f t="shared" si="1950"/>
        <v>0</v>
      </c>
      <c r="J2389" s="70">
        <f t="shared" si="1951"/>
        <v>0.62747301524507682</v>
      </c>
      <c r="K2389" s="68">
        <f t="shared" si="1952"/>
        <v>0</v>
      </c>
      <c r="M2389" s="64">
        <f t="shared" si="1947"/>
        <v>276</v>
      </c>
      <c r="N2389" s="64">
        <v>1</v>
      </c>
      <c r="O2389" s="63">
        <f t="shared" si="1953"/>
        <v>0.13390000000000002</v>
      </c>
      <c r="P2389" s="87">
        <f t="shared" si="1948"/>
        <v>1.1705738867020156E-2</v>
      </c>
      <c r="Q2389" s="64">
        <f t="shared" si="1954"/>
        <v>234</v>
      </c>
      <c r="R2389" s="87">
        <f t="shared" si="1955"/>
        <v>0.97087455724419558</v>
      </c>
      <c r="S2389" s="64">
        <f t="shared" si="1956"/>
        <v>42</v>
      </c>
    </row>
    <row r="2390" spans="1:19" x14ac:dyDescent="0.25">
      <c r="B2390" s="62">
        <v>4</v>
      </c>
      <c r="C2390" s="64" t="s">
        <v>19</v>
      </c>
      <c r="D2390" s="68"/>
      <c r="E2390" s="68">
        <f>$D$2600*R2390</f>
        <v>0</v>
      </c>
      <c r="F2390" s="63">
        <f t="shared" si="1949"/>
        <v>6.7767815941499332E-3</v>
      </c>
      <c r="G2390" s="65">
        <f>IFERROR(VLOOKUP(B2390,EFA!$C$2:$D$7,2,0),EFA!$D$7)</f>
        <v>0.98975941333993145</v>
      </c>
      <c r="H2390" s="69">
        <f>LGD!$D$10</f>
        <v>0.35</v>
      </c>
      <c r="I2390" s="68">
        <f t="shared" si="1950"/>
        <v>0</v>
      </c>
      <c r="J2390" s="70">
        <f t="shared" si="1951"/>
        <v>0.62747301524507682</v>
      </c>
      <c r="K2390" s="68">
        <f t="shared" si="1952"/>
        <v>0</v>
      </c>
      <c r="M2390" s="64">
        <f t="shared" si="1947"/>
        <v>276</v>
      </c>
      <c r="N2390" s="64">
        <v>1</v>
      </c>
      <c r="O2390" s="63">
        <f t="shared" si="1953"/>
        <v>0.13390000000000002</v>
      </c>
      <c r="P2390" s="87">
        <f t="shared" si="1948"/>
        <v>1.1705738867020156E-2</v>
      </c>
      <c r="Q2390" s="64">
        <f t="shared" si="1954"/>
        <v>234</v>
      </c>
      <c r="R2390" s="87">
        <f t="shared" si="1955"/>
        <v>0.97087455724419558</v>
      </c>
      <c r="S2390" s="64">
        <f t="shared" si="1956"/>
        <v>42</v>
      </c>
    </row>
    <row r="2391" spans="1:19" x14ac:dyDescent="0.25">
      <c r="B2391" s="62">
        <v>4</v>
      </c>
      <c r="C2391" s="64" t="s">
        <v>20</v>
      </c>
      <c r="D2391" s="68"/>
      <c r="E2391" s="68">
        <f>$D$2601*R2391</f>
        <v>0</v>
      </c>
      <c r="F2391" s="63">
        <f t="shared" si="1949"/>
        <v>6.7767815941499332E-3</v>
      </c>
      <c r="G2391" s="65">
        <f>IFERROR(VLOOKUP(B2391,EFA!$C$2:$D$7,2,0),EFA!$D$7)</f>
        <v>0.98975941333993145</v>
      </c>
      <c r="H2391" s="69">
        <f>LGD!$D$11</f>
        <v>0.55000000000000004</v>
      </c>
      <c r="I2391" s="68">
        <f t="shared" si="1950"/>
        <v>0</v>
      </c>
      <c r="J2391" s="70">
        <f t="shared" si="1951"/>
        <v>0.62747301524507682</v>
      </c>
      <c r="K2391" s="68">
        <f t="shared" si="1952"/>
        <v>0</v>
      </c>
      <c r="M2391" s="64">
        <f t="shared" si="1947"/>
        <v>276</v>
      </c>
      <c r="N2391" s="64">
        <v>1</v>
      </c>
      <c r="O2391" s="63">
        <f t="shared" si="1953"/>
        <v>0.13390000000000002</v>
      </c>
      <c r="P2391" s="87">
        <f t="shared" si="1948"/>
        <v>1.1705738867020156E-2</v>
      </c>
      <c r="Q2391" s="64">
        <f t="shared" si="1954"/>
        <v>234</v>
      </c>
      <c r="R2391" s="87">
        <f t="shared" si="1955"/>
        <v>0.97087455724419558</v>
      </c>
      <c r="S2391" s="64">
        <f t="shared" si="1956"/>
        <v>42</v>
      </c>
    </row>
    <row r="2392" spans="1:19" x14ac:dyDescent="0.25">
      <c r="C2392" s="88"/>
      <c r="D2392" s="89"/>
      <c r="E2392" s="89"/>
      <c r="F2392" s="90"/>
      <c r="G2392" s="91"/>
      <c r="H2392" s="92"/>
      <c r="I2392" s="89"/>
      <c r="J2392" s="93"/>
      <c r="K2392" s="89"/>
      <c r="M2392" s="94"/>
      <c r="N2392" s="94"/>
      <c r="O2392" s="95"/>
      <c r="P2392" s="96"/>
      <c r="Q2392" s="94"/>
      <c r="R2392" s="96"/>
      <c r="S2392" s="94"/>
    </row>
    <row r="2393" spans="1:19" x14ac:dyDescent="0.25">
      <c r="A2393" s="64">
        <v>22</v>
      </c>
      <c r="B2393" s="62" t="s">
        <v>52</v>
      </c>
      <c r="C2393" s="64" t="s">
        <v>9</v>
      </c>
      <c r="D2393" s="64"/>
      <c r="E2393" s="84" t="s">
        <v>26</v>
      </c>
      <c r="F2393" s="84" t="s">
        <v>39</v>
      </c>
      <c r="G2393" s="84" t="s">
        <v>27</v>
      </c>
      <c r="H2393" s="84" t="s">
        <v>28</v>
      </c>
      <c r="I2393" s="84" t="s">
        <v>29</v>
      </c>
      <c r="J2393" s="84" t="s">
        <v>30</v>
      </c>
      <c r="K2393" s="85" t="s">
        <v>31</v>
      </c>
      <c r="M2393" s="85" t="s">
        <v>32</v>
      </c>
      <c r="N2393" s="85" t="s">
        <v>33</v>
      </c>
      <c r="O2393" s="85" t="s">
        <v>34</v>
      </c>
      <c r="P2393" s="85" t="s">
        <v>35</v>
      </c>
      <c r="Q2393" s="85" t="s">
        <v>36</v>
      </c>
      <c r="R2393" s="85" t="s">
        <v>37</v>
      </c>
      <c r="S2393" s="85" t="s">
        <v>38</v>
      </c>
    </row>
    <row r="2394" spans="1:19" x14ac:dyDescent="0.25">
      <c r="B2394" s="62">
        <v>5</v>
      </c>
      <c r="C2394" s="64" t="s">
        <v>12</v>
      </c>
      <c r="D2394" s="68"/>
      <c r="E2394" s="68">
        <f>$D$2593*R2394</f>
        <v>0</v>
      </c>
      <c r="F2394" s="63">
        <f>$H$4-$G$4</f>
        <v>2.7833144704882407E-3</v>
      </c>
      <c r="G2394" s="65">
        <f>IFERROR(VLOOKUP(B2394,EFA!$C$2:$D$7,2,0),EFA!$D$7)</f>
        <v>1.0058360487805551</v>
      </c>
      <c r="H2394" s="69">
        <f>LGD!$D$3</f>
        <v>0</v>
      </c>
      <c r="I2394" s="68">
        <f>E2394*F2394*G2394*H2394</f>
        <v>0</v>
      </c>
      <c r="J2394" s="70">
        <f>1/((1+($O$16/12))^(M2394-Q2394))</f>
        <v>0.54924368064616602</v>
      </c>
      <c r="K2394" s="68">
        <f>I2394*J2394</f>
        <v>0</v>
      </c>
      <c r="M2394" s="64">
        <f t="shared" ref="M2394:M2402" si="1957">12*23</f>
        <v>276</v>
      </c>
      <c r="N2394" s="64">
        <v>1</v>
      </c>
      <c r="O2394" s="63">
        <f>$O$16</f>
        <v>0.13390000000000002</v>
      </c>
      <c r="P2394" s="87">
        <f t="shared" ref="P2394:P2402" si="1958">PMT(O2394/12,M2394,-N2394,0,0)</f>
        <v>1.1705738867020156E-2</v>
      </c>
      <c r="Q2394" s="64">
        <f>$Q$2634-12</f>
        <v>222</v>
      </c>
      <c r="R2394" s="87">
        <f>PV(O2394/12,Q2394,-P2394,0,0)</f>
        <v>0.95973880996428396</v>
      </c>
      <c r="S2394" s="64">
        <f>12+12+12+12+6</f>
        <v>54</v>
      </c>
    </row>
    <row r="2395" spans="1:19" x14ac:dyDescent="0.25">
      <c r="B2395" s="62">
        <v>5</v>
      </c>
      <c r="C2395" s="64" t="s">
        <v>13</v>
      </c>
      <c r="D2395" s="68"/>
      <c r="E2395" s="68">
        <f>$D$2594*R2395</f>
        <v>0</v>
      </c>
      <c r="F2395" s="63">
        <f t="shared" ref="F2395:F2402" si="1959">$H$4-$G$4</f>
        <v>2.7833144704882407E-3</v>
      </c>
      <c r="G2395" s="65">
        <f>IFERROR(VLOOKUP(B2395,EFA!$C$2:$D$7,2,0),EFA!$D$7)</f>
        <v>1.0058360487805551</v>
      </c>
      <c r="H2395" s="69">
        <f>LGD!$D$4</f>
        <v>0.55000000000000004</v>
      </c>
      <c r="I2395" s="68">
        <f t="shared" ref="I2395:I2402" si="1960">E2395*F2395*G2395*H2395</f>
        <v>0</v>
      </c>
      <c r="J2395" s="70">
        <f t="shared" ref="J2395:J2402" si="1961">1/((1+($O$16/12))^(M2395-Q2395))</f>
        <v>0.54924368064616602</v>
      </c>
      <c r="K2395" s="68">
        <f t="shared" ref="K2395:K2402" si="1962">I2395*J2395</f>
        <v>0</v>
      </c>
      <c r="M2395" s="64">
        <f t="shared" si="1957"/>
        <v>276</v>
      </c>
      <c r="N2395" s="64">
        <v>1</v>
      </c>
      <c r="O2395" s="63">
        <f t="shared" ref="O2395:O2402" si="1963">$O$16</f>
        <v>0.13390000000000002</v>
      </c>
      <c r="P2395" s="87">
        <f t="shared" si="1958"/>
        <v>1.1705738867020156E-2</v>
      </c>
      <c r="Q2395" s="64">
        <f t="shared" ref="Q2395:Q2402" si="1964">$Q$2634-12</f>
        <v>222</v>
      </c>
      <c r="R2395" s="87">
        <f t="shared" ref="R2395:R2402" si="1965">PV(O2395/12,Q2395,-P2395,0,0)</f>
        <v>0.95973880996428396</v>
      </c>
      <c r="S2395" s="64">
        <f t="shared" ref="S2395:S2402" si="1966">12+12+12+12+6</f>
        <v>54</v>
      </c>
    </row>
    <row r="2396" spans="1:19" x14ac:dyDescent="0.25">
      <c r="B2396" s="62">
        <v>5</v>
      </c>
      <c r="C2396" s="64" t="s">
        <v>14</v>
      </c>
      <c r="D2396" s="68"/>
      <c r="E2396" s="68">
        <f>$D$2595*R2396</f>
        <v>0</v>
      </c>
      <c r="F2396" s="63">
        <f t="shared" si="1959"/>
        <v>2.7833144704882407E-3</v>
      </c>
      <c r="G2396" s="65">
        <f>IFERROR(VLOOKUP(B2396,EFA!$C$2:$D$7,2,0),EFA!$D$7)</f>
        <v>1.0058360487805551</v>
      </c>
      <c r="H2396" s="69">
        <f>LGD!$D$5</f>
        <v>0.14000000000000001</v>
      </c>
      <c r="I2396" s="68">
        <f t="shared" si="1960"/>
        <v>0</v>
      </c>
      <c r="J2396" s="70">
        <f t="shared" si="1961"/>
        <v>0.54924368064616602</v>
      </c>
      <c r="K2396" s="68">
        <f t="shared" si="1962"/>
        <v>0</v>
      </c>
      <c r="M2396" s="64">
        <f t="shared" si="1957"/>
        <v>276</v>
      </c>
      <c r="N2396" s="64">
        <v>1</v>
      </c>
      <c r="O2396" s="63">
        <f t="shared" si="1963"/>
        <v>0.13390000000000002</v>
      </c>
      <c r="P2396" s="87">
        <f t="shared" si="1958"/>
        <v>1.1705738867020156E-2</v>
      </c>
      <c r="Q2396" s="64">
        <f t="shared" si="1964"/>
        <v>222</v>
      </c>
      <c r="R2396" s="87">
        <f t="shared" si="1965"/>
        <v>0.95973880996428396</v>
      </c>
      <c r="S2396" s="64">
        <f t="shared" si="1966"/>
        <v>54</v>
      </c>
    </row>
    <row r="2397" spans="1:19" x14ac:dyDescent="0.25">
      <c r="B2397" s="62">
        <v>5</v>
      </c>
      <c r="C2397" s="64" t="s">
        <v>15</v>
      </c>
      <c r="D2397" s="68"/>
      <c r="E2397" s="68">
        <f>$D$2596*R2397</f>
        <v>0</v>
      </c>
      <c r="F2397" s="63">
        <f t="shared" si="1959"/>
        <v>2.7833144704882407E-3</v>
      </c>
      <c r="G2397" s="65">
        <f>IFERROR(VLOOKUP(B2397,EFA!$C$2:$D$7,2,0),EFA!$D$7)</f>
        <v>1.0058360487805551</v>
      </c>
      <c r="H2397" s="69">
        <f>LGD!$D$6</f>
        <v>0.3</v>
      </c>
      <c r="I2397" s="68">
        <f t="shared" si="1960"/>
        <v>0</v>
      </c>
      <c r="J2397" s="70">
        <f t="shared" si="1961"/>
        <v>0.54924368064616602</v>
      </c>
      <c r="K2397" s="68">
        <f t="shared" si="1962"/>
        <v>0</v>
      </c>
      <c r="M2397" s="64">
        <f t="shared" si="1957"/>
        <v>276</v>
      </c>
      <c r="N2397" s="64">
        <v>1</v>
      </c>
      <c r="O2397" s="63">
        <f t="shared" si="1963"/>
        <v>0.13390000000000002</v>
      </c>
      <c r="P2397" s="87">
        <f t="shared" si="1958"/>
        <v>1.1705738867020156E-2</v>
      </c>
      <c r="Q2397" s="64">
        <f t="shared" si="1964"/>
        <v>222</v>
      </c>
      <c r="R2397" s="87">
        <f t="shared" si="1965"/>
        <v>0.95973880996428396</v>
      </c>
      <c r="S2397" s="64">
        <f t="shared" si="1966"/>
        <v>54</v>
      </c>
    </row>
    <row r="2398" spans="1:19" x14ac:dyDescent="0.25">
      <c r="B2398" s="62">
        <v>5</v>
      </c>
      <c r="C2398" s="64" t="s">
        <v>16</v>
      </c>
      <c r="D2398" s="68"/>
      <c r="E2398" s="68">
        <f>$D$2597*R2398</f>
        <v>0</v>
      </c>
      <c r="F2398" s="63">
        <f t="shared" si="1959"/>
        <v>2.7833144704882407E-3</v>
      </c>
      <c r="G2398" s="65">
        <f>IFERROR(VLOOKUP(B2398,EFA!$C$2:$D$7,2,0),EFA!$D$7)</f>
        <v>1.0058360487805551</v>
      </c>
      <c r="H2398" s="69">
        <f>LGD!$D$7</f>
        <v>0.3</v>
      </c>
      <c r="I2398" s="68">
        <f t="shared" si="1960"/>
        <v>0</v>
      </c>
      <c r="J2398" s="70">
        <f t="shared" si="1961"/>
        <v>0.54924368064616602</v>
      </c>
      <c r="K2398" s="68">
        <f t="shared" si="1962"/>
        <v>0</v>
      </c>
      <c r="M2398" s="64">
        <f t="shared" si="1957"/>
        <v>276</v>
      </c>
      <c r="N2398" s="64">
        <v>1</v>
      </c>
      <c r="O2398" s="63">
        <f t="shared" si="1963"/>
        <v>0.13390000000000002</v>
      </c>
      <c r="P2398" s="87">
        <f t="shared" si="1958"/>
        <v>1.1705738867020156E-2</v>
      </c>
      <c r="Q2398" s="64">
        <f t="shared" si="1964"/>
        <v>222</v>
      </c>
      <c r="R2398" s="87">
        <f t="shared" si="1965"/>
        <v>0.95973880996428396</v>
      </c>
      <c r="S2398" s="64">
        <f t="shared" si="1966"/>
        <v>54</v>
      </c>
    </row>
    <row r="2399" spans="1:19" x14ac:dyDescent="0.25">
      <c r="B2399" s="62">
        <v>5</v>
      </c>
      <c r="C2399" s="64" t="s">
        <v>17</v>
      </c>
      <c r="D2399" s="68"/>
      <c r="E2399" s="68">
        <f>$D$2598*R2399</f>
        <v>0</v>
      </c>
      <c r="F2399" s="63">
        <f t="shared" si="1959"/>
        <v>2.7833144704882407E-3</v>
      </c>
      <c r="G2399" s="65">
        <f>IFERROR(VLOOKUP(B2399,EFA!$C$2:$D$7,2,0),EFA!$D$7)</f>
        <v>1.0058360487805551</v>
      </c>
      <c r="H2399" s="69">
        <f>LGD!$D$8</f>
        <v>4.6364209605119888E-2</v>
      </c>
      <c r="I2399" s="68">
        <f t="shared" si="1960"/>
        <v>0</v>
      </c>
      <c r="J2399" s="70">
        <f t="shared" si="1961"/>
        <v>0.54924368064616602</v>
      </c>
      <c r="K2399" s="68">
        <f t="shared" si="1962"/>
        <v>0</v>
      </c>
      <c r="M2399" s="64">
        <f t="shared" si="1957"/>
        <v>276</v>
      </c>
      <c r="N2399" s="64">
        <v>1</v>
      </c>
      <c r="O2399" s="63">
        <f t="shared" si="1963"/>
        <v>0.13390000000000002</v>
      </c>
      <c r="P2399" s="87">
        <f t="shared" si="1958"/>
        <v>1.1705738867020156E-2</v>
      </c>
      <c r="Q2399" s="64">
        <f t="shared" si="1964"/>
        <v>222</v>
      </c>
      <c r="R2399" s="87">
        <f t="shared" si="1965"/>
        <v>0.95973880996428396</v>
      </c>
      <c r="S2399" s="64">
        <f t="shared" si="1966"/>
        <v>54</v>
      </c>
    </row>
    <row r="2400" spans="1:19" x14ac:dyDescent="0.25">
      <c r="B2400" s="62">
        <v>5</v>
      </c>
      <c r="C2400" s="64" t="s">
        <v>18</v>
      </c>
      <c r="D2400" s="68"/>
      <c r="E2400" s="68">
        <f>$D$2599*R2400</f>
        <v>0</v>
      </c>
      <c r="F2400" s="63">
        <f t="shared" si="1959"/>
        <v>2.7833144704882407E-3</v>
      </c>
      <c r="G2400" s="65">
        <f>IFERROR(VLOOKUP(B2400,EFA!$C$2:$D$7,2,0),EFA!$D$7)</f>
        <v>1.0058360487805551</v>
      </c>
      <c r="H2400" s="69">
        <f>LGD!$D$9</f>
        <v>0.25</v>
      </c>
      <c r="I2400" s="68">
        <f t="shared" si="1960"/>
        <v>0</v>
      </c>
      <c r="J2400" s="70">
        <f t="shared" si="1961"/>
        <v>0.54924368064616602</v>
      </c>
      <c r="K2400" s="68">
        <f t="shared" si="1962"/>
        <v>0</v>
      </c>
      <c r="M2400" s="64">
        <f t="shared" si="1957"/>
        <v>276</v>
      </c>
      <c r="N2400" s="64">
        <v>1</v>
      </c>
      <c r="O2400" s="63">
        <f t="shared" si="1963"/>
        <v>0.13390000000000002</v>
      </c>
      <c r="P2400" s="87">
        <f t="shared" si="1958"/>
        <v>1.1705738867020156E-2</v>
      </c>
      <c r="Q2400" s="64">
        <f t="shared" si="1964"/>
        <v>222</v>
      </c>
      <c r="R2400" s="87">
        <f t="shared" si="1965"/>
        <v>0.95973880996428396</v>
      </c>
      <c r="S2400" s="64">
        <f t="shared" si="1966"/>
        <v>54</v>
      </c>
    </row>
    <row r="2401" spans="1:19" x14ac:dyDescent="0.25">
      <c r="B2401" s="62">
        <v>5</v>
      </c>
      <c r="C2401" s="64" t="s">
        <v>19</v>
      </c>
      <c r="D2401" s="68"/>
      <c r="E2401" s="68">
        <f>$D$2600*R2401</f>
        <v>0</v>
      </c>
      <c r="F2401" s="63">
        <f t="shared" si="1959"/>
        <v>2.7833144704882407E-3</v>
      </c>
      <c r="G2401" s="65">
        <f>IFERROR(VLOOKUP(B2401,EFA!$C$2:$D$7,2,0),EFA!$D$7)</f>
        <v>1.0058360487805551</v>
      </c>
      <c r="H2401" s="69">
        <f>LGD!$D$10</f>
        <v>0.35</v>
      </c>
      <c r="I2401" s="68">
        <f t="shared" si="1960"/>
        <v>0</v>
      </c>
      <c r="J2401" s="70">
        <f t="shared" si="1961"/>
        <v>0.54924368064616602</v>
      </c>
      <c r="K2401" s="68">
        <f t="shared" si="1962"/>
        <v>0</v>
      </c>
      <c r="M2401" s="64">
        <f t="shared" si="1957"/>
        <v>276</v>
      </c>
      <c r="N2401" s="64">
        <v>1</v>
      </c>
      <c r="O2401" s="63">
        <f t="shared" si="1963"/>
        <v>0.13390000000000002</v>
      </c>
      <c r="P2401" s="87">
        <f t="shared" si="1958"/>
        <v>1.1705738867020156E-2</v>
      </c>
      <c r="Q2401" s="64">
        <f t="shared" si="1964"/>
        <v>222</v>
      </c>
      <c r="R2401" s="87">
        <f t="shared" si="1965"/>
        <v>0.95973880996428396</v>
      </c>
      <c r="S2401" s="64">
        <f t="shared" si="1966"/>
        <v>54</v>
      </c>
    </row>
    <row r="2402" spans="1:19" x14ac:dyDescent="0.25">
      <c r="B2402" s="62">
        <v>5</v>
      </c>
      <c r="C2402" s="64" t="s">
        <v>20</v>
      </c>
      <c r="D2402" s="68"/>
      <c r="E2402" s="68">
        <f>$D$2601*R2402</f>
        <v>0</v>
      </c>
      <c r="F2402" s="63">
        <f t="shared" si="1959"/>
        <v>2.7833144704882407E-3</v>
      </c>
      <c r="G2402" s="65">
        <f>IFERROR(VLOOKUP(B2402,EFA!$C$2:$D$7,2,0),EFA!$D$7)</f>
        <v>1.0058360487805551</v>
      </c>
      <c r="H2402" s="69">
        <f>LGD!$D$11</f>
        <v>0.55000000000000004</v>
      </c>
      <c r="I2402" s="68">
        <f t="shared" si="1960"/>
        <v>0</v>
      </c>
      <c r="J2402" s="70">
        <f t="shared" si="1961"/>
        <v>0.54924368064616602</v>
      </c>
      <c r="K2402" s="68">
        <f t="shared" si="1962"/>
        <v>0</v>
      </c>
      <c r="M2402" s="64">
        <f t="shared" si="1957"/>
        <v>276</v>
      </c>
      <c r="N2402" s="64">
        <v>1</v>
      </c>
      <c r="O2402" s="63">
        <f t="shared" si="1963"/>
        <v>0.13390000000000002</v>
      </c>
      <c r="P2402" s="87">
        <f t="shared" si="1958"/>
        <v>1.1705738867020156E-2</v>
      </c>
      <c r="Q2402" s="64">
        <f t="shared" si="1964"/>
        <v>222</v>
      </c>
      <c r="R2402" s="87">
        <f t="shared" si="1965"/>
        <v>0.95973880996428396</v>
      </c>
      <c r="S2402" s="64">
        <f t="shared" si="1966"/>
        <v>54</v>
      </c>
    </row>
    <row r="2403" spans="1:19" x14ac:dyDescent="0.25">
      <c r="C2403" s="88"/>
      <c r="D2403" s="89"/>
      <c r="E2403" s="89"/>
      <c r="F2403" s="90"/>
      <c r="G2403" s="91"/>
      <c r="H2403" s="92"/>
      <c r="I2403" s="89"/>
      <c r="J2403" s="93"/>
      <c r="K2403" s="89"/>
      <c r="M2403" s="94"/>
      <c r="N2403" s="94"/>
      <c r="O2403" s="95"/>
      <c r="P2403" s="96"/>
      <c r="Q2403" s="94"/>
      <c r="R2403" s="96"/>
      <c r="S2403" s="94"/>
    </row>
    <row r="2404" spans="1:19" x14ac:dyDescent="0.25">
      <c r="A2404" s="64">
        <v>22</v>
      </c>
      <c r="B2404" s="62" t="s">
        <v>52</v>
      </c>
      <c r="C2404" s="64" t="s">
        <v>9</v>
      </c>
      <c r="D2404" s="64"/>
      <c r="E2404" s="84" t="s">
        <v>26</v>
      </c>
      <c r="F2404" s="84" t="s">
        <v>39</v>
      </c>
      <c r="G2404" s="84" t="s">
        <v>27</v>
      </c>
      <c r="H2404" s="84" t="s">
        <v>28</v>
      </c>
      <c r="I2404" s="84" t="s">
        <v>29</v>
      </c>
      <c r="J2404" s="84" t="s">
        <v>30</v>
      </c>
      <c r="K2404" s="85" t="s">
        <v>31</v>
      </c>
      <c r="M2404" s="85" t="s">
        <v>32</v>
      </c>
      <c r="N2404" s="85" t="s">
        <v>33</v>
      </c>
      <c r="O2404" s="85" t="s">
        <v>34</v>
      </c>
      <c r="P2404" s="85" t="s">
        <v>35</v>
      </c>
      <c r="Q2404" s="85" t="s">
        <v>36</v>
      </c>
      <c r="R2404" s="85" t="s">
        <v>37</v>
      </c>
      <c r="S2404" s="85" t="s">
        <v>38</v>
      </c>
    </row>
    <row r="2405" spans="1:19" x14ac:dyDescent="0.25">
      <c r="B2405" s="62">
        <v>6</v>
      </c>
      <c r="C2405" s="64" t="s">
        <v>12</v>
      </c>
      <c r="D2405" s="68"/>
      <c r="E2405" s="68">
        <f>$D$2593*R2405</f>
        <v>0</v>
      </c>
      <c r="F2405" s="63">
        <f>$I$4-$H$4</f>
        <v>3.4321948130550117E-4</v>
      </c>
      <c r="G2405" s="65">
        <f>IFERROR(VLOOKUP(B2405,EFA!$C$2:$D$7,2,0),EFA!$D$7)</f>
        <v>1.0058360487805551</v>
      </c>
      <c r="H2405" s="69">
        <f>LGD!$D$3</f>
        <v>0</v>
      </c>
      <c r="I2405" s="68">
        <f>E2405*F2405*G2405*H2405</f>
        <v>0</v>
      </c>
      <c r="J2405" s="70">
        <f>1/((1+($O$16/12))^(M2405-Q2405))</f>
        <v>0.48076748067312913</v>
      </c>
      <c r="K2405" s="68">
        <f>I2405*J2405</f>
        <v>0</v>
      </c>
      <c r="M2405" s="64">
        <f t="shared" ref="M2405:M2413" si="1967">12*23</f>
        <v>276</v>
      </c>
      <c r="N2405" s="64">
        <v>1</v>
      </c>
      <c r="O2405" s="63">
        <f>$O$16</f>
        <v>0.13390000000000002</v>
      </c>
      <c r="P2405" s="87">
        <f t="shared" ref="P2405:P2413" si="1968">PMT(O2405/12,M2405,-N2405,0,0)</f>
        <v>1.1705738867020156E-2</v>
      </c>
      <c r="Q2405" s="64">
        <f>$Q$2645-12</f>
        <v>210</v>
      </c>
      <c r="R2405" s="87">
        <f>PV(O2405/12,Q2405,-P2405,0,0)</f>
        <v>0.94701698690295522</v>
      </c>
      <c r="S2405" s="64">
        <f>12+12+12+12+12+6</f>
        <v>66</v>
      </c>
    </row>
    <row r="2406" spans="1:19" x14ac:dyDescent="0.25">
      <c r="B2406" s="62">
        <v>6</v>
      </c>
      <c r="C2406" s="64" t="s">
        <v>13</v>
      </c>
      <c r="D2406" s="68"/>
      <c r="E2406" s="68">
        <f>$D$2594*R2406</f>
        <v>0</v>
      </c>
      <c r="F2406" s="63">
        <f t="shared" ref="F2406:F2413" si="1969">$I$4-$H$4</f>
        <v>3.4321948130550117E-4</v>
      </c>
      <c r="G2406" s="65">
        <f>IFERROR(VLOOKUP(B2406,EFA!$C$2:$D$7,2,0),EFA!$D$7)</f>
        <v>1.0058360487805551</v>
      </c>
      <c r="H2406" s="69">
        <f>LGD!$D$4</f>
        <v>0.55000000000000004</v>
      </c>
      <c r="I2406" s="68">
        <f t="shared" ref="I2406:I2413" si="1970">E2406*F2406*G2406*H2406</f>
        <v>0</v>
      </c>
      <c r="J2406" s="70">
        <f t="shared" ref="J2406:J2413" si="1971">1/((1+($O$16/12))^(M2406-Q2406))</f>
        <v>0.48076748067312913</v>
      </c>
      <c r="K2406" s="68">
        <f t="shared" ref="K2406:K2413" si="1972">I2406*J2406</f>
        <v>0</v>
      </c>
      <c r="M2406" s="64">
        <f t="shared" si="1967"/>
        <v>276</v>
      </c>
      <c r="N2406" s="64">
        <v>1</v>
      </c>
      <c r="O2406" s="63">
        <f t="shared" ref="O2406:O2413" si="1973">$O$16</f>
        <v>0.13390000000000002</v>
      </c>
      <c r="P2406" s="87">
        <f t="shared" si="1968"/>
        <v>1.1705738867020156E-2</v>
      </c>
      <c r="Q2406" s="64">
        <f t="shared" ref="Q2406:Q2413" si="1974">$Q$2645-12</f>
        <v>210</v>
      </c>
      <c r="R2406" s="87">
        <f t="shared" ref="R2406:R2413" si="1975">PV(O2406/12,Q2406,-P2406,0,0)</f>
        <v>0.94701698690295522</v>
      </c>
      <c r="S2406" s="64">
        <f t="shared" ref="S2406:S2413" si="1976">12+12+12+12+12+6</f>
        <v>66</v>
      </c>
    </row>
    <row r="2407" spans="1:19" x14ac:dyDescent="0.25">
      <c r="B2407" s="62">
        <v>6</v>
      </c>
      <c r="C2407" s="64" t="s">
        <v>14</v>
      </c>
      <c r="D2407" s="68"/>
      <c r="E2407" s="68">
        <f>$D$2595*R2407</f>
        <v>0</v>
      </c>
      <c r="F2407" s="63">
        <f t="shared" si="1969"/>
        <v>3.4321948130550117E-4</v>
      </c>
      <c r="G2407" s="65">
        <f>IFERROR(VLOOKUP(B2407,EFA!$C$2:$D$7,2,0),EFA!$D$7)</f>
        <v>1.0058360487805551</v>
      </c>
      <c r="H2407" s="69">
        <f>LGD!$D$5</f>
        <v>0.14000000000000001</v>
      </c>
      <c r="I2407" s="68">
        <f t="shared" si="1970"/>
        <v>0</v>
      </c>
      <c r="J2407" s="70">
        <f t="shared" si="1971"/>
        <v>0.48076748067312913</v>
      </c>
      <c r="K2407" s="68">
        <f t="shared" si="1972"/>
        <v>0</v>
      </c>
      <c r="M2407" s="64">
        <f t="shared" si="1967"/>
        <v>276</v>
      </c>
      <c r="N2407" s="64">
        <v>1</v>
      </c>
      <c r="O2407" s="63">
        <f t="shared" si="1973"/>
        <v>0.13390000000000002</v>
      </c>
      <c r="P2407" s="87">
        <f t="shared" si="1968"/>
        <v>1.1705738867020156E-2</v>
      </c>
      <c r="Q2407" s="64">
        <f t="shared" si="1974"/>
        <v>210</v>
      </c>
      <c r="R2407" s="87">
        <f t="shared" si="1975"/>
        <v>0.94701698690295522</v>
      </c>
      <c r="S2407" s="64">
        <f t="shared" si="1976"/>
        <v>66</v>
      </c>
    </row>
    <row r="2408" spans="1:19" x14ac:dyDescent="0.25">
      <c r="B2408" s="62">
        <v>6</v>
      </c>
      <c r="C2408" s="64" t="s">
        <v>15</v>
      </c>
      <c r="D2408" s="68"/>
      <c r="E2408" s="68">
        <f>$D$2596*R2408</f>
        <v>0</v>
      </c>
      <c r="F2408" s="63">
        <f t="shared" si="1969"/>
        <v>3.4321948130550117E-4</v>
      </c>
      <c r="G2408" s="65">
        <f>IFERROR(VLOOKUP(B2408,EFA!$C$2:$D$7,2,0),EFA!$D$7)</f>
        <v>1.0058360487805551</v>
      </c>
      <c r="H2408" s="69">
        <f>LGD!$D$6</f>
        <v>0.3</v>
      </c>
      <c r="I2408" s="68">
        <f t="shared" si="1970"/>
        <v>0</v>
      </c>
      <c r="J2408" s="70">
        <f t="shared" si="1971"/>
        <v>0.48076748067312913</v>
      </c>
      <c r="K2408" s="68">
        <f t="shared" si="1972"/>
        <v>0</v>
      </c>
      <c r="M2408" s="64">
        <f t="shared" si="1967"/>
        <v>276</v>
      </c>
      <c r="N2408" s="64">
        <v>1</v>
      </c>
      <c r="O2408" s="63">
        <f t="shared" si="1973"/>
        <v>0.13390000000000002</v>
      </c>
      <c r="P2408" s="87">
        <f t="shared" si="1968"/>
        <v>1.1705738867020156E-2</v>
      </c>
      <c r="Q2408" s="64">
        <f t="shared" si="1974"/>
        <v>210</v>
      </c>
      <c r="R2408" s="87">
        <f t="shared" si="1975"/>
        <v>0.94701698690295522</v>
      </c>
      <c r="S2408" s="64">
        <f t="shared" si="1976"/>
        <v>66</v>
      </c>
    </row>
    <row r="2409" spans="1:19" x14ac:dyDescent="0.25">
      <c r="B2409" s="62">
        <v>6</v>
      </c>
      <c r="C2409" s="64" t="s">
        <v>16</v>
      </c>
      <c r="D2409" s="68"/>
      <c r="E2409" s="68">
        <f>$D$2597*R2409</f>
        <v>0</v>
      </c>
      <c r="F2409" s="63">
        <f t="shared" si="1969"/>
        <v>3.4321948130550117E-4</v>
      </c>
      <c r="G2409" s="65">
        <f>IFERROR(VLOOKUP(B2409,EFA!$C$2:$D$7,2,0),EFA!$D$7)</f>
        <v>1.0058360487805551</v>
      </c>
      <c r="H2409" s="69">
        <f>LGD!$D$7</f>
        <v>0.3</v>
      </c>
      <c r="I2409" s="68">
        <f t="shared" si="1970"/>
        <v>0</v>
      </c>
      <c r="J2409" s="70">
        <f t="shared" si="1971"/>
        <v>0.48076748067312913</v>
      </c>
      <c r="K2409" s="68">
        <f t="shared" si="1972"/>
        <v>0</v>
      </c>
      <c r="M2409" s="64">
        <f t="shared" si="1967"/>
        <v>276</v>
      </c>
      <c r="N2409" s="64">
        <v>1</v>
      </c>
      <c r="O2409" s="63">
        <f t="shared" si="1973"/>
        <v>0.13390000000000002</v>
      </c>
      <c r="P2409" s="87">
        <f t="shared" si="1968"/>
        <v>1.1705738867020156E-2</v>
      </c>
      <c r="Q2409" s="64">
        <f t="shared" si="1974"/>
        <v>210</v>
      </c>
      <c r="R2409" s="87">
        <f t="shared" si="1975"/>
        <v>0.94701698690295522</v>
      </c>
      <c r="S2409" s="64">
        <f t="shared" si="1976"/>
        <v>66</v>
      </c>
    </row>
    <row r="2410" spans="1:19" x14ac:dyDescent="0.25">
      <c r="B2410" s="62">
        <v>6</v>
      </c>
      <c r="C2410" s="64" t="s">
        <v>17</v>
      </c>
      <c r="D2410" s="68"/>
      <c r="E2410" s="68">
        <f>$D$2598*R2410</f>
        <v>0</v>
      </c>
      <c r="F2410" s="63">
        <f t="shared" si="1969"/>
        <v>3.4321948130550117E-4</v>
      </c>
      <c r="G2410" s="65">
        <f>IFERROR(VLOOKUP(B2410,EFA!$C$2:$D$7,2,0),EFA!$D$7)</f>
        <v>1.0058360487805551</v>
      </c>
      <c r="H2410" s="69">
        <f>LGD!$D$8</f>
        <v>4.6364209605119888E-2</v>
      </c>
      <c r="I2410" s="68">
        <f t="shared" si="1970"/>
        <v>0</v>
      </c>
      <c r="J2410" s="70">
        <f t="shared" si="1971"/>
        <v>0.48076748067312913</v>
      </c>
      <c r="K2410" s="68">
        <f t="shared" si="1972"/>
        <v>0</v>
      </c>
      <c r="M2410" s="64">
        <f t="shared" si="1967"/>
        <v>276</v>
      </c>
      <c r="N2410" s="64">
        <v>1</v>
      </c>
      <c r="O2410" s="63">
        <f t="shared" si="1973"/>
        <v>0.13390000000000002</v>
      </c>
      <c r="P2410" s="87">
        <f t="shared" si="1968"/>
        <v>1.1705738867020156E-2</v>
      </c>
      <c r="Q2410" s="64">
        <f t="shared" si="1974"/>
        <v>210</v>
      </c>
      <c r="R2410" s="87">
        <f t="shared" si="1975"/>
        <v>0.94701698690295522</v>
      </c>
      <c r="S2410" s="64">
        <f t="shared" si="1976"/>
        <v>66</v>
      </c>
    </row>
    <row r="2411" spans="1:19" x14ac:dyDescent="0.25">
      <c r="B2411" s="62">
        <v>6</v>
      </c>
      <c r="C2411" s="64" t="s">
        <v>18</v>
      </c>
      <c r="D2411" s="68"/>
      <c r="E2411" s="68">
        <f>$D$2599*R2411</f>
        <v>0</v>
      </c>
      <c r="F2411" s="63">
        <f t="shared" si="1969"/>
        <v>3.4321948130550117E-4</v>
      </c>
      <c r="G2411" s="65">
        <f>IFERROR(VLOOKUP(B2411,EFA!$C$2:$D$7,2,0),EFA!$D$7)</f>
        <v>1.0058360487805551</v>
      </c>
      <c r="H2411" s="69">
        <f>LGD!$D$9</f>
        <v>0.25</v>
      </c>
      <c r="I2411" s="68">
        <f t="shared" si="1970"/>
        <v>0</v>
      </c>
      <c r="J2411" s="70">
        <f t="shared" si="1971"/>
        <v>0.48076748067312913</v>
      </c>
      <c r="K2411" s="68">
        <f t="shared" si="1972"/>
        <v>0</v>
      </c>
      <c r="M2411" s="64">
        <f t="shared" si="1967"/>
        <v>276</v>
      </c>
      <c r="N2411" s="64">
        <v>1</v>
      </c>
      <c r="O2411" s="63">
        <f t="shared" si="1973"/>
        <v>0.13390000000000002</v>
      </c>
      <c r="P2411" s="87">
        <f t="shared" si="1968"/>
        <v>1.1705738867020156E-2</v>
      </c>
      <c r="Q2411" s="64">
        <f t="shared" si="1974"/>
        <v>210</v>
      </c>
      <c r="R2411" s="87">
        <f t="shared" si="1975"/>
        <v>0.94701698690295522</v>
      </c>
      <c r="S2411" s="64">
        <f t="shared" si="1976"/>
        <v>66</v>
      </c>
    </row>
    <row r="2412" spans="1:19" x14ac:dyDescent="0.25">
      <c r="B2412" s="62">
        <v>6</v>
      </c>
      <c r="C2412" s="64" t="s">
        <v>19</v>
      </c>
      <c r="D2412" s="68"/>
      <c r="E2412" s="68">
        <f>$D$2600*R2412</f>
        <v>0</v>
      </c>
      <c r="F2412" s="63">
        <f t="shared" si="1969"/>
        <v>3.4321948130550117E-4</v>
      </c>
      <c r="G2412" s="65">
        <f>IFERROR(VLOOKUP(B2412,EFA!$C$2:$D$7,2,0),EFA!$D$7)</f>
        <v>1.0058360487805551</v>
      </c>
      <c r="H2412" s="69">
        <f>LGD!$D$10</f>
        <v>0.35</v>
      </c>
      <c r="I2412" s="68">
        <f t="shared" si="1970"/>
        <v>0</v>
      </c>
      <c r="J2412" s="70">
        <f t="shared" si="1971"/>
        <v>0.48076748067312913</v>
      </c>
      <c r="K2412" s="68">
        <f t="shared" si="1972"/>
        <v>0</v>
      </c>
      <c r="M2412" s="64">
        <f t="shared" si="1967"/>
        <v>276</v>
      </c>
      <c r="N2412" s="64">
        <v>1</v>
      </c>
      <c r="O2412" s="63">
        <f t="shared" si="1973"/>
        <v>0.13390000000000002</v>
      </c>
      <c r="P2412" s="87">
        <f t="shared" si="1968"/>
        <v>1.1705738867020156E-2</v>
      </c>
      <c r="Q2412" s="64">
        <f t="shared" si="1974"/>
        <v>210</v>
      </c>
      <c r="R2412" s="87">
        <f t="shared" si="1975"/>
        <v>0.94701698690295522</v>
      </c>
      <c r="S2412" s="64">
        <f t="shared" si="1976"/>
        <v>66</v>
      </c>
    </row>
    <row r="2413" spans="1:19" x14ac:dyDescent="0.25">
      <c r="B2413" s="62">
        <v>6</v>
      </c>
      <c r="C2413" s="64" t="s">
        <v>20</v>
      </c>
      <c r="D2413" s="68"/>
      <c r="E2413" s="68">
        <f>$D$2601*R2413</f>
        <v>0</v>
      </c>
      <c r="F2413" s="63">
        <f t="shared" si="1969"/>
        <v>3.4321948130550117E-4</v>
      </c>
      <c r="G2413" s="65">
        <f>IFERROR(VLOOKUP(B2413,EFA!$C$2:$D$7,2,0),EFA!$D$7)</f>
        <v>1.0058360487805551</v>
      </c>
      <c r="H2413" s="69">
        <f>LGD!$D$11</f>
        <v>0.55000000000000004</v>
      </c>
      <c r="I2413" s="68">
        <f t="shared" si="1970"/>
        <v>0</v>
      </c>
      <c r="J2413" s="70">
        <f t="shared" si="1971"/>
        <v>0.48076748067312913</v>
      </c>
      <c r="K2413" s="68">
        <f t="shared" si="1972"/>
        <v>0</v>
      </c>
      <c r="M2413" s="64">
        <f t="shared" si="1967"/>
        <v>276</v>
      </c>
      <c r="N2413" s="64">
        <v>1</v>
      </c>
      <c r="O2413" s="63">
        <f t="shared" si="1973"/>
        <v>0.13390000000000002</v>
      </c>
      <c r="P2413" s="87">
        <f t="shared" si="1968"/>
        <v>1.1705738867020156E-2</v>
      </c>
      <c r="Q2413" s="64">
        <f t="shared" si="1974"/>
        <v>210</v>
      </c>
      <c r="R2413" s="87">
        <f t="shared" si="1975"/>
        <v>0.94701698690295522</v>
      </c>
      <c r="S2413" s="64">
        <f t="shared" si="1976"/>
        <v>66</v>
      </c>
    </row>
    <row r="2414" spans="1:19" x14ac:dyDescent="0.25">
      <c r="C2414" s="94"/>
      <c r="D2414" s="97"/>
      <c r="E2414" s="97"/>
      <c r="F2414" s="95"/>
      <c r="G2414" s="98"/>
      <c r="H2414" s="99"/>
      <c r="I2414" s="97"/>
      <c r="J2414" s="100"/>
      <c r="K2414" s="97"/>
    </row>
    <row r="2415" spans="1:19" x14ac:dyDescent="0.25">
      <c r="A2415" s="64">
        <v>22</v>
      </c>
      <c r="B2415" s="62" t="s">
        <v>52</v>
      </c>
      <c r="C2415" s="64" t="s">
        <v>9</v>
      </c>
      <c r="D2415" s="64"/>
      <c r="E2415" s="84" t="s">
        <v>26</v>
      </c>
      <c r="F2415" s="84" t="s">
        <v>39</v>
      </c>
      <c r="G2415" s="84" t="s">
        <v>27</v>
      </c>
      <c r="H2415" s="84" t="s">
        <v>28</v>
      </c>
      <c r="I2415" s="84" t="s">
        <v>29</v>
      </c>
      <c r="J2415" s="84" t="s">
        <v>30</v>
      </c>
      <c r="K2415" s="85" t="s">
        <v>31</v>
      </c>
      <c r="M2415" s="85" t="s">
        <v>32</v>
      </c>
      <c r="N2415" s="85" t="s">
        <v>33</v>
      </c>
      <c r="O2415" s="85" t="s">
        <v>34</v>
      </c>
      <c r="P2415" s="85" t="s">
        <v>35</v>
      </c>
      <c r="Q2415" s="85" t="s">
        <v>36</v>
      </c>
      <c r="R2415" s="85" t="s">
        <v>37</v>
      </c>
      <c r="S2415" s="85" t="s">
        <v>38</v>
      </c>
    </row>
    <row r="2416" spans="1:19" x14ac:dyDescent="0.25">
      <c r="B2416" s="62">
        <v>7</v>
      </c>
      <c r="C2416" s="64" t="s">
        <v>12</v>
      </c>
      <c r="D2416" s="68"/>
      <c r="E2416" s="68">
        <f>$D$2593*R2416</f>
        <v>0</v>
      </c>
      <c r="F2416" s="63">
        <f>$J$4-$I$4</f>
        <v>6.29054120339749E-3</v>
      </c>
      <c r="G2416" s="65">
        <f>IFERROR(VLOOKUP(B2416,EFA!$C$2:$D$7,2,0),EFA!$D$7)</f>
        <v>1.0058360487805551</v>
      </c>
      <c r="H2416" s="69">
        <f>LGD!$D$3</f>
        <v>0</v>
      </c>
      <c r="I2416" s="68">
        <f>E2416*F2416*G2416*H2416</f>
        <v>0</v>
      </c>
      <c r="J2416" s="70">
        <f>1/((1+($O$16/12))^(M2416-Q2416))</f>
        <v>0.42082845668950175</v>
      </c>
      <c r="K2416" s="68">
        <f>I2416*J2416</f>
        <v>0</v>
      </c>
      <c r="M2416" s="64">
        <f t="shared" ref="M2416:M2424" si="1977">12*23</f>
        <v>276</v>
      </c>
      <c r="N2416" s="64">
        <v>1</v>
      </c>
      <c r="O2416" s="63">
        <f>$O$16</f>
        <v>0.13390000000000002</v>
      </c>
      <c r="P2416" s="87">
        <f t="shared" ref="P2416:P2424" si="1978">PMT(O2416/12,M2416,-N2416,0,0)</f>
        <v>1.1705738867020156E-2</v>
      </c>
      <c r="Q2416" s="64">
        <f>$Q$2656-12</f>
        <v>198</v>
      </c>
      <c r="R2416" s="87">
        <f>PV(O2416/12,Q2416,-P2416,0,0)</f>
        <v>0.93248318167771371</v>
      </c>
      <c r="S2416" s="64">
        <v>78</v>
      </c>
    </row>
    <row r="2417" spans="1:19" x14ac:dyDescent="0.25">
      <c r="B2417" s="62">
        <v>7</v>
      </c>
      <c r="C2417" s="64" t="s">
        <v>13</v>
      </c>
      <c r="D2417" s="68"/>
      <c r="E2417" s="68">
        <f>$D$2594*R2417</f>
        <v>0</v>
      </c>
      <c r="F2417" s="63">
        <f t="shared" ref="F2417:F2424" si="1979">$J$4-$I$4</f>
        <v>6.29054120339749E-3</v>
      </c>
      <c r="G2417" s="65">
        <f>IFERROR(VLOOKUP(B2417,EFA!$C$2:$D$7,2,0),EFA!$D$7)</f>
        <v>1.0058360487805551</v>
      </c>
      <c r="H2417" s="69">
        <f>LGD!$D$4</f>
        <v>0.55000000000000004</v>
      </c>
      <c r="I2417" s="68">
        <f t="shared" ref="I2417:I2424" si="1980">E2417*F2417*G2417*H2417</f>
        <v>0</v>
      </c>
      <c r="J2417" s="70">
        <f t="shared" ref="J2417:J2424" si="1981">1/((1+($O$16/12))^(M2417-Q2417))</f>
        <v>0.42082845668950175</v>
      </c>
      <c r="K2417" s="68">
        <f t="shared" ref="K2417:K2424" si="1982">I2417*J2417</f>
        <v>0</v>
      </c>
      <c r="M2417" s="64">
        <f t="shared" si="1977"/>
        <v>276</v>
      </c>
      <c r="N2417" s="64">
        <v>1</v>
      </c>
      <c r="O2417" s="63">
        <f t="shared" ref="O2417:O2424" si="1983">$O$16</f>
        <v>0.13390000000000002</v>
      </c>
      <c r="P2417" s="87">
        <f t="shared" si="1978"/>
        <v>1.1705738867020156E-2</v>
      </c>
      <c r="Q2417" s="64">
        <f t="shared" ref="Q2417:Q2424" si="1984">$Q$2656-12</f>
        <v>198</v>
      </c>
      <c r="R2417" s="87">
        <f t="shared" ref="R2417:R2424" si="1985">PV(O2417/12,Q2417,-P2417,0,0)</f>
        <v>0.93248318167771371</v>
      </c>
      <c r="S2417" s="64">
        <v>78</v>
      </c>
    </row>
    <row r="2418" spans="1:19" x14ac:dyDescent="0.25">
      <c r="B2418" s="62">
        <v>7</v>
      </c>
      <c r="C2418" s="64" t="s">
        <v>14</v>
      </c>
      <c r="D2418" s="68"/>
      <c r="E2418" s="68">
        <f>$D$2595*R2418</f>
        <v>0</v>
      </c>
      <c r="F2418" s="63">
        <f t="shared" si="1979"/>
        <v>6.29054120339749E-3</v>
      </c>
      <c r="G2418" s="65">
        <f>IFERROR(VLOOKUP(B2418,EFA!$C$2:$D$7,2,0),EFA!$D$7)</f>
        <v>1.0058360487805551</v>
      </c>
      <c r="H2418" s="69">
        <f>LGD!$D$5</f>
        <v>0.14000000000000001</v>
      </c>
      <c r="I2418" s="68">
        <f t="shared" si="1980"/>
        <v>0</v>
      </c>
      <c r="J2418" s="70">
        <f t="shared" si="1981"/>
        <v>0.42082845668950175</v>
      </c>
      <c r="K2418" s="68">
        <f t="shared" si="1982"/>
        <v>0</v>
      </c>
      <c r="M2418" s="64">
        <f t="shared" si="1977"/>
        <v>276</v>
      </c>
      <c r="N2418" s="64">
        <v>1</v>
      </c>
      <c r="O2418" s="63">
        <f t="shared" si="1983"/>
        <v>0.13390000000000002</v>
      </c>
      <c r="P2418" s="87">
        <f t="shared" si="1978"/>
        <v>1.1705738867020156E-2</v>
      </c>
      <c r="Q2418" s="64">
        <f t="shared" si="1984"/>
        <v>198</v>
      </c>
      <c r="R2418" s="87">
        <f t="shared" si="1985"/>
        <v>0.93248318167771371</v>
      </c>
      <c r="S2418" s="64">
        <v>78</v>
      </c>
    </row>
    <row r="2419" spans="1:19" x14ac:dyDescent="0.25">
      <c r="B2419" s="62">
        <v>7</v>
      </c>
      <c r="C2419" s="64" t="s">
        <v>15</v>
      </c>
      <c r="D2419" s="68"/>
      <c r="E2419" s="68">
        <f>$D$2596*R2419</f>
        <v>0</v>
      </c>
      <c r="F2419" s="63">
        <f t="shared" si="1979"/>
        <v>6.29054120339749E-3</v>
      </c>
      <c r="G2419" s="65">
        <f>IFERROR(VLOOKUP(B2419,EFA!$C$2:$D$7,2,0),EFA!$D$7)</f>
        <v>1.0058360487805551</v>
      </c>
      <c r="H2419" s="69">
        <f>LGD!$D$6</f>
        <v>0.3</v>
      </c>
      <c r="I2419" s="68">
        <f t="shared" si="1980"/>
        <v>0</v>
      </c>
      <c r="J2419" s="70">
        <f t="shared" si="1981"/>
        <v>0.42082845668950175</v>
      </c>
      <c r="K2419" s="68">
        <f t="shared" si="1982"/>
        <v>0</v>
      </c>
      <c r="M2419" s="64">
        <f t="shared" si="1977"/>
        <v>276</v>
      </c>
      <c r="N2419" s="64">
        <v>1</v>
      </c>
      <c r="O2419" s="63">
        <f t="shared" si="1983"/>
        <v>0.13390000000000002</v>
      </c>
      <c r="P2419" s="87">
        <f t="shared" si="1978"/>
        <v>1.1705738867020156E-2</v>
      </c>
      <c r="Q2419" s="64">
        <f t="shared" si="1984"/>
        <v>198</v>
      </c>
      <c r="R2419" s="87">
        <f t="shared" si="1985"/>
        <v>0.93248318167771371</v>
      </c>
      <c r="S2419" s="64">
        <v>78</v>
      </c>
    </row>
    <row r="2420" spans="1:19" x14ac:dyDescent="0.25">
      <c r="B2420" s="62">
        <v>7</v>
      </c>
      <c r="C2420" s="64" t="s">
        <v>16</v>
      </c>
      <c r="D2420" s="68"/>
      <c r="E2420" s="68">
        <f>$D$2597*R2420</f>
        <v>0</v>
      </c>
      <c r="F2420" s="63">
        <f t="shared" si="1979"/>
        <v>6.29054120339749E-3</v>
      </c>
      <c r="G2420" s="65">
        <f>IFERROR(VLOOKUP(B2420,EFA!$C$2:$D$7,2,0),EFA!$D$7)</f>
        <v>1.0058360487805551</v>
      </c>
      <c r="H2420" s="69">
        <f>LGD!$D$7</f>
        <v>0.3</v>
      </c>
      <c r="I2420" s="68">
        <f t="shared" si="1980"/>
        <v>0</v>
      </c>
      <c r="J2420" s="70">
        <f t="shared" si="1981"/>
        <v>0.42082845668950175</v>
      </c>
      <c r="K2420" s="68">
        <f t="shared" si="1982"/>
        <v>0</v>
      </c>
      <c r="M2420" s="64">
        <f t="shared" si="1977"/>
        <v>276</v>
      </c>
      <c r="N2420" s="64">
        <v>1</v>
      </c>
      <c r="O2420" s="63">
        <f t="shared" si="1983"/>
        <v>0.13390000000000002</v>
      </c>
      <c r="P2420" s="87">
        <f t="shared" si="1978"/>
        <v>1.1705738867020156E-2</v>
      </c>
      <c r="Q2420" s="64">
        <f t="shared" si="1984"/>
        <v>198</v>
      </c>
      <c r="R2420" s="87">
        <f t="shared" si="1985"/>
        <v>0.93248318167771371</v>
      </c>
      <c r="S2420" s="64">
        <v>78</v>
      </c>
    </row>
    <row r="2421" spans="1:19" x14ac:dyDescent="0.25">
      <c r="B2421" s="62">
        <v>7</v>
      </c>
      <c r="C2421" s="64" t="s">
        <v>17</v>
      </c>
      <c r="D2421" s="68"/>
      <c r="E2421" s="68">
        <f>$D$2598*R2421</f>
        <v>0</v>
      </c>
      <c r="F2421" s="63">
        <f t="shared" si="1979"/>
        <v>6.29054120339749E-3</v>
      </c>
      <c r="G2421" s="65">
        <f>IFERROR(VLOOKUP(B2421,EFA!$C$2:$D$7,2,0),EFA!$D$7)</f>
        <v>1.0058360487805551</v>
      </c>
      <c r="H2421" s="69">
        <f>LGD!$D$8</f>
        <v>4.6364209605119888E-2</v>
      </c>
      <c r="I2421" s="68">
        <f t="shared" si="1980"/>
        <v>0</v>
      </c>
      <c r="J2421" s="70">
        <f t="shared" si="1981"/>
        <v>0.42082845668950175</v>
      </c>
      <c r="K2421" s="68">
        <f t="shared" si="1982"/>
        <v>0</v>
      </c>
      <c r="M2421" s="64">
        <f t="shared" si="1977"/>
        <v>276</v>
      </c>
      <c r="N2421" s="64">
        <v>1</v>
      </c>
      <c r="O2421" s="63">
        <f t="shared" si="1983"/>
        <v>0.13390000000000002</v>
      </c>
      <c r="P2421" s="87">
        <f t="shared" si="1978"/>
        <v>1.1705738867020156E-2</v>
      </c>
      <c r="Q2421" s="64">
        <f t="shared" si="1984"/>
        <v>198</v>
      </c>
      <c r="R2421" s="87">
        <f t="shared" si="1985"/>
        <v>0.93248318167771371</v>
      </c>
      <c r="S2421" s="64">
        <v>78</v>
      </c>
    </row>
    <row r="2422" spans="1:19" x14ac:dyDescent="0.25">
      <c r="B2422" s="62">
        <v>7</v>
      </c>
      <c r="C2422" s="64" t="s">
        <v>18</v>
      </c>
      <c r="D2422" s="68"/>
      <c r="E2422" s="68">
        <f>$D$2599*R2422</f>
        <v>0</v>
      </c>
      <c r="F2422" s="63">
        <f t="shared" si="1979"/>
        <v>6.29054120339749E-3</v>
      </c>
      <c r="G2422" s="65">
        <f>IFERROR(VLOOKUP(B2422,EFA!$C$2:$D$7,2,0),EFA!$D$7)</f>
        <v>1.0058360487805551</v>
      </c>
      <c r="H2422" s="69">
        <f>LGD!$D$9</f>
        <v>0.25</v>
      </c>
      <c r="I2422" s="68">
        <f t="shared" si="1980"/>
        <v>0</v>
      </c>
      <c r="J2422" s="70">
        <f t="shared" si="1981"/>
        <v>0.42082845668950175</v>
      </c>
      <c r="K2422" s="68">
        <f t="shared" si="1982"/>
        <v>0</v>
      </c>
      <c r="M2422" s="64">
        <f t="shared" si="1977"/>
        <v>276</v>
      </c>
      <c r="N2422" s="64">
        <v>1</v>
      </c>
      <c r="O2422" s="63">
        <f t="shared" si="1983"/>
        <v>0.13390000000000002</v>
      </c>
      <c r="P2422" s="87">
        <f t="shared" si="1978"/>
        <v>1.1705738867020156E-2</v>
      </c>
      <c r="Q2422" s="64">
        <f t="shared" si="1984"/>
        <v>198</v>
      </c>
      <c r="R2422" s="87">
        <f t="shared" si="1985"/>
        <v>0.93248318167771371</v>
      </c>
      <c r="S2422" s="64">
        <v>78</v>
      </c>
    </row>
    <row r="2423" spans="1:19" x14ac:dyDescent="0.25">
      <c r="B2423" s="62">
        <v>7</v>
      </c>
      <c r="C2423" s="64" t="s">
        <v>19</v>
      </c>
      <c r="D2423" s="68"/>
      <c r="E2423" s="68">
        <f>$D$2600*R2423</f>
        <v>0</v>
      </c>
      <c r="F2423" s="63">
        <f t="shared" si="1979"/>
        <v>6.29054120339749E-3</v>
      </c>
      <c r="G2423" s="65">
        <f>IFERROR(VLOOKUP(B2423,EFA!$C$2:$D$7,2,0),EFA!$D$7)</f>
        <v>1.0058360487805551</v>
      </c>
      <c r="H2423" s="69">
        <f>LGD!$D$10</f>
        <v>0.35</v>
      </c>
      <c r="I2423" s="68">
        <f t="shared" si="1980"/>
        <v>0</v>
      </c>
      <c r="J2423" s="70">
        <f t="shared" si="1981"/>
        <v>0.42082845668950175</v>
      </c>
      <c r="K2423" s="68">
        <f t="shared" si="1982"/>
        <v>0</v>
      </c>
      <c r="M2423" s="64">
        <f t="shared" si="1977"/>
        <v>276</v>
      </c>
      <c r="N2423" s="64">
        <v>1</v>
      </c>
      <c r="O2423" s="63">
        <f t="shared" si="1983"/>
        <v>0.13390000000000002</v>
      </c>
      <c r="P2423" s="87">
        <f t="shared" si="1978"/>
        <v>1.1705738867020156E-2</v>
      </c>
      <c r="Q2423" s="64">
        <f t="shared" si="1984"/>
        <v>198</v>
      </c>
      <c r="R2423" s="87">
        <f t="shared" si="1985"/>
        <v>0.93248318167771371</v>
      </c>
      <c r="S2423" s="64">
        <v>78</v>
      </c>
    </row>
    <row r="2424" spans="1:19" x14ac:dyDescent="0.25">
      <c r="B2424" s="62">
        <v>7</v>
      </c>
      <c r="C2424" s="64" t="s">
        <v>20</v>
      </c>
      <c r="D2424" s="68"/>
      <c r="E2424" s="68">
        <f>$D$2601*R2424</f>
        <v>0</v>
      </c>
      <c r="F2424" s="63">
        <f t="shared" si="1979"/>
        <v>6.29054120339749E-3</v>
      </c>
      <c r="G2424" s="65">
        <f>IFERROR(VLOOKUP(B2424,EFA!$C$2:$D$7,2,0),EFA!$D$7)</f>
        <v>1.0058360487805551</v>
      </c>
      <c r="H2424" s="69">
        <f>LGD!$D$11</f>
        <v>0.55000000000000004</v>
      </c>
      <c r="I2424" s="68">
        <f t="shared" si="1980"/>
        <v>0</v>
      </c>
      <c r="J2424" s="70">
        <f t="shared" si="1981"/>
        <v>0.42082845668950175</v>
      </c>
      <c r="K2424" s="68">
        <f t="shared" si="1982"/>
        <v>0</v>
      </c>
      <c r="M2424" s="64">
        <f t="shared" si="1977"/>
        <v>276</v>
      </c>
      <c r="N2424" s="64">
        <v>1</v>
      </c>
      <c r="O2424" s="63">
        <f t="shared" si="1983"/>
        <v>0.13390000000000002</v>
      </c>
      <c r="P2424" s="87">
        <f t="shared" si="1978"/>
        <v>1.1705738867020156E-2</v>
      </c>
      <c r="Q2424" s="64">
        <f t="shared" si="1984"/>
        <v>198</v>
      </c>
      <c r="R2424" s="87">
        <f t="shared" si="1985"/>
        <v>0.93248318167771371</v>
      </c>
      <c r="S2424" s="64">
        <v>78</v>
      </c>
    </row>
    <row r="2425" spans="1:19" x14ac:dyDescent="0.25">
      <c r="C2425" s="94"/>
      <c r="D2425" s="97"/>
      <c r="E2425" s="97"/>
      <c r="F2425" s="95"/>
      <c r="G2425" s="98"/>
      <c r="H2425" s="99"/>
      <c r="I2425" s="97"/>
      <c r="J2425" s="100"/>
      <c r="K2425" s="97"/>
    </row>
    <row r="2426" spans="1:19" x14ac:dyDescent="0.25">
      <c r="A2426" s="64">
        <v>22</v>
      </c>
      <c r="B2426" s="62" t="s">
        <v>52</v>
      </c>
      <c r="C2426" s="64" t="s">
        <v>9</v>
      </c>
      <c r="D2426" s="64"/>
      <c r="E2426" s="84" t="s">
        <v>26</v>
      </c>
      <c r="F2426" s="84" t="s">
        <v>39</v>
      </c>
      <c r="G2426" s="84" t="s">
        <v>27</v>
      </c>
      <c r="H2426" s="84" t="s">
        <v>28</v>
      </c>
      <c r="I2426" s="84" t="s">
        <v>29</v>
      </c>
      <c r="J2426" s="84" t="s">
        <v>30</v>
      </c>
      <c r="K2426" s="85" t="s">
        <v>31</v>
      </c>
      <c r="M2426" s="85" t="s">
        <v>32</v>
      </c>
      <c r="N2426" s="85" t="s">
        <v>33</v>
      </c>
      <c r="O2426" s="85" t="s">
        <v>34</v>
      </c>
      <c r="P2426" s="85" t="s">
        <v>35</v>
      </c>
      <c r="Q2426" s="85" t="s">
        <v>36</v>
      </c>
      <c r="R2426" s="85" t="s">
        <v>37</v>
      </c>
      <c r="S2426" s="85" t="s">
        <v>38</v>
      </c>
    </row>
    <row r="2427" spans="1:19" x14ac:dyDescent="0.25">
      <c r="B2427" s="62">
        <v>8</v>
      </c>
      <c r="C2427" s="64" t="s">
        <v>12</v>
      </c>
      <c r="D2427" s="68"/>
      <c r="E2427" s="68">
        <f>$D$2593*R2427</f>
        <v>0</v>
      </c>
      <c r="F2427" s="63">
        <f>$K$4-$J$4</f>
        <v>2.9243374984770504E-3</v>
      </c>
      <c r="G2427" s="65">
        <f>IFERROR(VLOOKUP(B2427,EFA!$C$2:$D$7,2,0),EFA!$D$7)</f>
        <v>1.0058360487805551</v>
      </c>
      <c r="H2427" s="69">
        <f>LGD!$D$3</f>
        <v>0</v>
      </c>
      <c r="I2427" s="68">
        <f>E2427*F2427*G2427*H2427</f>
        <v>0</v>
      </c>
      <c r="J2427" s="70">
        <f>1/((1+($O$16/12))^(M2427-Q2427))</f>
        <v>0.36836224802832446</v>
      </c>
      <c r="K2427" s="68">
        <f>I2427*J2427</f>
        <v>0</v>
      </c>
      <c r="M2427" s="64">
        <f t="shared" ref="M2427:M2435" si="1986">12*23</f>
        <v>276</v>
      </c>
      <c r="N2427" s="64">
        <v>1</v>
      </c>
      <c r="O2427" s="63">
        <f>$O$16</f>
        <v>0.13390000000000002</v>
      </c>
      <c r="P2427" s="87">
        <f t="shared" ref="P2427:P2435" si="1987">PMT(O2427/12,M2427,-N2427,0,0)</f>
        <v>1.1705738867020156E-2</v>
      </c>
      <c r="Q2427" s="64">
        <f>$Q$2667-12</f>
        <v>186</v>
      </c>
      <c r="R2427" s="87">
        <f>PV(O2427/12,Q2427,-P2427,0,0)</f>
        <v>0.91587931183083959</v>
      </c>
      <c r="S2427" s="64">
        <v>90</v>
      </c>
    </row>
    <row r="2428" spans="1:19" x14ac:dyDescent="0.25">
      <c r="B2428" s="62">
        <v>8</v>
      </c>
      <c r="C2428" s="64" t="s">
        <v>13</v>
      </c>
      <c r="D2428" s="68"/>
      <c r="E2428" s="68">
        <f>$D$2594*R2428</f>
        <v>0</v>
      </c>
      <c r="F2428" s="63">
        <f t="shared" ref="F2428:F2435" si="1988">$K$4-$J$4</f>
        <v>2.9243374984770504E-3</v>
      </c>
      <c r="G2428" s="65">
        <f>IFERROR(VLOOKUP(B2428,EFA!$C$2:$D$7,2,0),EFA!$D$7)</f>
        <v>1.0058360487805551</v>
      </c>
      <c r="H2428" s="69">
        <f>LGD!$D$4</f>
        <v>0.55000000000000004</v>
      </c>
      <c r="I2428" s="68">
        <f t="shared" ref="I2428:I2435" si="1989">E2428*F2428*G2428*H2428</f>
        <v>0</v>
      </c>
      <c r="J2428" s="70">
        <f t="shared" ref="J2428:J2435" si="1990">1/((1+($O$16/12))^(M2428-Q2428))</f>
        <v>0.36836224802832446</v>
      </c>
      <c r="K2428" s="68">
        <f t="shared" ref="K2428:K2435" si="1991">I2428*J2428</f>
        <v>0</v>
      </c>
      <c r="M2428" s="64">
        <f t="shared" si="1986"/>
        <v>276</v>
      </c>
      <c r="N2428" s="64">
        <v>1</v>
      </c>
      <c r="O2428" s="63">
        <f t="shared" ref="O2428:O2435" si="1992">$O$16</f>
        <v>0.13390000000000002</v>
      </c>
      <c r="P2428" s="87">
        <f t="shared" si="1987"/>
        <v>1.1705738867020156E-2</v>
      </c>
      <c r="Q2428" s="64">
        <f t="shared" ref="Q2428:Q2435" si="1993">$Q$2667-12</f>
        <v>186</v>
      </c>
      <c r="R2428" s="87">
        <f t="shared" ref="R2428:R2435" si="1994">PV(O2428/12,Q2428,-P2428,0,0)</f>
        <v>0.91587931183083959</v>
      </c>
      <c r="S2428" s="64">
        <v>90</v>
      </c>
    </row>
    <row r="2429" spans="1:19" x14ac:dyDescent="0.25">
      <c r="B2429" s="62">
        <v>8</v>
      </c>
      <c r="C2429" s="64" t="s">
        <v>14</v>
      </c>
      <c r="D2429" s="68"/>
      <c r="E2429" s="68">
        <f>$D$2595*R2429</f>
        <v>0</v>
      </c>
      <c r="F2429" s="63">
        <f t="shared" si="1988"/>
        <v>2.9243374984770504E-3</v>
      </c>
      <c r="G2429" s="65">
        <f>IFERROR(VLOOKUP(B2429,EFA!$C$2:$D$7,2,0),EFA!$D$7)</f>
        <v>1.0058360487805551</v>
      </c>
      <c r="H2429" s="69">
        <f>LGD!$D$5</f>
        <v>0.14000000000000001</v>
      </c>
      <c r="I2429" s="68">
        <f t="shared" si="1989"/>
        <v>0</v>
      </c>
      <c r="J2429" s="70">
        <f t="shared" si="1990"/>
        <v>0.36836224802832446</v>
      </c>
      <c r="K2429" s="68">
        <f t="shared" si="1991"/>
        <v>0</v>
      </c>
      <c r="M2429" s="64">
        <f t="shared" si="1986"/>
        <v>276</v>
      </c>
      <c r="N2429" s="64">
        <v>1</v>
      </c>
      <c r="O2429" s="63">
        <f t="shared" si="1992"/>
        <v>0.13390000000000002</v>
      </c>
      <c r="P2429" s="87">
        <f t="shared" si="1987"/>
        <v>1.1705738867020156E-2</v>
      </c>
      <c r="Q2429" s="64">
        <f t="shared" si="1993"/>
        <v>186</v>
      </c>
      <c r="R2429" s="87">
        <f t="shared" si="1994"/>
        <v>0.91587931183083959</v>
      </c>
      <c r="S2429" s="64">
        <v>90</v>
      </c>
    </row>
    <row r="2430" spans="1:19" x14ac:dyDescent="0.25">
      <c r="B2430" s="62">
        <v>8</v>
      </c>
      <c r="C2430" s="64" t="s">
        <v>15</v>
      </c>
      <c r="D2430" s="68"/>
      <c r="E2430" s="68">
        <f>$D$2596*R2430</f>
        <v>0</v>
      </c>
      <c r="F2430" s="63">
        <f t="shared" si="1988"/>
        <v>2.9243374984770504E-3</v>
      </c>
      <c r="G2430" s="65">
        <f>IFERROR(VLOOKUP(B2430,EFA!$C$2:$D$7,2,0),EFA!$D$7)</f>
        <v>1.0058360487805551</v>
      </c>
      <c r="H2430" s="69">
        <f>LGD!$D$6</f>
        <v>0.3</v>
      </c>
      <c r="I2430" s="68">
        <f t="shared" si="1989"/>
        <v>0</v>
      </c>
      <c r="J2430" s="70">
        <f t="shared" si="1990"/>
        <v>0.36836224802832446</v>
      </c>
      <c r="K2430" s="68">
        <f t="shared" si="1991"/>
        <v>0</v>
      </c>
      <c r="M2430" s="64">
        <f t="shared" si="1986"/>
        <v>276</v>
      </c>
      <c r="N2430" s="64">
        <v>1</v>
      </c>
      <c r="O2430" s="63">
        <f t="shared" si="1992"/>
        <v>0.13390000000000002</v>
      </c>
      <c r="P2430" s="87">
        <f t="shared" si="1987"/>
        <v>1.1705738867020156E-2</v>
      </c>
      <c r="Q2430" s="64">
        <f t="shared" si="1993"/>
        <v>186</v>
      </c>
      <c r="R2430" s="87">
        <f t="shared" si="1994"/>
        <v>0.91587931183083959</v>
      </c>
      <c r="S2430" s="64">
        <v>90</v>
      </c>
    </row>
    <row r="2431" spans="1:19" x14ac:dyDescent="0.25">
      <c r="B2431" s="62">
        <v>8</v>
      </c>
      <c r="C2431" s="64" t="s">
        <v>16</v>
      </c>
      <c r="D2431" s="68"/>
      <c r="E2431" s="68">
        <f>$D$2597*R2431</f>
        <v>0</v>
      </c>
      <c r="F2431" s="63">
        <f t="shared" si="1988"/>
        <v>2.9243374984770504E-3</v>
      </c>
      <c r="G2431" s="65">
        <f>IFERROR(VLOOKUP(B2431,EFA!$C$2:$D$7,2,0),EFA!$D$7)</f>
        <v>1.0058360487805551</v>
      </c>
      <c r="H2431" s="69">
        <f>LGD!$D$7</f>
        <v>0.3</v>
      </c>
      <c r="I2431" s="68">
        <f t="shared" si="1989"/>
        <v>0</v>
      </c>
      <c r="J2431" s="70">
        <f t="shared" si="1990"/>
        <v>0.36836224802832446</v>
      </c>
      <c r="K2431" s="68">
        <f t="shared" si="1991"/>
        <v>0</v>
      </c>
      <c r="M2431" s="64">
        <f t="shared" si="1986"/>
        <v>276</v>
      </c>
      <c r="N2431" s="64">
        <v>1</v>
      </c>
      <c r="O2431" s="63">
        <f t="shared" si="1992"/>
        <v>0.13390000000000002</v>
      </c>
      <c r="P2431" s="87">
        <f t="shared" si="1987"/>
        <v>1.1705738867020156E-2</v>
      </c>
      <c r="Q2431" s="64">
        <f t="shared" si="1993"/>
        <v>186</v>
      </c>
      <c r="R2431" s="87">
        <f t="shared" si="1994"/>
        <v>0.91587931183083959</v>
      </c>
      <c r="S2431" s="64">
        <v>90</v>
      </c>
    </row>
    <row r="2432" spans="1:19" x14ac:dyDescent="0.25">
      <c r="B2432" s="62">
        <v>8</v>
      </c>
      <c r="C2432" s="64" t="s">
        <v>17</v>
      </c>
      <c r="D2432" s="68"/>
      <c r="E2432" s="68">
        <f>$D$2598*R2432</f>
        <v>0</v>
      </c>
      <c r="F2432" s="63">
        <f t="shared" si="1988"/>
        <v>2.9243374984770504E-3</v>
      </c>
      <c r="G2432" s="65">
        <f>IFERROR(VLOOKUP(B2432,EFA!$C$2:$D$7,2,0),EFA!$D$7)</f>
        <v>1.0058360487805551</v>
      </c>
      <c r="H2432" s="69">
        <f>LGD!$D$8</f>
        <v>4.6364209605119888E-2</v>
      </c>
      <c r="I2432" s="68">
        <f t="shared" si="1989"/>
        <v>0</v>
      </c>
      <c r="J2432" s="70">
        <f t="shared" si="1990"/>
        <v>0.36836224802832446</v>
      </c>
      <c r="K2432" s="68">
        <f t="shared" si="1991"/>
        <v>0</v>
      </c>
      <c r="M2432" s="64">
        <f t="shared" si="1986"/>
        <v>276</v>
      </c>
      <c r="N2432" s="64">
        <v>1</v>
      </c>
      <c r="O2432" s="63">
        <f t="shared" si="1992"/>
        <v>0.13390000000000002</v>
      </c>
      <c r="P2432" s="87">
        <f t="shared" si="1987"/>
        <v>1.1705738867020156E-2</v>
      </c>
      <c r="Q2432" s="64">
        <f t="shared" si="1993"/>
        <v>186</v>
      </c>
      <c r="R2432" s="87">
        <f t="shared" si="1994"/>
        <v>0.91587931183083959</v>
      </c>
      <c r="S2432" s="64">
        <v>90</v>
      </c>
    </row>
    <row r="2433" spans="1:19" x14ac:dyDescent="0.25">
      <c r="B2433" s="62">
        <v>8</v>
      </c>
      <c r="C2433" s="64" t="s">
        <v>18</v>
      </c>
      <c r="D2433" s="68"/>
      <c r="E2433" s="68">
        <f>$D$2599*R2433</f>
        <v>0</v>
      </c>
      <c r="F2433" s="63">
        <f t="shared" si="1988"/>
        <v>2.9243374984770504E-3</v>
      </c>
      <c r="G2433" s="65">
        <f>IFERROR(VLOOKUP(B2433,EFA!$C$2:$D$7,2,0),EFA!$D$7)</f>
        <v>1.0058360487805551</v>
      </c>
      <c r="H2433" s="69">
        <f>LGD!$D$9</f>
        <v>0.25</v>
      </c>
      <c r="I2433" s="68">
        <f t="shared" si="1989"/>
        <v>0</v>
      </c>
      <c r="J2433" s="70">
        <f t="shared" si="1990"/>
        <v>0.36836224802832446</v>
      </c>
      <c r="K2433" s="68">
        <f t="shared" si="1991"/>
        <v>0</v>
      </c>
      <c r="M2433" s="64">
        <f t="shared" si="1986"/>
        <v>276</v>
      </c>
      <c r="N2433" s="64">
        <v>1</v>
      </c>
      <c r="O2433" s="63">
        <f t="shared" si="1992"/>
        <v>0.13390000000000002</v>
      </c>
      <c r="P2433" s="87">
        <f t="shared" si="1987"/>
        <v>1.1705738867020156E-2</v>
      </c>
      <c r="Q2433" s="64">
        <f t="shared" si="1993"/>
        <v>186</v>
      </c>
      <c r="R2433" s="87">
        <f t="shared" si="1994"/>
        <v>0.91587931183083959</v>
      </c>
      <c r="S2433" s="64">
        <v>90</v>
      </c>
    </row>
    <row r="2434" spans="1:19" x14ac:dyDescent="0.25">
      <c r="B2434" s="62">
        <v>8</v>
      </c>
      <c r="C2434" s="64" t="s">
        <v>19</v>
      </c>
      <c r="D2434" s="68"/>
      <c r="E2434" s="68">
        <f>$D$2600*R2434</f>
        <v>0</v>
      </c>
      <c r="F2434" s="63">
        <f t="shared" si="1988"/>
        <v>2.9243374984770504E-3</v>
      </c>
      <c r="G2434" s="65">
        <f>IFERROR(VLOOKUP(B2434,EFA!$C$2:$D$7,2,0),EFA!$D$7)</f>
        <v>1.0058360487805551</v>
      </c>
      <c r="H2434" s="69">
        <f>LGD!$D$10</f>
        <v>0.35</v>
      </c>
      <c r="I2434" s="68">
        <f t="shared" si="1989"/>
        <v>0</v>
      </c>
      <c r="J2434" s="70">
        <f t="shared" si="1990"/>
        <v>0.36836224802832446</v>
      </c>
      <c r="K2434" s="68">
        <f t="shared" si="1991"/>
        <v>0</v>
      </c>
      <c r="M2434" s="64">
        <f t="shared" si="1986"/>
        <v>276</v>
      </c>
      <c r="N2434" s="64">
        <v>1</v>
      </c>
      <c r="O2434" s="63">
        <f t="shared" si="1992"/>
        <v>0.13390000000000002</v>
      </c>
      <c r="P2434" s="87">
        <f t="shared" si="1987"/>
        <v>1.1705738867020156E-2</v>
      </c>
      <c r="Q2434" s="64">
        <f t="shared" si="1993"/>
        <v>186</v>
      </c>
      <c r="R2434" s="87">
        <f t="shared" si="1994"/>
        <v>0.91587931183083959</v>
      </c>
      <c r="S2434" s="64">
        <v>90</v>
      </c>
    </row>
    <row r="2435" spans="1:19" x14ac:dyDescent="0.25">
      <c r="B2435" s="62">
        <v>8</v>
      </c>
      <c r="C2435" s="64" t="s">
        <v>20</v>
      </c>
      <c r="D2435" s="68"/>
      <c r="E2435" s="68">
        <f>$D$2601*R2435</f>
        <v>0</v>
      </c>
      <c r="F2435" s="63">
        <f t="shared" si="1988"/>
        <v>2.9243374984770504E-3</v>
      </c>
      <c r="G2435" s="65">
        <f>IFERROR(VLOOKUP(B2435,EFA!$C$2:$D$7,2,0),EFA!$D$7)</f>
        <v>1.0058360487805551</v>
      </c>
      <c r="H2435" s="69">
        <f>LGD!$D$11</f>
        <v>0.55000000000000004</v>
      </c>
      <c r="I2435" s="68">
        <f t="shared" si="1989"/>
        <v>0</v>
      </c>
      <c r="J2435" s="70">
        <f t="shared" si="1990"/>
        <v>0.36836224802832446</v>
      </c>
      <c r="K2435" s="68">
        <f t="shared" si="1991"/>
        <v>0</v>
      </c>
      <c r="M2435" s="64">
        <f t="shared" si="1986"/>
        <v>276</v>
      </c>
      <c r="N2435" s="64">
        <v>1</v>
      </c>
      <c r="O2435" s="63">
        <f t="shared" si="1992"/>
        <v>0.13390000000000002</v>
      </c>
      <c r="P2435" s="87">
        <f t="shared" si="1987"/>
        <v>1.1705738867020156E-2</v>
      </c>
      <c r="Q2435" s="64">
        <f t="shared" si="1993"/>
        <v>186</v>
      </c>
      <c r="R2435" s="87">
        <f t="shared" si="1994"/>
        <v>0.91587931183083959</v>
      </c>
      <c r="S2435" s="64">
        <v>90</v>
      </c>
    </row>
    <row r="2436" spans="1:19" x14ac:dyDescent="0.25">
      <c r="C2436" s="94"/>
      <c r="D2436" s="97"/>
      <c r="E2436" s="97"/>
      <c r="F2436" s="95"/>
      <c r="G2436" s="98"/>
      <c r="H2436" s="99"/>
      <c r="I2436" s="97"/>
      <c r="J2436" s="100"/>
      <c r="K2436" s="97"/>
    </row>
    <row r="2437" spans="1:19" x14ac:dyDescent="0.25">
      <c r="A2437" s="64">
        <v>22</v>
      </c>
      <c r="B2437" s="62" t="s">
        <v>52</v>
      </c>
      <c r="C2437" s="64" t="s">
        <v>9</v>
      </c>
      <c r="D2437" s="64"/>
      <c r="E2437" s="84" t="s">
        <v>26</v>
      </c>
      <c r="F2437" s="84" t="s">
        <v>39</v>
      </c>
      <c r="G2437" s="84" t="s">
        <v>27</v>
      </c>
      <c r="H2437" s="84" t="s">
        <v>28</v>
      </c>
      <c r="I2437" s="84" t="s">
        <v>29</v>
      </c>
      <c r="J2437" s="84" t="s">
        <v>30</v>
      </c>
      <c r="K2437" s="85" t="s">
        <v>31</v>
      </c>
      <c r="M2437" s="85" t="s">
        <v>32</v>
      </c>
      <c r="N2437" s="85" t="s">
        <v>33</v>
      </c>
      <c r="O2437" s="85" t="s">
        <v>34</v>
      </c>
      <c r="P2437" s="85" t="s">
        <v>35</v>
      </c>
      <c r="Q2437" s="85" t="s">
        <v>36</v>
      </c>
      <c r="R2437" s="85" t="s">
        <v>37</v>
      </c>
      <c r="S2437" s="85" t="s">
        <v>38</v>
      </c>
    </row>
    <row r="2438" spans="1:19" x14ac:dyDescent="0.25">
      <c r="B2438" s="62">
        <v>9</v>
      </c>
      <c r="C2438" s="64" t="s">
        <v>12</v>
      </c>
      <c r="D2438" s="68"/>
      <c r="E2438" s="68">
        <f>$D$2593*R2438</f>
        <v>0</v>
      </c>
      <c r="F2438" s="63">
        <f>$L$4-$K$4</f>
        <v>2.5794484808747964E-3</v>
      </c>
      <c r="G2438" s="65">
        <f>IFERROR(VLOOKUP(B2438,EFA!$C$2:$D$7,2,0),EFA!$D$7)</f>
        <v>1.0058360487805551</v>
      </c>
      <c r="H2438" s="69">
        <f>LGD!$D$3</f>
        <v>0</v>
      </c>
      <c r="I2438" s="68">
        <f>E2438*F2438*G2438*H2438</f>
        <v>0</v>
      </c>
      <c r="J2438" s="70">
        <f>1/((1+($O$16/12))^(M2438-Q2438))</f>
        <v>0.32243719172393559</v>
      </c>
      <c r="K2438" s="68">
        <f>I2438*J2438</f>
        <v>0</v>
      </c>
      <c r="M2438" s="64">
        <f t="shared" ref="M2438:M2446" si="1995">12*23</f>
        <v>276</v>
      </c>
      <c r="N2438" s="64">
        <v>1</v>
      </c>
      <c r="O2438" s="63">
        <f>$O$16</f>
        <v>0.13390000000000002</v>
      </c>
      <c r="P2438" s="87">
        <f t="shared" ref="P2438:P2446" si="1996">PMT(O2438/12,M2438,-N2438,0,0)</f>
        <v>1.1705738867020156E-2</v>
      </c>
      <c r="Q2438" s="64">
        <f>$Q$2678-12</f>
        <v>174</v>
      </c>
      <c r="R2438" s="87">
        <f>PV(O2438/12,Q2438,-P2438,0,0)</f>
        <v>0.89691053595835624</v>
      </c>
      <c r="S2438" s="64">
        <v>102</v>
      </c>
    </row>
    <row r="2439" spans="1:19" x14ac:dyDescent="0.25">
      <c r="B2439" s="62">
        <v>9</v>
      </c>
      <c r="C2439" s="64" t="s">
        <v>13</v>
      </c>
      <c r="D2439" s="68"/>
      <c r="E2439" s="68">
        <f>$D$2594*R2439</f>
        <v>0</v>
      </c>
      <c r="F2439" s="63">
        <f>$L$4-$K$4</f>
        <v>2.5794484808747964E-3</v>
      </c>
      <c r="G2439" s="65">
        <f>IFERROR(VLOOKUP(B2439,EFA!$C$2:$D$7,2,0),EFA!$D$7)</f>
        <v>1.0058360487805551</v>
      </c>
      <c r="H2439" s="69">
        <f>LGD!$D$4</f>
        <v>0.55000000000000004</v>
      </c>
      <c r="I2439" s="68">
        <f t="shared" ref="I2439:I2446" si="1997">E2439*F2439*G2439*H2439</f>
        <v>0</v>
      </c>
      <c r="J2439" s="70">
        <f t="shared" ref="J2439:J2446" si="1998">1/((1+($O$16/12))^(M2439-Q2439))</f>
        <v>0.32243719172393559</v>
      </c>
      <c r="K2439" s="68">
        <f t="shared" ref="K2439:K2446" si="1999">I2439*J2439</f>
        <v>0</v>
      </c>
      <c r="M2439" s="64">
        <f t="shared" si="1995"/>
        <v>276</v>
      </c>
      <c r="N2439" s="64">
        <v>1</v>
      </c>
      <c r="O2439" s="63">
        <f t="shared" ref="O2439:O2446" si="2000">$O$16</f>
        <v>0.13390000000000002</v>
      </c>
      <c r="P2439" s="87">
        <f t="shared" si="1996"/>
        <v>1.1705738867020156E-2</v>
      </c>
      <c r="Q2439" s="64">
        <f t="shared" ref="Q2439:Q2446" si="2001">$Q$2678-12</f>
        <v>174</v>
      </c>
      <c r="R2439" s="87">
        <f t="shared" ref="R2439:R2446" si="2002">PV(O2439/12,Q2439,-P2439,0,0)</f>
        <v>0.89691053595835624</v>
      </c>
      <c r="S2439" s="64">
        <v>102</v>
      </c>
    </row>
    <row r="2440" spans="1:19" x14ac:dyDescent="0.25">
      <c r="B2440" s="62">
        <v>9</v>
      </c>
      <c r="C2440" s="64" t="s">
        <v>14</v>
      </c>
      <c r="D2440" s="68"/>
      <c r="E2440" s="68">
        <f>$D$2595*R2440</f>
        <v>0</v>
      </c>
      <c r="F2440" s="63">
        <f t="shared" ref="F2440:F2446" si="2003">$L$4-$K$4</f>
        <v>2.5794484808747964E-3</v>
      </c>
      <c r="G2440" s="65">
        <f>IFERROR(VLOOKUP(B2440,EFA!$C$2:$D$7,2,0),EFA!$D$7)</f>
        <v>1.0058360487805551</v>
      </c>
      <c r="H2440" s="69">
        <f>LGD!$D$5</f>
        <v>0.14000000000000001</v>
      </c>
      <c r="I2440" s="68">
        <f t="shared" si="1997"/>
        <v>0</v>
      </c>
      <c r="J2440" s="70">
        <f t="shared" si="1998"/>
        <v>0.32243719172393559</v>
      </c>
      <c r="K2440" s="68">
        <f t="shared" si="1999"/>
        <v>0</v>
      </c>
      <c r="M2440" s="64">
        <f t="shared" si="1995"/>
        <v>276</v>
      </c>
      <c r="N2440" s="64">
        <v>1</v>
      </c>
      <c r="O2440" s="63">
        <f t="shared" si="2000"/>
        <v>0.13390000000000002</v>
      </c>
      <c r="P2440" s="87">
        <f t="shared" si="1996"/>
        <v>1.1705738867020156E-2</v>
      </c>
      <c r="Q2440" s="64">
        <f t="shared" si="2001"/>
        <v>174</v>
      </c>
      <c r="R2440" s="87">
        <f t="shared" si="2002"/>
        <v>0.89691053595835624</v>
      </c>
      <c r="S2440" s="64">
        <v>102</v>
      </c>
    </row>
    <row r="2441" spans="1:19" x14ac:dyDescent="0.25">
      <c r="B2441" s="62">
        <v>9</v>
      </c>
      <c r="C2441" s="64" t="s">
        <v>15</v>
      </c>
      <c r="D2441" s="68"/>
      <c r="E2441" s="68">
        <f>$D$2596*R2441</f>
        <v>0</v>
      </c>
      <c r="F2441" s="63">
        <f t="shared" si="2003"/>
        <v>2.5794484808747964E-3</v>
      </c>
      <c r="G2441" s="65">
        <f>IFERROR(VLOOKUP(B2441,EFA!$C$2:$D$7,2,0),EFA!$D$7)</f>
        <v>1.0058360487805551</v>
      </c>
      <c r="H2441" s="69">
        <f>LGD!$D$6</f>
        <v>0.3</v>
      </c>
      <c r="I2441" s="68">
        <f t="shared" si="1997"/>
        <v>0</v>
      </c>
      <c r="J2441" s="70">
        <f t="shared" si="1998"/>
        <v>0.32243719172393559</v>
      </c>
      <c r="K2441" s="68">
        <f t="shared" si="1999"/>
        <v>0</v>
      </c>
      <c r="M2441" s="64">
        <f t="shared" si="1995"/>
        <v>276</v>
      </c>
      <c r="N2441" s="64">
        <v>1</v>
      </c>
      <c r="O2441" s="63">
        <f t="shared" si="2000"/>
        <v>0.13390000000000002</v>
      </c>
      <c r="P2441" s="87">
        <f t="shared" si="1996"/>
        <v>1.1705738867020156E-2</v>
      </c>
      <c r="Q2441" s="64">
        <f t="shared" si="2001"/>
        <v>174</v>
      </c>
      <c r="R2441" s="87">
        <f t="shared" si="2002"/>
        <v>0.89691053595835624</v>
      </c>
      <c r="S2441" s="64">
        <v>102</v>
      </c>
    </row>
    <row r="2442" spans="1:19" x14ac:dyDescent="0.25">
      <c r="B2442" s="62">
        <v>9</v>
      </c>
      <c r="C2442" s="64" t="s">
        <v>16</v>
      </c>
      <c r="D2442" s="68"/>
      <c r="E2442" s="68">
        <f>$D$2597*R2442</f>
        <v>0</v>
      </c>
      <c r="F2442" s="63">
        <f t="shared" si="2003"/>
        <v>2.5794484808747964E-3</v>
      </c>
      <c r="G2442" s="65">
        <f>IFERROR(VLOOKUP(B2442,EFA!$C$2:$D$7,2,0),EFA!$D$7)</f>
        <v>1.0058360487805551</v>
      </c>
      <c r="H2442" s="69">
        <f>LGD!$D$7</f>
        <v>0.3</v>
      </c>
      <c r="I2442" s="68">
        <f t="shared" si="1997"/>
        <v>0</v>
      </c>
      <c r="J2442" s="70">
        <f t="shared" si="1998"/>
        <v>0.32243719172393559</v>
      </c>
      <c r="K2442" s="68">
        <f t="shared" si="1999"/>
        <v>0</v>
      </c>
      <c r="M2442" s="64">
        <f t="shared" si="1995"/>
        <v>276</v>
      </c>
      <c r="N2442" s="64">
        <v>1</v>
      </c>
      <c r="O2442" s="63">
        <f t="shared" si="2000"/>
        <v>0.13390000000000002</v>
      </c>
      <c r="P2442" s="87">
        <f t="shared" si="1996"/>
        <v>1.1705738867020156E-2</v>
      </c>
      <c r="Q2442" s="64">
        <f t="shared" si="2001"/>
        <v>174</v>
      </c>
      <c r="R2442" s="87">
        <f t="shared" si="2002"/>
        <v>0.89691053595835624</v>
      </c>
      <c r="S2442" s="64">
        <v>102</v>
      </c>
    </row>
    <row r="2443" spans="1:19" x14ac:dyDescent="0.25">
      <c r="B2443" s="62">
        <v>9</v>
      </c>
      <c r="C2443" s="64" t="s">
        <v>17</v>
      </c>
      <c r="D2443" s="68"/>
      <c r="E2443" s="68">
        <f>$D$2598*R2443</f>
        <v>0</v>
      </c>
      <c r="F2443" s="63">
        <f t="shared" si="2003"/>
        <v>2.5794484808747964E-3</v>
      </c>
      <c r="G2443" s="65">
        <f>IFERROR(VLOOKUP(B2443,EFA!$C$2:$D$7,2,0),EFA!$D$7)</f>
        <v>1.0058360487805551</v>
      </c>
      <c r="H2443" s="69">
        <f>LGD!$D$8</f>
        <v>4.6364209605119888E-2</v>
      </c>
      <c r="I2443" s="68">
        <f t="shared" si="1997"/>
        <v>0</v>
      </c>
      <c r="J2443" s="70">
        <f t="shared" si="1998"/>
        <v>0.32243719172393559</v>
      </c>
      <c r="K2443" s="68">
        <f t="shared" si="1999"/>
        <v>0</v>
      </c>
      <c r="M2443" s="64">
        <f t="shared" si="1995"/>
        <v>276</v>
      </c>
      <c r="N2443" s="64">
        <v>1</v>
      </c>
      <c r="O2443" s="63">
        <f t="shared" si="2000"/>
        <v>0.13390000000000002</v>
      </c>
      <c r="P2443" s="87">
        <f t="shared" si="1996"/>
        <v>1.1705738867020156E-2</v>
      </c>
      <c r="Q2443" s="64">
        <f t="shared" si="2001"/>
        <v>174</v>
      </c>
      <c r="R2443" s="87">
        <f t="shared" si="2002"/>
        <v>0.89691053595835624</v>
      </c>
      <c r="S2443" s="64">
        <v>102</v>
      </c>
    </row>
    <row r="2444" spans="1:19" x14ac:dyDescent="0.25">
      <c r="B2444" s="62">
        <v>9</v>
      </c>
      <c r="C2444" s="64" t="s">
        <v>18</v>
      </c>
      <c r="D2444" s="68"/>
      <c r="E2444" s="68">
        <f>$D$2599*R2444</f>
        <v>0</v>
      </c>
      <c r="F2444" s="63">
        <f t="shared" si="2003"/>
        <v>2.5794484808747964E-3</v>
      </c>
      <c r="G2444" s="65">
        <f>IFERROR(VLOOKUP(B2444,EFA!$C$2:$D$7,2,0),EFA!$D$7)</f>
        <v>1.0058360487805551</v>
      </c>
      <c r="H2444" s="69">
        <f>LGD!$D$9</f>
        <v>0.25</v>
      </c>
      <c r="I2444" s="68">
        <f t="shared" si="1997"/>
        <v>0</v>
      </c>
      <c r="J2444" s="70">
        <f t="shared" si="1998"/>
        <v>0.32243719172393559</v>
      </c>
      <c r="K2444" s="68">
        <f t="shared" si="1999"/>
        <v>0</v>
      </c>
      <c r="M2444" s="64">
        <f t="shared" si="1995"/>
        <v>276</v>
      </c>
      <c r="N2444" s="64">
        <v>1</v>
      </c>
      <c r="O2444" s="63">
        <f t="shared" si="2000"/>
        <v>0.13390000000000002</v>
      </c>
      <c r="P2444" s="87">
        <f t="shared" si="1996"/>
        <v>1.1705738867020156E-2</v>
      </c>
      <c r="Q2444" s="64">
        <f t="shared" si="2001"/>
        <v>174</v>
      </c>
      <c r="R2444" s="87">
        <f t="shared" si="2002"/>
        <v>0.89691053595835624</v>
      </c>
      <c r="S2444" s="64">
        <v>102</v>
      </c>
    </row>
    <row r="2445" spans="1:19" x14ac:dyDescent="0.25">
      <c r="B2445" s="62">
        <v>9</v>
      </c>
      <c r="C2445" s="64" t="s">
        <v>19</v>
      </c>
      <c r="D2445" s="68"/>
      <c r="E2445" s="68">
        <f>$D$2600*R2445</f>
        <v>0</v>
      </c>
      <c r="F2445" s="63">
        <f t="shared" si="2003"/>
        <v>2.5794484808747964E-3</v>
      </c>
      <c r="G2445" s="65">
        <f>IFERROR(VLOOKUP(B2445,EFA!$C$2:$D$7,2,0),EFA!$D$7)</f>
        <v>1.0058360487805551</v>
      </c>
      <c r="H2445" s="69">
        <f>LGD!$D$10</f>
        <v>0.35</v>
      </c>
      <c r="I2445" s="68">
        <f t="shared" si="1997"/>
        <v>0</v>
      </c>
      <c r="J2445" s="70">
        <f t="shared" si="1998"/>
        <v>0.32243719172393559</v>
      </c>
      <c r="K2445" s="68">
        <f t="shared" si="1999"/>
        <v>0</v>
      </c>
      <c r="M2445" s="64">
        <f t="shared" si="1995"/>
        <v>276</v>
      </c>
      <c r="N2445" s="64">
        <v>1</v>
      </c>
      <c r="O2445" s="63">
        <f t="shared" si="2000"/>
        <v>0.13390000000000002</v>
      </c>
      <c r="P2445" s="87">
        <f t="shared" si="1996"/>
        <v>1.1705738867020156E-2</v>
      </c>
      <c r="Q2445" s="64">
        <f t="shared" si="2001"/>
        <v>174</v>
      </c>
      <c r="R2445" s="87">
        <f t="shared" si="2002"/>
        <v>0.89691053595835624</v>
      </c>
      <c r="S2445" s="64">
        <v>102</v>
      </c>
    </row>
    <row r="2446" spans="1:19" x14ac:dyDescent="0.25">
      <c r="B2446" s="62">
        <v>9</v>
      </c>
      <c r="C2446" s="64" t="s">
        <v>20</v>
      </c>
      <c r="D2446" s="68"/>
      <c r="E2446" s="68">
        <f>$D$2601*R2446</f>
        <v>0</v>
      </c>
      <c r="F2446" s="63">
        <f t="shared" si="2003"/>
        <v>2.5794484808747964E-3</v>
      </c>
      <c r="G2446" s="65">
        <f>IFERROR(VLOOKUP(B2446,EFA!$C$2:$D$7,2,0),EFA!$D$7)</f>
        <v>1.0058360487805551</v>
      </c>
      <c r="H2446" s="69">
        <f>LGD!$D$11</f>
        <v>0.55000000000000004</v>
      </c>
      <c r="I2446" s="68">
        <f t="shared" si="1997"/>
        <v>0</v>
      </c>
      <c r="J2446" s="70">
        <f t="shared" si="1998"/>
        <v>0.32243719172393559</v>
      </c>
      <c r="K2446" s="68">
        <f t="shared" si="1999"/>
        <v>0</v>
      </c>
      <c r="M2446" s="64">
        <f t="shared" si="1995"/>
        <v>276</v>
      </c>
      <c r="N2446" s="64">
        <v>1</v>
      </c>
      <c r="O2446" s="63">
        <f t="shared" si="2000"/>
        <v>0.13390000000000002</v>
      </c>
      <c r="P2446" s="87">
        <f t="shared" si="1996"/>
        <v>1.1705738867020156E-2</v>
      </c>
      <c r="Q2446" s="64">
        <f t="shared" si="2001"/>
        <v>174</v>
      </c>
      <c r="R2446" s="87">
        <f t="shared" si="2002"/>
        <v>0.89691053595835624</v>
      </c>
      <c r="S2446" s="64">
        <v>102</v>
      </c>
    </row>
    <row r="2447" spans="1:19" ht="16.5" thickBot="1" x14ac:dyDescent="0.3">
      <c r="C2447" s="78"/>
      <c r="D2447" s="79"/>
      <c r="E2447" s="79"/>
      <c r="F2447" s="80"/>
      <c r="G2447" s="81"/>
      <c r="H2447" s="82"/>
      <c r="I2447" s="79"/>
      <c r="J2447" s="83"/>
      <c r="K2447" s="79"/>
    </row>
    <row r="2448" spans="1:19" x14ac:dyDescent="0.25">
      <c r="A2448" s="64">
        <v>22</v>
      </c>
      <c r="B2448" s="62" t="s">
        <v>52</v>
      </c>
      <c r="C2448" s="64" t="s">
        <v>9</v>
      </c>
      <c r="D2448" s="64"/>
      <c r="E2448" s="84" t="s">
        <v>26</v>
      </c>
      <c r="F2448" s="84" t="s">
        <v>39</v>
      </c>
      <c r="G2448" s="84" t="s">
        <v>27</v>
      </c>
      <c r="H2448" s="84" t="s">
        <v>28</v>
      </c>
      <c r="I2448" s="84" t="s">
        <v>29</v>
      </c>
      <c r="J2448" s="84" t="s">
        <v>30</v>
      </c>
      <c r="K2448" s="85" t="s">
        <v>31</v>
      </c>
      <c r="M2448" s="85" t="s">
        <v>32</v>
      </c>
      <c r="N2448" s="85" t="s">
        <v>33</v>
      </c>
      <c r="O2448" s="85" t="s">
        <v>34</v>
      </c>
      <c r="P2448" s="85" t="s">
        <v>35</v>
      </c>
      <c r="Q2448" s="85" t="s">
        <v>36</v>
      </c>
      <c r="R2448" s="85" t="s">
        <v>37</v>
      </c>
      <c r="S2448" s="85" t="s">
        <v>38</v>
      </c>
    </row>
    <row r="2449" spans="1:19" x14ac:dyDescent="0.25">
      <c r="B2449" s="62">
        <v>10</v>
      </c>
      <c r="C2449" s="64" t="s">
        <v>12</v>
      </c>
      <c r="D2449" s="68"/>
      <c r="E2449" s="68">
        <f>$D$2593*R2449</f>
        <v>0</v>
      </c>
      <c r="F2449" s="63">
        <f>$M$4-$L$4</f>
        <v>2.3073952929063973E-3</v>
      </c>
      <c r="G2449" s="65">
        <f>IFERROR(VLOOKUP(B2449,EFA!$C$2:$D$7,2,0),EFA!$D$7)</f>
        <v>1.0058360487805551</v>
      </c>
      <c r="H2449" s="69">
        <f>LGD!$D$3</f>
        <v>0</v>
      </c>
      <c r="I2449" s="68">
        <f>E2449*F2449*G2449*H2449</f>
        <v>0</v>
      </c>
      <c r="J2449" s="70">
        <f>1/((1+($O$16/12))^(M2449-Q2449))</f>
        <v>0.28223777860869115</v>
      </c>
      <c r="K2449" s="68">
        <f>I2449*J2449</f>
        <v>0</v>
      </c>
      <c r="M2449" s="64">
        <f t="shared" ref="M2449:M2457" si="2004">12*23</f>
        <v>276</v>
      </c>
      <c r="N2449" s="64">
        <v>1</v>
      </c>
      <c r="O2449" s="63">
        <f>$O$16</f>
        <v>0.13390000000000002</v>
      </c>
      <c r="P2449" s="87">
        <f t="shared" ref="P2449:P2457" si="2005">PMT(O2449/12,M2449,-N2449,0,0)</f>
        <v>1.1705738867020156E-2</v>
      </c>
      <c r="Q2449" s="64">
        <f>$Q$2689-12</f>
        <v>162</v>
      </c>
      <c r="R2449" s="87">
        <f>PV(O2449/12,Q2449,-P2449,0,0)</f>
        <v>0.87524001809602514</v>
      </c>
      <c r="S2449" s="64">
        <v>114</v>
      </c>
    </row>
    <row r="2450" spans="1:19" x14ac:dyDescent="0.25">
      <c r="B2450" s="62">
        <v>10</v>
      </c>
      <c r="C2450" s="64" t="s">
        <v>13</v>
      </c>
      <c r="D2450" s="68"/>
      <c r="E2450" s="68">
        <f>$D$2594*R2450</f>
        <v>0</v>
      </c>
      <c r="F2450" s="63">
        <f t="shared" ref="F2450:F2457" si="2006">$M$4-$L$4</f>
        <v>2.3073952929063973E-3</v>
      </c>
      <c r="G2450" s="65">
        <f>IFERROR(VLOOKUP(B2450,EFA!$C$2:$D$7,2,0),EFA!$D$7)</f>
        <v>1.0058360487805551</v>
      </c>
      <c r="H2450" s="69">
        <f>LGD!$D$4</f>
        <v>0.55000000000000004</v>
      </c>
      <c r="I2450" s="68">
        <f t="shared" ref="I2450:I2457" si="2007">E2450*F2450*G2450*H2450</f>
        <v>0</v>
      </c>
      <c r="J2450" s="70">
        <f t="shared" ref="J2450:J2457" si="2008">1/((1+($O$16/12))^(M2450-Q2450))</f>
        <v>0.28223777860869115</v>
      </c>
      <c r="K2450" s="68">
        <f t="shared" ref="K2450:K2457" si="2009">I2450*J2450</f>
        <v>0</v>
      </c>
      <c r="M2450" s="64">
        <f t="shared" si="2004"/>
        <v>276</v>
      </c>
      <c r="N2450" s="64">
        <v>1</v>
      </c>
      <c r="O2450" s="63">
        <f t="shared" ref="O2450:O2457" si="2010">$O$16</f>
        <v>0.13390000000000002</v>
      </c>
      <c r="P2450" s="87">
        <f t="shared" si="2005"/>
        <v>1.1705738867020156E-2</v>
      </c>
      <c r="Q2450" s="64">
        <f t="shared" ref="Q2450:Q2457" si="2011">$Q$2689-12</f>
        <v>162</v>
      </c>
      <c r="R2450" s="87">
        <f t="shared" ref="R2450:R2457" si="2012">PV(O2450/12,Q2450,-P2450,0,0)</f>
        <v>0.87524001809602514</v>
      </c>
      <c r="S2450" s="64">
        <v>114</v>
      </c>
    </row>
    <row r="2451" spans="1:19" x14ac:dyDescent="0.25">
      <c r="B2451" s="62">
        <v>10</v>
      </c>
      <c r="C2451" s="64" t="s">
        <v>14</v>
      </c>
      <c r="D2451" s="68"/>
      <c r="E2451" s="68">
        <f>$D$2595*R2451</f>
        <v>0</v>
      </c>
      <c r="F2451" s="63">
        <f t="shared" si="2006"/>
        <v>2.3073952929063973E-3</v>
      </c>
      <c r="G2451" s="65">
        <f>IFERROR(VLOOKUP(B2451,EFA!$C$2:$D$7,2,0),EFA!$D$7)</f>
        <v>1.0058360487805551</v>
      </c>
      <c r="H2451" s="69">
        <f>LGD!$D$5</f>
        <v>0.14000000000000001</v>
      </c>
      <c r="I2451" s="68">
        <f t="shared" si="2007"/>
        <v>0</v>
      </c>
      <c r="J2451" s="70">
        <f t="shared" si="2008"/>
        <v>0.28223777860869115</v>
      </c>
      <c r="K2451" s="68">
        <f t="shared" si="2009"/>
        <v>0</v>
      </c>
      <c r="M2451" s="64">
        <f t="shared" si="2004"/>
        <v>276</v>
      </c>
      <c r="N2451" s="64">
        <v>1</v>
      </c>
      <c r="O2451" s="63">
        <f t="shared" si="2010"/>
        <v>0.13390000000000002</v>
      </c>
      <c r="P2451" s="87">
        <f t="shared" si="2005"/>
        <v>1.1705738867020156E-2</v>
      </c>
      <c r="Q2451" s="64">
        <f t="shared" si="2011"/>
        <v>162</v>
      </c>
      <c r="R2451" s="87">
        <f t="shared" si="2012"/>
        <v>0.87524001809602514</v>
      </c>
      <c r="S2451" s="64">
        <v>114</v>
      </c>
    </row>
    <row r="2452" spans="1:19" x14ac:dyDescent="0.25">
      <c r="B2452" s="62">
        <v>10</v>
      </c>
      <c r="C2452" s="64" t="s">
        <v>15</v>
      </c>
      <c r="D2452" s="68"/>
      <c r="E2452" s="68">
        <f>$D$2596*R2452</f>
        <v>0</v>
      </c>
      <c r="F2452" s="63">
        <f t="shared" si="2006"/>
        <v>2.3073952929063973E-3</v>
      </c>
      <c r="G2452" s="65">
        <f>IFERROR(VLOOKUP(B2452,EFA!$C$2:$D$7,2,0),EFA!$D$7)</f>
        <v>1.0058360487805551</v>
      </c>
      <c r="H2452" s="69">
        <f>LGD!$D$6</f>
        <v>0.3</v>
      </c>
      <c r="I2452" s="68">
        <f t="shared" si="2007"/>
        <v>0</v>
      </c>
      <c r="J2452" s="70">
        <f t="shared" si="2008"/>
        <v>0.28223777860869115</v>
      </c>
      <c r="K2452" s="68">
        <f t="shared" si="2009"/>
        <v>0</v>
      </c>
      <c r="M2452" s="64">
        <f t="shared" si="2004"/>
        <v>276</v>
      </c>
      <c r="N2452" s="64">
        <v>1</v>
      </c>
      <c r="O2452" s="63">
        <f t="shared" si="2010"/>
        <v>0.13390000000000002</v>
      </c>
      <c r="P2452" s="87">
        <f t="shared" si="2005"/>
        <v>1.1705738867020156E-2</v>
      </c>
      <c r="Q2452" s="64">
        <f t="shared" si="2011"/>
        <v>162</v>
      </c>
      <c r="R2452" s="87">
        <f t="shared" si="2012"/>
        <v>0.87524001809602514</v>
      </c>
      <c r="S2452" s="64">
        <v>114</v>
      </c>
    </row>
    <row r="2453" spans="1:19" x14ac:dyDescent="0.25">
      <c r="B2453" s="62">
        <v>10</v>
      </c>
      <c r="C2453" s="64" t="s">
        <v>16</v>
      </c>
      <c r="D2453" s="68"/>
      <c r="E2453" s="68">
        <f>$D$2597*R2453</f>
        <v>0</v>
      </c>
      <c r="F2453" s="63">
        <f t="shared" si="2006"/>
        <v>2.3073952929063973E-3</v>
      </c>
      <c r="G2453" s="65">
        <f>IFERROR(VLOOKUP(B2453,EFA!$C$2:$D$7,2,0),EFA!$D$7)</f>
        <v>1.0058360487805551</v>
      </c>
      <c r="H2453" s="69">
        <f>LGD!$D$7</f>
        <v>0.3</v>
      </c>
      <c r="I2453" s="68">
        <f t="shared" si="2007"/>
        <v>0</v>
      </c>
      <c r="J2453" s="70">
        <f t="shared" si="2008"/>
        <v>0.28223777860869115</v>
      </c>
      <c r="K2453" s="68">
        <f t="shared" si="2009"/>
        <v>0</v>
      </c>
      <c r="M2453" s="64">
        <f t="shared" si="2004"/>
        <v>276</v>
      </c>
      <c r="N2453" s="64">
        <v>1</v>
      </c>
      <c r="O2453" s="63">
        <f t="shared" si="2010"/>
        <v>0.13390000000000002</v>
      </c>
      <c r="P2453" s="87">
        <f t="shared" si="2005"/>
        <v>1.1705738867020156E-2</v>
      </c>
      <c r="Q2453" s="64">
        <f t="shared" si="2011"/>
        <v>162</v>
      </c>
      <c r="R2453" s="87">
        <f t="shared" si="2012"/>
        <v>0.87524001809602514</v>
      </c>
      <c r="S2453" s="64">
        <v>114</v>
      </c>
    </row>
    <row r="2454" spans="1:19" x14ac:dyDescent="0.25">
      <c r="B2454" s="62">
        <v>10</v>
      </c>
      <c r="C2454" s="64" t="s">
        <v>17</v>
      </c>
      <c r="D2454" s="68"/>
      <c r="E2454" s="68">
        <f>$D$2598*R2454</f>
        <v>0</v>
      </c>
      <c r="F2454" s="63">
        <f t="shared" si="2006"/>
        <v>2.3073952929063973E-3</v>
      </c>
      <c r="G2454" s="65">
        <f>IFERROR(VLOOKUP(B2454,EFA!$C$2:$D$7,2,0),EFA!$D$7)</f>
        <v>1.0058360487805551</v>
      </c>
      <c r="H2454" s="69">
        <f>LGD!$D$8</f>
        <v>4.6364209605119888E-2</v>
      </c>
      <c r="I2454" s="68">
        <f t="shared" si="2007"/>
        <v>0</v>
      </c>
      <c r="J2454" s="70">
        <f t="shared" si="2008"/>
        <v>0.28223777860869115</v>
      </c>
      <c r="K2454" s="68">
        <f t="shared" si="2009"/>
        <v>0</v>
      </c>
      <c r="M2454" s="64">
        <f t="shared" si="2004"/>
        <v>276</v>
      </c>
      <c r="N2454" s="64">
        <v>1</v>
      </c>
      <c r="O2454" s="63">
        <f t="shared" si="2010"/>
        <v>0.13390000000000002</v>
      </c>
      <c r="P2454" s="87">
        <f t="shared" si="2005"/>
        <v>1.1705738867020156E-2</v>
      </c>
      <c r="Q2454" s="64">
        <f t="shared" si="2011"/>
        <v>162</v>
      </c>
      <c r="R2454" s="87">
        <f t="shared" si="2012"/>
        <v>0.87524001809602514</v>
      </c>
      <c r="S2454" s="64">
        <v>114</v>
      </c>
    </row>
    <row r="2455" spans="1:19" x14ac:dyDescent="0.25">
      <c r="B2455" s="62">
        <v>10</v>
      </c>
      <c r="C2455" s="64" t="s">
        <v>18</v>
      </c>
      <c r="D2455" s="68"/>
      <c r="E2455" s="68">
        <f>$D$2599*R2455</f>
        <v>0</v>
      </c>
      <c r="F2455" s="63">
        <f t="shared" si="2006"/>
        <v>2.3073952929063973E-3</v>
      </c>
      <c r="G2455" s="65">
        <f>IFERROR(VLOOKUP(B2455,EFA!$C$2:$D$7,2,0),EFA!$D$7)</f>
        <v>1.0058360487805551</v>
      </c>
      <c r="H2455" s="69">
        <f>LGD!$D$9</f>
        <v>0.25</v>
      </c>
      <c r="I2455" s="68">
        <f t="shared" si="2007"/>
        <v>0</v>
      </c>
      <c r="J2455" s="70">
        <f t="shared" si="2008"/>
        <v>0.28223777860869115</v>
      </c>
      <c r="K2455" s="68">
        <f t="shared" si="2009"/>
        <v>0</v>
      </c>
      <c r="M2455" s="64">
        <f t="shared" si="2004"/>
        <v>276</v>
      </c>
      <c r="N2455" s="64">
        <v>1</v>
      </c>
      <c r="O2455" s="63">
        <f t="shared" si="2010"/>
        <v>0.13390000000000002</v>
      </c>
      <c r="P2455" s="87">
        <f t="shared" si="2005"/>
        <v>1.1705738867020156E-2</v>
      </c>
      <c r="Q2455" s="64">
        <f t="shared" si="2011"/>
        <v>162</v>
      </c>
      <c r="R2455" s="87">
        <f t="shared" si="2012"/>
        <v>0.87524001809602514</v>
      </c>
      <c r="S2455" s="64">
        <v>114</v>
      </c>
    </row>
    <row r="2456" spans="1:19" x14ac:dyDescent="0.25">
      <c r="B2456" s="62">
        <v>10</v>
      </c>
      <c r="C2456" s="64" t="s">
        <v>19</v>
      </c>
      <c r="D2456" s="68"/>
      <c r="E2456" s="68">
        <f>$D$2600*R2456</f>
        <v>0</v>
      </c>
      <c r="F2456" s="63">
        <f t="shared" si="2006"/>
        <v>2.3073952929063973E-3</v>
      </c>
      <c r="G2456" s="65">
        <f>IFERROR(VLOOKUP(B2456,EFA!$C$2:$D$7,2,0),EFA!$D$7)</f>
        <v>1.0058360487805551</v>
      </c>
      <c r="H2456" s="69">
        <f>LGD!$D$10</f>
        <v>0.35</v>
      </c>
      <c r="I2456" s="68">
        <f t="shared" si="2007"/>
        <v>0</v>
      </c>
      <c r="J2456" s="70">
        <f t="shared" si="2008"/>
        <v>0.28223777860869115</v>
      </c>
      <c r="K2456" s="68">
        <f t="shared" si="2009"/>
        <v>0</v>
      </c>
      <c r="M2456" s="64">
        <f t="shared" si="2004"/>
        <v>276</v>
      </c>
      <c r="N2456" s="64">
        <v>1</v>
      </c>
      <c r="O2456" s="63">
        <f t="shared" si="2010"/>
        <v>0.13390000000000002</v>
      </c>
      <c r="P2456" s="87">
        <f t="shared" si="2005"/>
        <v>1.1705738867020156E-2</v>
      </c>
      <c r="Q2456" s="64">
        <f t="shared" si="2011"/>
        <v>162</v>
      </c>
      <c r="R2456" s="87">
        <f t="shared" si="2012"/>
        <v>0.87524001809602514</v>
      </c>
      <c r="S2456" s="64">
        <v>114</v>
      </c>
    </row>
    <row r="2457" spans="1:19" x14ac:dyDescent="0.25">
      <c r="B2457" s="62">
        <v>10</v>
      </c>
      <c r="C2457" s="64" t="s">
        <v>20</v>
      </c>
      <c r="D2457" s="68"/>
      <c r="E2457" s="68">
        <f>$D$2601*R2457</f>
        <v>0</v>
      </c>
      <c r="F2457" s="63">
        <f t="shared" si="2006"/>
        <v>2.3073952929063973E-3</v>
      </c>
      <c r="G2457" s="65">
        <f>IFERROR(VLOOKUP(B2457,EFA!$C$2:$D$7,2,0),EFA!$D$7)</f>
        <v>1.0058360487805551</v>
      </c>
      <c r="H2457" s="69">
        <f>LGD!$D$11</f>
        <v>0.55000000000000004</v>
      </c>
      <c r="I2457" s="68">
        <f t="shared" si="2007"/>
        <v>0</v>
      </c>
      <c r="J2457" s="70">
        <f t="shared" si="2008"/>
        <v>0.28223777860869115</v>
      </c>
      <c r="K2457" s="68">
        <f t="shared" si="2009"/>
        <v>0</v>
      </c>
      <c r="M2457" s="64">
        <f t="shared" si="2004"/>
        <v>276</v>
      </c>
      <c r="N2457" s="64">
        <v>1</v>
      </c>
      <c r="O2457" s="63">
        <f t="shared" si="2010"/>
        <v>0.13390000000000002</v>
      </c>
      <c r="P2457" s="87">
        <f t="shared" si="2005"/>
        <v>1.1705738867020156E-2</v>
      </c>
      <c r="Q2457" s="64">
        <f t="shared" si="2011"/>
        <v>162</v>
      </c>
      <c r="R2457" s="87">
        <f t="shared" si="2012"/>
        <v>0.87524001809602514</v>
      </c>
      <c r="S2457" s="64">
        <v>114</v>
      </c>
    </row>
    <row r="2458" spans="1:19" x14ac:dyDescent="0.25">
      <c r="C2458" s="94"/>
      <c r="D2458" s="97"/>
      <c r="E2458" s="97"/>
      <c r="F2458" s="95"/>
      <c r="G2458" s="98"/>
      <c r="H2458" s="99"/>
      <c r="I2458" s="97"/>
      <c r="J2458" s="100"/>
      <c r="K2458" s="97"/>
    </row>
    <row r="2459" spans="1:19" x14ac:dyDescent="0.25">
      <c r="A2459" s="64">
        <v>22</v>
      </c>
      <c r="B2459" s="62" t="s">
        <v>52</v>
      </c>
      <c r="C2459" s="64" t="s">
        <v>9</v>
      </c>
      <c r="D2459" s="64"/>
      <c r="E2459" s="84" t="s">
        <v>26</v>
      </c>
      <c r="F2459" s="84" t="s">
        <v>39</v>
      </c>
      <c r="G2459" s="84" t="s">
        <v>27</v>
      </c>
      <c r="H2459" s="84" t="s">
        <v>28</v>
      </c>
      <c r="I2459" s="84" t="s">
        <v>29</v>
      </c>
      <c r="J2459" s="84" t="s">
        <v>30</v>
      </c>
      <c r="K2459" s="85" t="s">
        <v>31</v>
      </c>
      <c r="M2459" s="85" t="s">
        <v>32</v>
      </c>
      <c r="N2459" s="85" t="s">
        <v>33</v>
      </c>
      <c r="O2459" s="85" t="s">
        <v>34</v>
      </c>
      <c r="P2459" s="85" t="s">
        <v>35</v>
      </c>
      <c r="Q2459" s="85" t="s">
        <v>36</v>
      </c>
      <c r="R2459" s="85" t="s">
        <v>37</v>
      </c>
      <c r="S2459" s="85" t="s">
        <v>38</v>
      </c>
    </row>
    <row r="2460" spans="1:19" x14ac:dyDescent="0.25">
      <c r="B2460" s="62">
        <v>11</v>
      </c>
      <c r="C2460" s="64" t="s">
        <v>12</v>
      </c>
      <c r="D2460" s="68"/>
      <c r="E2460" s="68">
        <f>$D$2593*R2460</f>
        <v>0</v>
      </c>
      <c r="F2460" s="63">
        <f t="shared" ref="F2460:F2467" si="2013">$N$4-$M$4</f>
        <v>2.0872929377147159E-3</v>
      </c>
      <c r="G2460" s="65">
        <f>IFERROR(VLOOKUP(B2460,EFA!$C$2:$D$7,2,0),EFA!$D$7)</f>
        <v>1.0058360487805551</v>
      </c>
      <c r="H2460" s="69">
        <f>LGD!$D$3</f>
        <v>0</v>
      </c>
      <c r="I2460" s="68">
        <f>E2460*F2460*G2460*H2460</f>
        <v>0</v>
      </c>
      <c r="J2460" s="70">
        <f>1/((1+($O$16/12))^(M2460-Q2460))</f>
        <v>0.24705017199805634</v>
      </c>
      <c r="K2460" s="68">
        <f>I2460*J2460</f>
        <v>0</v>
      </c>
      <c r="M2460" s="64">
        <f t="shared" ref="M2460:M2468" si="2014">12*23</f>
        <v>276</v>
      </c>
      <c r="N2460" s="64">
        <v>1</v>
      </c>
      <c r="O2460" s="63">
        <f>$O$16</f>
        <v>0.13390000000000002</v>
      </c>
      <c r="P2460" s="87">
        <f t="shared" ref="P2460:P2468" si="2015">PMT(O2460/12,M2460,-N2460,0,0)</f>
        <v>1.1705738867020156E-2</v>
      </c>
      <c r="Q2460" s="64">
        <f>$Q$2700-12</f>
        <v>150</v>
      </c>
      <c r="R2460" s="87">
        <f>PV(O2460/12,Q2460,-P2460,0,0)</f>
        <v>0.85048294639152799</v>
      </c>
      <c r="S2460" s="64">
        <v>126</v>
      </c>
    </row>
    <row r="2461" spans="1:19" x14ac:dyDescent="0.25">
      <c r="B2461" s="62">
        <v>11</v>
      </c>
      <c r="C2461" s="64" t="s">
        <v>13</v>
      </c>
      <c r="D2461" s="68"/>
      <c r="E2461" s="68">
        <f>$D$2594*R2461</f>
        <v>0</v>
      </c>
      <c r="F2461" s="63">
        <f t="shared" si="2013"/>
        <v>2.0872929377147159E-3</v>
      </c>
      <c r="G2461" s="65">
        <f>IFERROR(VLOOKUP(B2461,EFA!$C$2:$D$7,2,0),EFA!$D$7)</f>
        <v>1.0058360487805551</v>
      </c>
      <c r="H2461" s="69">
        <f>LGD!$D$4</f>
        <v>0.55000000000000004</v>
      </c>
      <c r="I2461" s="68">
        <f t="shared" ref="I2461:I2468" si="2016">E2461*F2461*G2461*H2461</f>
        <v>0</v>
      </c>
      <c r="J2461" s="70">
        <f t="shared" ref="J2461:J2468" si="2017">1/((1+($O$16/12))^(M2461-Q2461))</f>
        <v>0.24705017199805634</v>
      </c>
      <c r="K2461" s="68">
        <f t="shared" ref="K2461:K2468" si="2018">I2461*J2461</f>
        <v>0</v>
      </c>
      <c r="M2461" s="64">
        <f t="shared" si="2014"/>
        <v>276</v>
      </c>
      <c r="N2461" s="64">
        <v>1</v>
      </c>
      <c r="O2461" s="63">
        <f t="shared" ref="O2461:O2468" si="2019">$O$16</f>
        <v>0.13390000000000002</v>
      </c>
      <c r="P2461" s="87">
        <f t="shared" si="2015"/>
        <v>1.1705738867020156E-2</v>
      </c>
      <c r="Q2461" s="64">
        <f t="shared" ref="Q2461:Q2468" si="2020">$Q$2700-12</f>
        <v>150</v>
      </c>
      <c r="R2461" s="87">
        <f t="shared" ref="R2461:R2468" si="2021">PV(O2461/12,Q2461,-P2461,0,0)</f>
        <v>0.85048294639152799</v>
      </c>
      <c r="S2461" s="64">
        <v>126</v>
      </c>
    </row>
    <row r="2462" spans="1:19" x14ac:dyDescent="0.25">
      <c r="B2462" s="62">
        <v>11</v>
      </c>
      <c r="C2462" s="64" t="s">
        <v>14</v>
      </c>
      <c r="D2462" s="68"/>
      <c r="E2462" s="68">
        <f>$D$2595*R2462</f>
        <v>0</v>
      </c>
      <c r="F2462" s="63">
        <f t="shared" si="2013"/>
        <v>2.0872929377147159E-3</v>
      </c>
      <c r="G2462" s="65">
        <f>IFERROR(VLOOKUP(B2462,EFA!$C$2:$D$7,2,0),EFA!$D$7)</f>
        <v>1.0058360487805551</v>
      </c>
      <c r="H2462" s="69">
        <f>LGD!$D$5</f>
        <v>0.14000000000000001</v>
      </c>
      <c r="I2462" s="68">
        <f t="shared" si="2016"/>
        <v>0</v>
      </c>
      <c r="J2462" s="70">
        <f t="shared" si="2017"/>
        <v>0.24705017199805634</v>
      </c>
      <c r="K2462" s="68">
        <f t="shared" si="2018"/>
        <v>0</v>
      </c>
      <c r="M2462" s="64">
        <f t="shared" si="2014"/>
        <v>276</v>
      </c>
      <c r="N2462" s="64">
        <v>1</v>
      </c>
      <c r="O2462" s="63">
        <f t="shared" si="2019"/>
        <v>0.13390000000000002</v>
      </c>
      <c r="P2462" s="87">
        <f t="shared" si="2015"/>
        <v>1.1705738867020156E-2</v>
      </c>
      <c r="Q2462" s="64">
        <f t="shared" si="2020"/>
        <v>150</v>
      </c>
      <c r="R2462" s="87">
        <f t="shared" si="2021"/>
        <v>0.85048294639152799</v>
      </c>
      <c r="S2462" s="64">
        <v>126</v>
      </c>
    </row>
    <row r="2463" spans="1:19" x14ac:dyDescent="0.25">
      <c r="B2463" s="62">
        <v>11</v>
      </c>
      <c r="C2463" s="64" t="s">
        <v>15</v>
      </c>
      <c r="D2463" s="68"/>
      <c r="E2463" s="68">
        <f>$D$2596*R2463</f>
        <v>0</v>
      </c>
      <c r="F2463" s="63">
        <f t="shared" si="2013"/>
        <v>2.0872929377147159E-3</v>
      </c>
      <c r="G2463" s="65">
        <f>IFERROR(VLOOKUP(B2463,EFA!$C$2:$D$7,2,0),EFA!$D$7)</f>
        <v>1.0058360487805551</v>
      </c>
      <c r="H2463" s="69">
        <f>LGD!$D$6</f>
        <v>0.3</v>
      </c>
      <c r="I2463" s="68">
        <f t="shared" si="2016"/>
        <v>0</v>
      </c>
      <c r="J2463" s="70">
        <f t="shared" si="2017"/>
        <v>0.24705017199805634</v>
      </c>
      <c r="K2463" s="68">
        <f t="shared" si="2018"/>
        <v>0</v>
      </c>
      <c r="M2463" s="64">
        <f t="shared" si="2014"/>
        <v>276</v>
      </c>
      <c r="N2463" s="64">
        <v>1</v>
      </c>
      <c r="O2463" s="63">
        <f t="shared" si="2019"/>
        <v>0.13390000000000002</v>
      </c>
      <c r="P2463" s="87">
        <f t="shared" si="2015"/>
        <v>1.1705738867020156E-2</v>
      </c>
      <c r="Q2463" s="64">
        <f t="shared" si="2020"/>
        <v>150</v>
      </c>
      <c r="R2463" s="87">
        <f t="shared" si="2021"/>
        <v>0.85048294639152799</v>
      </c>
      <c r="S2463" s="64">
        <v>126</v>
      </c>
    </row>
    <row r="2464" spans="1:19" x14ac:dyDescent="0.25">
      <c r="B2464" s="62">
        <v>11</v>
      </c>
      <c r="C2464" s="64" t="s">
        <v>16</v>
      </c>
      <c r="D2464" s="68"/>
      <c r="E2464" s="68">
        <f>$D$2597*R2464</f>
        <v>0</v>
      </c>
      <c r="F2464" s="63">
        <f t="shared" si="2013"/>
        <v>2.0872929377147159E-3</v>
      </c>
      <c r="G2464" s="65">
        <f>IFERROR(VLOOKUP(B2464,EFA!$C$2:$D$7,2,0),EFA!$D$7)</f>
        <v>1.0058360487805551</v>
      </c>
      <c r="H2464" s="69">
        <f>LGD!$D$7</f>
        <v>0.3</v>
      </c>
      <c r="I2464" s="68">
        <f t="shared" si="2016"/>
        <v>0</v>
      </c>
      <c r="J2464" s="70">
        <f t="shared" si="2017"/>
        <v>0.24705017199805634</v>
      </c>
      <c r="K2464" s="68">
        <f t="shared" si="2018"/>
        <v>0</v>
      </c>
      <c r="M2464" s="64">
        <f t="shared" si="2014"/>
        <v>276</v>
      </c>
      <c r="N2464" s="64">
        <v>1</v>
      </c>
      <c r="O2464" s="63">
        <f t="shared" si="2019"/>
        <v>0.13390000000000002</v>
      </c>
      <c r="P2464" s="87">
        <f t="shared" si="2015"/>
        <v>1.1705738867020156E-2</v>
      </c>
      <c r="Q2464" s="64">
        <f t="shared" si="2020"/>
        <v>150</v>
      </c>
      <c r="R2464" s="87">
        <f t="shared" si="2021"/>
        <v>0.85048294639152799</v>
      </c>
      <c r="S2464" s="64">
        <v>126</v>
      </c>
    </row>
    <row r="2465" spans="1:19" x14ac:dyDescent="0.25">
      <c r="B2465" s="62">
        <v>11</v>
      </c>
      <c r="C2465" s="64" t="s">
        <v>17</v>
      </c>
      <c r="D2465" s="68"/>
      <c r="E2465" s="68">
        <f>$D$2598*R2465</f>
        <v>0</v>
      </c>
      <c r="F2465" s="63">
        <f t="shared" si="2013"/>
        <v>2.0872929377147159E-3</v>
      </c>
      <c r="G2465" s="65">
        <f>IFERROR(VLOOKUP(B2465,EFA!$C$2:$D$7,2,0),EFA!$D$7)</f>
        <v>1.0058360487805551</v>
      </c>
      <c r="H2465" s="69">
        <f>LGD!$D$8</f>
        <v>4.6364209605119888E-2</v>
      </c>
      <c r="I2465" s="68">
        <f t="shared" si="2016"/>
        <v>0</v>
      </c>
      <c r="J2465" s="70">
        <f t="shared" si="2017"/>
        <v>0.24705017199805634</v>
      </c>
      <c r="K2465" s="68">
        <f t="shared" si="2018"/>
        <v>0</v>
      </c>
      <c r="M2465" s="64">
        <f t="shared" si="2014"/>
        <v>276</v>
      </c>
      <c r="N2465" s="64">
        <v>1</v>
      </c>
      <c r="O2465" s="63">
        <f t="shared" si="2019"/>
        <v>0.13390000000000002</v>
      </c>
      <c r="P2465" s="87">
        <f t="shared" si="2015"/>
        <v>1.1705738867020156E-2</v>
      </c>
      <c r="Q2465" s="64">
        <f t="shared" si="2020"/>
        <v>150</v>
      </c>
      <c r="R2465" s="87">
        <f t="shared" si="2021"/>
        <v>0.85048294639152799</v>
      </c>
      <c r="S2465" s="64">
        <v>126</v>
      </c>
    </row>
    <row r="2466" spans="1:19" x14ac:dyDescent="0.25">
      <c r="B2466" s="62">
        <v>11</v>
      </c>
      <c r="C2466" s="64" t="s">
        <v>18</v>
      </c>
      <c r="D2466" s="68"/>
      <c r="E2466" s="68">
        <f>$D$2599*R2466</f>
        <v>0</v>
      </c>
      <c r="F2466" s="63">
        <f t="shared" si="2013"/>
        <v>2.0872929377147159E-3</v>
      </c>
      <c r="G2466" s="65">
        <f>IFERROR(VLOOKUP(B2466,EFA!$C$2:$D$7,2,0),EFA!$D$7)</f>
        <v>1.0058360487805551</v>
      </c>
      <c r="H2466" s="69">
        <f>LGD!$D$9</f>
        <v>0.25</v>
      </c>
      <c r="I2466" s="68">
        <f t="shared" si="2016"/>
        <v>0</v>
      </c>
      <c r="J2466" s="70">
        <f t="shared" si="2017"/>
        <v>0.24705017199805634</v>
      </c>
      <c r="K2466" s="68">
        <f t="shared" si="2018"/>
        <v>0</v>
      </c>
      <c r="M2466" s="64">
        <f t="shared" si="2014"/>
        <v>276</v>
      </c>
      <c r="N2466" s="64">
        <v>1</v>
      </c>
      <c r="O2466" s="63">
        <f t="shared" si="2019"/>
        <v>0.13390000000000002</v>
      </c>
      <c r="P2466" s="87">
        <f t="shared" si="2015"/>
        <v>1.1705738867020156E-2</v>
      </c>
      <c r="Q2466" s="64">
        <f t="shared" si="2020"/>
        <v>150</v>
      </c>
      <c r="R2466" s="87">
        <f t="shared" si="2021"/>
        <v>0.85048294639152799</v>
      </c>
      <c r="S2466" s="64">
        <v>126</v>
      </c>
    </row>
    <row r="2467" spans="1:19" x14ac:dyDescent="0.25">
      <c r="B2467" s="62">
        <v>11</v>
      </c>
      <c r="C2467" s="64" t="s">
        <v>19</v>
      </c>
      <c r="D2467" s="68"/>
      <c r="E2467" s="68">
        <f>$D$2600*R2467</f>
        <v>0</v>
      </c>
      <c r="F2467" s="63">
        <f t="shared" si="2013"/>
        <v>2.0872929377147159E-3</v>
      </c>
      <c r="G2467" s="65">
        <f>IFERROR(VLOOKUP(B2467,EFA!$C$2:$D$7,2,0),EFA!$D$7)</f>
        <v>1.0058360487805551</v>
      </c>
      <c r="H2467" s="69">
        <f>LGD!$D$10</f>
        <v>0.35</v>
      </c>
      <c r="I2467" s="68">
        <f t="shared" si="2016"/>
        <v>0</v>
      </c>
      <c r="J2467" s="70">
        <f t="shared" si="2017"/>
        <v>0.24705017199805634</v>
      </c>
      <c r="K2467" s="68">
        <f t="shared" si="2018"/>
        <v>0</v>
      </c>
      <c r="M2467" s="64">
        <f t="shared" si="2014"/>
        <v>276</v>
      </c>
      <c r="N2467" s="64">
        <v>1</v>
      </c>
      <c r="O2467" s="63">
        <f t="shared" si="2019"/>
        <v>0.13390000000000002</v>
      </c>
      <c r="P2467" s="87">
        <f t="shared" si="2015"/>
        <v>1.1705738867020156E-2</v>
      </c>
      <c r="Q2467" s="64">
        <f t="shared" si="2020"/>
        <v>150</v>
      </c>
      <c r="R2467" s="87">
        <f t="shared" si="2021"/>
        <v>0.85048294639152799</v>
      </c>
      <c r="S2467" s="64">
        <v>126</v>
      </c>
    </row>
    <row r="2468" spans="1:19" x14ac:dyDescent="0.25">
      <c r="B2468" s="62">
        <v>11</v>
      </c>
      <c r="C2468" s="64" t="s">
        <v>20</v>
      </c>
      <c r="D2468" s="68"/>
      <c r="E2468" s="68">
        <f>$D$2601*R2468</f>
        <v>0</v>
      </c>
      <c r="F2468" s="63">
        <f>$N$4-$M$4</f>
        <v>2.0872929377147159E-3</v>
      </c>
      <c r="G2468" s="65">
        <f>IFERROR(VLOOKUP(B2468,EFA!$C$2:$D$7,2,0),EFA!$D$7)</f>
        <v>1.0058360487805551</v>
      </c>
      <c r="H2468" s="69">
        <f>LGD!$D$11</f>
        <v>0.55000000000000004</v>
      </c>
      <c r="I2468" s="68">
        <f t="shared" si="2016"/>
        <v>0</v>
      </c>
      <c r="J2468" s="70">
        <f t="shared" si="2017"/>
        <v>0.24705017199805634</v>
      </c>
      <c r="K2468" s="68">
        <f t="shared" si="2018"/>
        <v>0</v>
      </c>
      <c r="M2468" s="64">
        <f t="shared" si="2014"/>
        <v>276</v>
      </c>
      <c r="N2468" s="64">
        <v>1</v>
      </c>
      <c r="O2468" s="63">
        <f t="shared" si="2019"/>
        <v>0.13390000000000002</v>
      </c>
      <c r="P2468" s="87">
        <f t="shared" si="2015"/>
        <v>1.1705738867020156E-2</v>
      </c>
      <c r="Q2468" s="64">
        <f t="shared" si="2020"/>
        <v>150</v>
      </c>
      <c r="R2468" s="87">
        <f t="shared" si="2021"/>
        <v>0.85048294639152799</v>
      </c>
      <c r="S2468" s="64">
        <v>126</v>
      </c>
    </row>
    <row r="2469" spans="1:19" x14ac:dyDescent="0.25">
      <c r="C2469" s="94"/>
      <c r="D2469" s="97"/>
      <c r="E2469" s="97"/>
      <c r="F2469" s="95"/>
      <c r="G2469" s="98"/>
      <c r="H2469" s="99"/>
      <c r="I2469" s="97"/>
      <c r="J2469" s="100"/>
      <c r="K2469" s="97"/>
    </row>
    <row r="2470" spans="1:19" x14ac:dyDescent="0.25">
      <c r="A2470" s="64">
        <v>22</v>
      </c>
      <c r="B2470" s="62" t="s">
        <v>52</v>
      </c>
      <c r="C2470" s="64" t="s">
        <v>9</v>
      </c>
      <c r="D2470" s="64"/>
      <c r="E2470" s="84" t="s">
        <v>26</v>
      </c>
      <c r="F2470" s="84" t="s">
        <v>39</v>
      </c>
      <c r="G2470" s="84" t="s">
        <v>27</v>
      </c>
      <c r="H2470" s="84" t="s">
        <v>28</v>
      </c>
      <c r="I2470" s="84" t="s">
        <v>29</v>
      </c>
      <c r="J2470" s="84" t="s">
        <v>30</v>
      </c>
      <c r="K2470" s="85" t="s">
        <v>31</v>
      </c>
      <c r="M2470" s="85" t="s">
        <v>32</v>
      </c>
      <c r="N2470" s="85" t="s">
        <v>33</v>
      </c>
      <c r="O2470" s="85" t="s">
        <v>34</v>
      </c>
      <c r="P2470" s="85" t="s">
        <v>35</v>
      </c>
      <c r="Q2470" s="85" t="s">
        <v>36</v>
      </c>
      <c r="R2470" s="85" t="s">
        <v>37</v>
      </c>
      <c r="S2470" s="85" t="s">
        <v>38</v>
      </c>
    </row>
    <row r="2471" spans="1:19" x14ac:dyDescent="0.25">
      <c r="B2471" s="62">
        <v>12</v>
      </c>
      <c r="C2471" s="64" t="s">
        <v>12</v>
      </c>
      <c r="D2471" s="68"/>
      <c r="E2471" s="68">
        <f>$D$2593*R2471</f>
        <v>0</v>
      </c>
      <c r="F2471" s="63">
        <f t="shared" ref="F2471:F2478" si="2022">$O$4-$N$4</f>
        <v>1.9055491560728832E-3</v>
      </c>
      <c r="G2471" s="65">
        <f>IFERROR(VLOOKUP(B2471,EFA!$C$2:$D$7,2,0),EFA!$D$7)</f>
        <v>1.0058360487805551</v>
      </c>
      <c r="H2471" s="69">
        <f>LGD!$D$3</f>
        <v>0</v>
      </c>
      <c r="I2471" s="68">
        <f>E2471*F2471*G2471*H2471</f>
        <v>0</v>
      </c>
      <c r="J2471" s="70">
        <f>1/((1+($O$16/12))^(M2471-Q2471))</f>
        <v>0.21624953181370371</v>
      </c>
      <c r="K2471" s="68">
        <f>I2471*J2471</f>
        <v>0</v>
      </c>
      <c r="M2471" s="64">
        <f t="shared" ref="M2471:M2479" si="2023">12*23</f>
        <v>276</v>
      </c>
      <c r="N2471" s="64">
        <v>1</v>
      </c>
      <c r="O2471" s="63">
        <f>$O$16</f>
        <v>0.13390000000000002</v>
      </c>
      <c r="P2471" s="87">
        <f t="shared" ref="P2471:P2479" si="2024">PMT(O2471/12,M2471,-N2471,0,0)</f>
        <v>1.1705738867020156E-2</v>
      </c>
      <c r="Q2471" s="64">
        <f>$Q$2711-12</f>
        <v>138</v>
      </c>
      <c r="R2471" s="87">
        <f>PV(O2471/12,Q2471,-P2471,0,0)</f>
        <v>0.82219969985005859</v>
      </c>
      <c r="S2471" s="64">
        <v>138</v>
      </c>
    </row>
    <row r="2472" spans="1:19" x14ac:dyDescent="0.25">
      <c r="B2472" s="62">
        <v>12</v>
      </c>
      <c r="C2472" s="64" t="s">
        <v>13</v>
      </c>
      <c r="D2472" s="68"/>
      <c r="E2472" s="68">
        <f>$D$2594*R2472</f>
        <v>0</v>
      </c>
      <c r="F2472" s="63">
        <f t="shared" si="2022"/>
        <v>1.9055491560728832E-3</v>
      </c>
      <c r="G2472" s="65">
        <f>IFERROR(VLOOKUP(B2472,EFA!$C$2:$D$7,2,0),EFA!$D$7)</f>
        <v>1.0058360487805551</v>
      </c>
      <c r="H2472" s="69">
        <f>LGD!$D$4</f>
        <v>0.55000000000000004</v>
      </c>
      <c r="I2472" s="68">
        <f t="shared" ref="I2472:I2479" si="2025">E2472*F2472*G2472*H2472</f>
        <v>0</v>
      </c>
      <c r="J2472" s="70">
        <f t="shared" ref="J2472:J2479" si="2026">1/((1+($O$16/12))^(M2472-Q2472))</f>
        <v>0.21624953181370371</v>
      </c>
      <c r="K2472" s="68">
        <f t="shared" ref="K2472:K2479" si="2027">I2472*J2472</f>
        <v>0</v>
      </c>
      <c r="M2472" s="64">
        <f t="shared" si="2023"/>
        <v>276</v>
      </c>
      <c r="N2472" s="64">
        <v>1</v>
      </c>
      <c r="O2472" s="63">
        <f t="shared" ref="O2472:O2479" si="2028">$O$16</f>
        <v>0.13390000000000002</v>
      </c>
      <c r="P2472" s="87">
        <f t="shared" si="2024"/>
        <v>1.1705738867020156E-2</v>
      </c>
      <c r="Q2472" s="64">
        <f t="shared" ref="Q2472:Q2479" si="2029">$Q$2711-12</f>
        <v>138</v>
      </c>
      <c r="R2472" s="87">
        <f t="shared" ref="R2472:R2479" si="2030">PV(O2472/12,Q2472,-P2472,0,0)</f>
        <v>0.82219969985005859</v>
      </c>
      <c r="S2472" s="64">
        <v>138</v>
      </c>
    </row>
    <row r="2473" spans="1:19" x14ac:dyDescent="0.25">
      <c r="B2473" s="62">
        <v>12</v>
      </c>
      <c r="C2473" s="64" t="s">
        <v>14</v>
      </c>
      <c r="D2473" s="68"/>
      <c r="E2473" s="68">
        <f>$D$2595*R2473</f>
        <v>0</v>
      </c>
      <c r="F2473" s="63">
        <f t="shared" si="2022"/>
        <v>1.9055491560728832E-3</v>
      </c>
      <c r="G2473" s="65">
        <f>IFERROR(VLOOKUP(B2473,EFA!$C$2:$D$7,2,0),EFA!$D$7)</f>
        <v>1.0058360487805551</v>
      </c>
      <c r="H2473" s="69">
        <f>LGD!$D$5</f>
        <v>0.14000000000000001</v>
      </c>
      <c r="I2473" s="68">
        <f t="shared" si="2025"/>
        <v>0</v>
      </c>
      <c r="J2473" s="70">
        <f t="shared" si="2026"/>
        <v>0.21624953181370371</v>
      </c>
      <c r="K2473" s="68">
        <f t="shared" si="2027"/>
        <v>0</v>
      </c>
      <c r="M2473" s="64">
        <f t="shared" si="2023"/>
        <v>276</v>
      </c>
      <c r="N2473" s="64">
        <v>1</v>
      </c>
      <c r="O2473" s="63">
        <f t="shared" si="2028"/>
        <v>0.13390000000000002</v>
      </c>
      <c r="P2473" s="87">
        <f t="shared" si="2024"/>
        <v>1.1705738867020156E-2</v>
      </c>
      <c r="Q2473" s="64">
        <f t="shared" si="2029"/>
        <v>138</v>
      </c>
      <c r="R2473" s="87">
        <f t="shared" si="2030"/>
        <v>0.82219969985005859</v>
      </c>
      <c r="S2473" s="64">
        <v>138</v>
      </c>
    </row>
    <row r="2474" spans="1:19" x14ac:dyDescent="0.25">
      <c r="B2474" s="62">
        <v>12</v>
      </c>
      <c r="C2474" s="64" t="s">
        <v>15</v>
      </c>
      <c r="D2474" s="68"/>
      <c r="E2474" s="68">
        <f>$D$2596*R2474</f>
        <v>0</v>
      </c>
      <c r="F2474" s="63">
        <f t="shared" si="2022"/>
        <v>1.9055491560728832E-3</v>
      </c>
      <c r="G2474" s="65">
        <f>IFERROR(VLOOKUP(B2474,EFA!$C$2:$D$7,2,0),EFA!$D$7)</f>
        <v>1.0058360487805551</v>
      </c>
      <c r="H2474" s="69">
        <f>LGD!$D$6</f>
        <v>0.3</v>
      </c>
      <c r="I2474" s="68">
        <f t="shared" si="2025"/>
        <v>0</v>
      </c>
      <c r="J2474" s="70">
        <f t="shared" si="2026"/>
        <v>0.21624953181370371</v>
      </c>
      <c r="K2474" s="68">
        <f t="shared" si="2027"/>
        <v>0</v>
      </c>
      <c r="M2474" s="64">
        <f t="shared" si="2023"/>
        <v>276</v>
      </c>
      <c r="N2474" s="64">
        <v>1</v>
      </c>
      <c r="O2474" s="63">
        <f t="shared" si="2028"/>
        <v>0.13390000000000002</v>
      </c>
      <c r="P2474" s="87">
        <f t="shared" si="2024"/>
        <v>1.1705738867020156E-2</v>
      </c>
      <c r="Q2474" s="64">
        <f t="shared" si="2029"/>
        <v>138</v>
      </c>
      <c r="R2474" s="87">
        <f t="shared" si="2030"/>
        <v>0.82219969985005859</v>
      </c>
      <c r="S2474" s="64">
        <v>138</v>
      </c>
    </row>
    <row r="2475" spans="1:19" x14ac:dyDescent="0.25">
      <c r="B2475" s="62">
        <v>12</v>
      </c>
      <c r="C2475" s="64" t="s">
        <v>16</v>
      </c>
      <c r="D2475" s="68"/>
      <c r="E2475" s="68">
        <f>$D$2597*R2475</f>
        <v>0</v>
      </c>
      <c r="F2475" s="63">
        <f t="shared" si="2022"/>
        <v>1.9055491560728832E-3</v>
      </c>
      <c r="G2475" s="65">
        <f>IFERROR(VLOOKUP(B2475,EFA!$C$2:$D$7,2,0),EFA!$D$7)</f>
        <v>1.0058360487805551</v>
      </c>
      <c r="H2475" s="69">
        <f>LGD!$D$7</f>
        <v>0.3</v>
      </c>
      <c r="I2475" s="68">
        <f t="shared" si="2025"/>
        <v>0</v>
      </c>
      <c r="J2475" s="70">
        <f t="shared" si="2026"/>
        <v>0.21624953181370371</v>
      </c>
      <c r="K2475" s="68">
        <f t="shared" si="2027"/>
        <v>0</v>
      </c>
      <c r="M2475" s="64">
        <f t="shared" si="2023"/>
        <v>276</v>
      </c>
      <c r="N2475" s="64">
        <v>1</v>
      </c>
      <c r="O2475" s="63">
        <f t="shared" si="2028"/>
        <v>0.13390000000000002</v>
      </c>
      <c r="P2475" s="87">
        <f t="shared" si="2024"/>
        <v>1.1705738867020156E-2</v>
      </c>
      <c r="Q2475" s="64">
        <f t="shared" si="2029"/>
        <v>138</v>
      </c>
      <c r="R2475" s="87">
        <f t="shared" si="2030"/>
        <v>0.82219969985005859</v>
      </c>
      <c r="S2475" s="64">
        <v>138</v>
      </c>
    </row>
    <row r="2476" spans="1:19" x14ac:dyDescent="0.25">
      <c r="B2476" s="62">
        <v>12</v>
      </c>
      <c r="C2476" s="64" t="s">
        <v>17</v>
      </c>
      <c r="D2476" s="68"/>
      <c r="E2476" s="68">
        <f>$D$2598*R2476</f>
        <v>0</v>
      </c>
      <c r="F2476" s="63">
        <f t="shared" si="2022"/>
        <v>1.9055491560728832E-3</v>
      </c>
      <c r="G2476" s="65">
        <f>IFERROR(VLOOKUP(B2476,EFA!$C$2:$D$7,2,0),EFA!$D$7)</f>
        <v>1.0058360487805551</v>
      </c>
      <c r="H2476" s="69">
        <f>LGD!$D$8</f>
        <v>4.6364209605119888E-2</v>
      </c>
      <c r="I2476" s="68">
        <f t="shared" si="2025"/>
        <v>0</v>
      </c>
      <c r="J2476" s="70">
        <f t="shared" si="2026"/>
        <v>0.21624953181370371</v>
      </c>
      <c r="K2476" s="68">
        <f t="shared" si="2027"/>
        <v>0</v>
      </c>
      <c r="M2476" s="64">
        <f t="shared" si="2023"/>
        <v>276</v>
      </c>
      <c r="N2476" s="64">
        <v>1</v>
      </c>
      <c r="O2476" s="63">
        <f t="shared" si="2028"/>
        <v>0.13390000000000002</v>
      </c>
      <c r="P2476" s="87">
        <f t="shared" si="2024"/>
        <v>1.1705738867020156E-2</v>
      </c>
      <c r="Q2476" s="64">
        <f t="shared" si="2029"/>
        <v>138</v>
      </c>
      <c r="R2476" s="87">
        <f t="shared" si="2030"/>
        <v>0.82219969985005859</v>
      </c>
      <c r="S2476" s="64">
        <v>138</v>
      </c>
    </row>
    <row r="2477" spans="1:19" x14ac:dyDescent="0.25">
      <c r="B2477" s="62">
        <v>12</v>
      </c>
      <c r="C2477" s="64" t="s">
        <v>18</v>
      </c>
      <c r="D2477" s="68"/>
      <c r="E2477" s="68">
        <f>$D$2599*R2477</f>
        <v>0</v>
      </c>
      <c r="F2477" s="63">
        <f t="shared" si="2022"/>
        <v>1.9055491560728832E-3</v>
      </c>
      <c r="G2477" s="65">
        <f>IFERROR(VLOOKUP(B2477,EFA!$C$2:$D$7,2,0),EFA!$D$7)</f>
        <v>1.0058360487805551</v>
      </c>
      <c r="H2477" s="69">
        <f>LGD!$D$9</f>
        <v>0.25</v>
      </c>
      <c r="I2477" s="68">
        <f t="shared" si="2025"/>
        <v>0</v>
      </c>
      <c r="J2477" s="70">
        <f t="shared" si="2026"/>
        <v>0.21624953181370371</v>
      </c>
      <c r="K2477" s="68">
        <f t="shared" si="2027"/>
        <v>0</v>
      </c>
      <c r="M2477" s="64">
        <f t="shared" si="2023"/>
        <v>276</v>
      </c>
      <c r="N2477" s="64">
        <v>1</v>
      </c>
      <c r="O2477" s="63">
        <f t="shared" si="2028"/>
        <v>0.13390000000000002</v>
      </c>
      <c r="P2477" s="87">
        <f t="shared" si="2024"/>
        <v>1.1705738867020156E-2</v>
      </c>
      <c r="Q2477" s="64">
        <f t="shared" si="2029"/>
        <v>138</v>
      </c>
      <c r="R2477" s="87">
        <f t="shared" si="2030"/>
        <v>0.82219969985005859</v>
      </c>
      <c r="S2477" s="64">
        <v>138</v>
      </c>
    </row>
    <row r="2478" spans="1:19" x14ac:dyDescent="0.25">
      <c r="B2478" s="62">
        <v>12</v>
      </c>
      <c r="C2478" s="64" t="s">
        <v>19</v>
      </c>
      <c r="D2478" s="68"/>
      <c r="E2478" s="68">
        <f>$D$2600*R2478</f>
        <v>0</v>
      </c>
      <c r="F2478" s="63">
        <f t="shared" si="2022"/>
        <v>1.9055491560728832E-3</v>
      </c>
      <c r="G2478" s="65">
        <f>IFERROR(VLOOKUP(B2478,EFA!$C$2:$D$7,2,0),EFA!$D$7)</f>
        <v>1.0058360487805551</v>
      </c>
      <c r="H2478" s="69">
        <f>LGD!$D$10</f>
        <v>0.35</v>
      </c>
      <c r="I2478" s="68">
        <f t="shared" si="2025"/>
        <v>0</v>
      </c>
      <c r="J2478" s="70">
        <f t="shared" si="2026"/>
        <v>0.21624953181370371</v>
      </c>
      <c r="K2478" s="68">
        <f t="shared" si="2027"/>
        <v>0</v>
      </c>
      <c r="M2478" s="64">
        <f t="shared" si="2023"/>
        <v>276</v>
      </c>
      <c r="N2478" s="64">
        <v>1</v>
      </c>
      <c r="O2478" s="63">
        <f t="shared" si="2028"/>
        <v>0.13390000000000002</v>
      </c>
      <c r="P2478" s="87">
        <f t="shared" si="2024"/>
        <v>1.1705738867020156E-2</v>
      </c>
      <c r="Q2478" s="64">
        <f t="shared" si="2029"/>
        <v>138</v>
      </c>
      <c r="R2478" s="87">
        <f t="shared" si="2030"/>
        <v>0.82219969985005859</v>
      </c>
      <c r="S2478" s="64">
        <v>138</v>
      </c>
    </row>
    <row r="2479" spans="1:19" x14ac:dyDescent="0.25">
      <c r="B2479" s="62">
        <v>12</v>
      </c>
      <c r="C2479" s="64" t="s">
        <v>20</v>
      </c>
      <c r="D2479" s="68"/>
      <c r="E2479" s="68">
        <f>$D$2601*R2479</f>
        <v>0</v>
      </c>
      <c r="F2479" s="63">
        <f>$O$4-$N$4</f>
        <v>1.9055491560728832E-3</v>
      </c>
      <c r="G2479" s="65">
        <f>IFERROR(VLOOKUP(B2479,EFA!$C$2:$D$7,2,0),EFA!$D$7)</f>
        <v>1.0058360487805551</v>
      </c>
      <c r="H2479" s="69">
        <f>LGD!$D$11</f>
        <v>0.55000000000000004</v>
      </c>
      <c r="I2479" s="68">
        <f t="shared" si="2025"/>
        <v>0</v>
      </c>
      <c r="J2479" s="70">
        <f t="shared" si="2026"/>
        <v>0.21624953181370371</v>
      </c>
      <c r="K2479" s="68">
        <f t="shared" si="2027"/>
        <v>0</v>
      </c>
      <c r="M2479" s="64">
        <f t="shared" si="2023"/>
        <v>276</v>
      </c>
      <c r="N2479" s="64">
        <v>1</v>
      </c>
      <c r="O2479" s="63">
        <f t="shared" si="2028"/>
        <v>0.13390000000000002</v>
      </c>
      <c r="P2479" s="87">
        <f t="shared" si="2024"/>
        <v>1.1705738867020156E-2</v>
      </c>
      <c r="Q2479" s="64">
        <f t="shared" si="2029"/>
        <v>138</v>
      </c>
      <c r="R2479" s="87">
        <f t="shared" si="2030"/>
        <v>0.82219969985005859</v>
      </c>
      <c r="S2479" s="64">
        <v>138</v>
      </c>
    </row>
    <row r="2480" spans="1:19" x14ac:dyDescent="0.25">
      <c r="C2480" s="94"/>
      <c r="D2480" s="97"/>
      <c r="E2480" s="97"/>
      <c r="F2480" s="95"/>
      <c r="G2480" s="98"/>
      <c r="H2480" s="99"/>
      <c r="I2480" s="97"/>
      <c r="J2480" s="100"/>
      <c r="K2480" s="97"/>
    </row>
    <row r="2481" spans="1:19" x14ac:dyDescent="0.25">
      <c r="A2481" s="64">
        <v>22</v>
      </c>
      <c r="B2481" s="62" t="s">
        <v>52</v>
      </c>
      <c r="C2481" s="64" t="s">
        <v>9</v>
      </c>
      <c r="D2481" s="64"/>
      <c r="E2481" s="84" t="s">
        <v>26</v>
      </c>
      <c r="F2481" s="84" t="s">
        <v>39</v>
      </c>
      <c r="G2481" s="84" t="s">
        <v>27</v>
      </c>
      <c r="H2481" s="84" t="s">
        <v>28</v>
      </c>
      <c r="I2481" s="84" t="s">
        <v>29</v>
      </c>
      <c r="J2481" s="84" t="s">
        <v>30</v>
      </c>
      <c r="K2481" s="85" t="s">
        <v>31</v>
      </c>
      <c r="M2481" s="85" t="s">
        <v>32</v>
      </c>
      <c r="N2481" s="85" t="s">
        <v>33</v>
      </c>
      <c r="O2481" s="85" t="s">
        <v>34</v>
      </c>
      <c r="P2481" s="85" t="s">
        <v>35</v>
      </c>
      <c r="Q2481" s="85" t="s">
        <v>36</v>
      </c>
      <c r="R2481" s="85" t="s">
        <v>37</v>
      </c>
      <c r="S2481" s="85" t="s">
        <v>38</v>
      </c>
    </row>
    <row r="2482" spans="1:19" x14ac:dyDescent="0.25">
      <c r="B2482" s="62">
        <v>13</v>
      </c>
      <c r="C2482" s="64" t="s">
        <v>12</v>
      </c>
      <c r="D2482" s="68"/>
      <c r="E2482" s="68">
        <f>$D$2593*R2482</f>
        <v>0</v>
      </c>
      <c r="F2482" s="63">
        <f t="shared" ref="F2482:F2489" si="2031">$P$4-$O$4</f>
        <v>1.7529352980504564E-3</v>
      </c>
      <c r="G2482" s="65">
        <f>IFERROR(VLOOKUP(B2482,EFA!$C$2:$D$7,2,0),EFA!$D$7)</f>
        <v>1.0058360487805551</v>
      </c>
      <c r="H2482" s="69">
        <f>LGD!$D$3</f>
        <v>0</v>
      </c>
      <c r="I2482" s="68">
        <f>E2482*F2482*G2482*H2482</f>
        <v>0</v>
      </c>
      <c r="J2482" s="70">
        <f>1/((1+($O$16/12))^(M2482-Q2482))</f>
        <v>0.18928891905411815</v>
      </c>
      <c r="K2482" s="68">
        <f>I2482*J2482</f>
        <v>0</v>
      </c>
      <c r="M2482" s="64">
        <f t="shared" ref="M2482:M2490" si="2032">12*23</f>
        <v>276</v>
      </c>
      <c r="N2482" s="64">
        <v>1</v>
      </c>
      <c r="O2482" s="63">
        <f>$O$16</f>
        <v>0.13390000000000002</v>
      </c>
      <c r="P2482" s="87">
        <f t="shared" ref="P2482:P2490" si="2033">PMT(O2482/12,M2482,-N2482,0,0)</f>
        <v>1.1705738867020156E-2</v>
      </c>
      <c r="Q2482" s="64">
        <f>$Q$2722-12</f>
        <v>126</v>
      </c>
      <c r="R2482" s="87">
        <f>PV(O2482/12,Q2482,-P2482,0,0)</f>
        <v>0.789888041812561</v>
      </c>
      <c r="S2482" s="64">
        <v>150</v>
      </c>
    </row>
    <row r="2483" spans="1:19" x14ac:dyDescent="0.25">
      <c r="B2483" s="62">
        <v>13</v>
      </c>
      <c r="C2483" s="64" t="s">
        <v>13</v>
      </c>
      <c r="D2483" s="68"/>
      <c r="E2483" s="68">
        <f>$D$2594*R2483</f>
        <v>0</v>
      </c>
      <c r="F2483" s="63">
        <f t="shared" si="2031"/>
        <v>1.7529352980504564E-3</v>
      </c>
      <c r="G2483" s="65">
        <f>IFERROR(VLOOKUP(B2483,EFA!$C$2:$D$7,2,0),EFA!$D$7)</f>
        <v>1.0058360487805551</v>
      </c>
      <c r="H2483" s="69">
        <f>LGD!$D$4</f>
        <v>0.55000000000000004</v>
      </c>
      <c r="I2483" s="68">
        <f t="shared" ref="I2483:I2490" si="2034">E2483*F2483*G2483*H2483</f>
        <v>0</v>
      </c>
      <c r="J2483" s="70">
        <f t="shared" ref="J2483:J2490" si="2035">1/((1+($O$16/12))^(M2483-Q2483))</f>
        <v>0.18928891905411815</v>
      </c>
      <c r="K2483" s="68">
        <f t="shared" ref="K2483:K2490" si="2036">I2483*J2483</f>
        <v>0</v>
      </c>
      <c r="M2483" s="64">
        <f t="shared" si="2032"/>
        <v>276</v>
      </c>
      <c r="N2483" s="64">
        <v>1</v>
      </c>
      <c r="O2483" s="63">
        <f t="shared" ref="O2483:O2490" si="2037">$O$16</f>
        <v>0.13390000000000002</v>
      </c>
      <c r="P2483" s="87">
        <f t="shared" si="2033"/>
        <v>1.1705738867020156E-2</v>
      </c>
      <c r="Q2483" s="64">
        <f t="shared" ref="Q2483:Q2490" si="2038">$Q$2722-12</f>
        <v>126</v>
      </c>
      <c r="R2483" s="87">
        <f t="shared" ref="R2483:R2490" si="2039">PV(O2483/12,Q2483,-P2483,0,0)</f>
        <v>0.789888041812561</v>
      </c>
      <c r="S2483" s="64">
        <v>150</v>
      </c>
    </row>
    <row r="2484" spans="1:19" x14ac:dyDescent="0.25">
      <c r="B2484" s="62">
        <v>13</v>
      </c>
      <c r="C2484" s="64" t="s">
        <v>14</v>
      </c>
      <c r="D2484" s="68"/>
      <c r="E2484" s="68">
        <f>$D$2595*R2484</f>
        <v>0</v>
      </c>
      <c r="F2484" s="63">
        <f t="shared" si="2031"/>
        <v>1.7529352980504564E-3</v>
      </c>
      <c r="G2484" s="65">
        <f>IFERROR(VLOOKUP(B2484,EFA!$C$2:$D$7,2,0),EFA!$D$7)</f>
        <v>1.0058360487805551</v>
      </c>
      <c r="H2484" s="69">
        <f>LGD!$D$5</f>
        <v>0.14000000000000001</v>
      </c>
      <c r="I2484" s="68">
        <f t="shared" si="2034"/>
        <v>0</v>
      </c>
      <c r="J2484" s="70">
        <f t="shared" si="2035"/>
        <v>0.18928891905411815</v>
      </c>
      <c r="K2484" s="68">
        <f t="shared" si="2036"/>
        <v>0</v>
      </c>
      <c r="M2484" s="64">
        <f t="shared" si="2032"/>
        <v>276</v>
      </c>
      <c r="N2484" s="64">
        <v>1</v>
      </c>
      <c r="O2484" s="63">
        <f t="shared" si="2037"/>
        <v>0.13390000000000002</v>
      </c>
      <c r="P2484" s="87">
        <f t="shared" si="2033"/>
        <v>1.1705738867020156E-2</v>
      </c>
      <c r="Q2484" s="64">
        <f t="shared" si="2038"/>
        <v>126</v>
      </c>
      <c r="R2484" s="87">
        <f t="shared" si="2039"/>
        <v>0.789888041812561</v>
      </c>
      <c r="S2484" s="64">
        <v>150</v>
      </c>
    </row>
    <row r="2485" spans="1:19" x14ac:dyDescent="0.25">
      <c r="B2485" s="62">
        <v>13</v>
      </c>
      <c r="C2485" s="64" t="s">
        <v>15</v>
      </c>
      <c r="D2485" s="68"/>
      <c r="E2485" s="68">
        <f>$D$2596*R2485</f>
        <v>0</v>
      </c>
      <c r="F2485" s="63">
        <f t="shared" si="2031"/>
        <v>1.7529352980504564E-3</v>
      </c>
      <c r="G2485" s="65">
        <f>IFERROR(VLOOKUP(B2485,EFA!$C$2:$D$7,2,0),EFA!$D$7)</f>
        <v>1.0058360487805551</v>
      </c>
      <c r="H2485" s="69">
        <f>LGD!$D$6</f>
        <v>0.3</v>
      </c>
      <c r="I2485" s="68">
        <f t="shared" si="2034"/>
        <v>0</v>
      </c>
      <c r="J2485" s="70">
        <f t="shared" si="2035"/>
        <v>0.18928891905411815</v>
      </c>
      <c r="K2485" s="68">
        <f t="shared" si="2036"/>
        <v>0</v>
      </c>
      <c r="M2485" s="64">
        <f t="shared" si="2032"/>
        <v>276</v>
      </c>
      <c r="N2485" s="64">
        <v>1</v>
      </c>
      <c r="O2485" s="63">
        <f t="shared" si="2037"/>
        <v>0.13390000000000002</v>
      </c>
      <c r="P2485" s="87">
        <f t="shared" si="2033"/>
        <v>1.1705738867020156E-2</v>
      </c>
      <c r="Q2485" s="64">
        <f t="shared" si="2038"/>
        <v>126</v>
      </c>
      <c r="R2485" s="87">
        <f t="shared" si="2039"/>
        <v>0.789888041812561</v>
      </c>
      <c r="S2485" s="64">
        <v>150</v>
      </c>
    </row>
    <row r="2486" spans="1:19" x14ac:dyDescent="0.25">
      <c r="B2486" s="62">
        <v>13</v>
      </c>
      <c r="C2486" s="64" t="s">
        <v>16</v>
      </c>
      <c r="D2486" s="68"/>
      <c r="E2486" s="68">
        <f>$D$2597*R2486</f>
        <v>0</v>
      </c>
      <c r="F2486" s="63">
        <f t="shared" si="2031"/>
        <v>1.7529352980504564E-3</v>
      </c>
      <c r="G2486" s="65">
        <f>IFERROR(VLOOKUP(B2486,EFA!$C$2:$D$7,2,0),EFA!$D$7)</f>
        <v>1.0058360487805551</v>
      </c>
      <c r="H2486" s="69">
        <f>LGD!$D$7</f>
        <v>0.3</v>
      </c>
      <c r="I2486" s="68">
        <f t="shared" si="2034"/>
        <v>0</v>
      </c>
      <c r="J2486" s="70">
        <f t="shared" si="2035"/>
        <v>0.18928891905411815</v>
      </c>
      <c r="K2486" s="68">
        <f t="shared" si="2036"/>
        <v>0</v>
      </c>
      <c r="M2486" s="64">
        <f t="shared" si="2032"/>
        <v>276</v>
      </c>
      <c r="N2486" s="64">
        <v>1</v>
      </c>
      <c r="O2486" s="63">
        <f t="shared" si="2037"/>
        <v>0.13390000000000002</v>
      </c>
      <c r="P2486" s="87">
        <f t="shared" si="2033"/>
        <v>1.1705738867020156E-2</v>
      </c>
      <c r="Q2486" s="64">
        <f t="shared" si="2038"/>
        <v>126</v>
      </c>
      <c r="R2486" s="87">
        <f t="shared" si="2039"/>
        <v>0.789888041812561</v>
      </c>
      <c r="S2486" s="64">
        <v>150</v>
      </c>
    </row>
    <row r="2487" spans="1:19" x14ac:dyDescent="0.25">
      <c r="B2487" s="62">
        <v>13</v>
      </c>
      <c r="C2487" s="64" t="s">
        <v>17</v>
      </c>
      <c r="D2487" s="68"/>
      <c r="E2487" s="68">
        <f>$D$2598*R2487</f>
        <v>0</v>
      </c>
      <c r="F2487" s="63">
        <f t="shared" si="2031"/>
        <v>1.7529352980504564E-3</v>
      </c>
      <c r="G2487" s="65">
        <f>IFERROR(VLOOKUP(B2487,EFA!$C$2:$D$7,2,0),EFA!$D$7)</f>
        <v>1.0058360487805551</v>
      </c>
      <c r="H2487" s="69">
        <f>LGD!$D$8</f>
        <v>4.6364209605119888E-2</v>
      </c>
      <c r="I2487" s="68">
        <f t="shared" si="2034"/>
        <v>0</v>
      </c>
      <c r="J2487" s="70">
        <f t="shared" si="2035"/>
        <v>0.18928891905411815</v>
      </c>
      <c r="K2487" s="68">
        <f t="shared" si="2036"/>
        <v>0</v>
      </c>
      <c r="M2487" s="64">
        <f t="shared" si="2032"/>
        <v>276</v>
      </c>
      <c r="N2487" s="64">
        <v>1</v>
      </c>
      <c r="O2487" s="63">
        <f t="shared" si="2037"/>
        <v>0.13390000000000002</v>
      </c>
      <c r="P2487" s="87">
        <f t="shared" si="2033"/>
        <v>1.1705738867020156E-2</v>
      </c>
      <c r="Q2487" s="64">
        <f t="shared" si="2038"/>
        <v>126</v>
      </c>
      <c r="R2487" s="87">
        <f t="shared" si="2039"/>
        <v>0.789888041812561</v>
      </c>
      <c r="S2487" s="64">
        <v>150</v>
      </c>
    </row>
    <row r="2488" spans="1:19" x14ac:dyDescent="0.25">
      <c r="B2488" s="62">
        <v>13</v>
      </c>
      <c r="C2488" s="64" t="s">
        <v>18</v>
      </c>
      <c r="D2488" s="68"/>
      <c r="E2488" s="68">
        <f>$D$2599*R2488</f>
        <v>0</v>
      </c>
      <c r="F2488" s="63">
        <f t="shared" si="2031"/>
        <v>1.7529352980504564E-3</v>
      </c>
      <c r="G2488" s="65">
        <f>IFERROR(VLOOKUP(B2488,EFA!$C$2:$D$7,2,0),EFA!$D$7)</f>
        <v>1.0058360487805551</v>
      </c>
      <c r="H2488" s="69">
        <f>LGD!$D$9</f>
        <v>0.25</v>
      </c>
      <c r="I2488" s="68">
        <f t="shared" si="2034"/>
        <v>0</v>
      </c>
      <c r="J2488" s="70">
        <f t="shared" si="2035"/>
        <v>0.18928891905411815</v>
      </c>
      <c r="K2488" s="68">
        <f t="shared" si="2036"/>
        <v>0</v>
      </c>
      <c r="M2488" s="64">
        <f t="shared" si="2032"/>
        <v>276</v>
      </c>
      <c r="N2488" s="64">
        <v>1</v>
      </c>
      <c r="O2488" s="63">
        <f t="shared" si="2037"/>
        <v>0.13390000000000002</v>
      </c>
      <c r="P2488" s="87">
        <f t="shared" si="2033"/>
        <v>1.1705738867020156E-2</v>
      </c>
      <c r="Q2488" s="64">
        <f t="shared" si="2038"/>
        <v>126</v>
      </c>
      <c r="R2488" s="87">
        <f t="shared" si="2039"/>
        <v>0.789888041812561</v>
      </c>
      <c r="S2488" s="64">
        <v>150</v>
      </c>
    </row>
    <row r="2489" spans="1:19" x14ac:dyDescent="0.25">
      <c r="B2489" s="62">
        <v>13</v>
      </c>
      <c r="C2489" s="64" t="s">
        <v>19</v>
      </c>
      <c r="D2489" s="68"/>
      <c r="E2489" s="68">
        <f>$D$2600*R2489</f>
        <v>0</v>
      </c>
      <c r="F2489" s="63">
        <f t="shared" si="2031"/>
        <v>1.7529352980504564E-3</v>
      </c>
      <c r="G2489" s="65">
        <f>IFERROR(VLOOKUP(B2489,EFA!$C$2:$D$7,2,0),EFA!$D$7)</f>
        <v>1.0058360487805551</v>
      </c>
      <c r="H2489" s="69">
        <f>LGD!$D$10</f>
        <v>0.35</v>
      </c>
      <c r="I2489" s="68">
        <f t="shared" si="2034"/>
        <v>0</v>
      </c>
      <c r="J2489" s="70">
        <f t="shared" si="2035"/>
        <v>0.18928891905411815</v>
      </c>
      <c r="K2489" s="68">
        <f t="shared" si="2036"/>
        <v>0</v>
      </c>
      <c r="M2489" s="64">
        <f t="shared" si="2032"/>
        <v>276</v>
      </c>
      <c r="N2489" s="64">
        <v>1</v>
      </c>
      <c r="O2489" s="63">
        <f t="shared" si="2037"/>
        <v>0.13390000000000002</v>
      </c>
      <c r="P2489" s="87">
        <f t="shared" si="2033"/>
        <v>1.1705738867020156E-2</v>
      </c>
      <c r="Q2489" s="64">
        <f t="shared" si="2038"/>
        <v>126</v>
      </c>
      <c r="R2489" s="87">
        <f t="shared" si="2039"/>
        <v>0.789888041812561</v>
      </c>
      <c r="S2489" s="64">
        <v>150</v>
      </c>
    </row>
    <row r="2490" spans="1:19" x14ac:dyDescent="0.25">
      <c r="B2490" s="62">
        <v>13</v>
      </c>
      <c r="C2490" s="64" t="s">
        <v>20</v>
      </c>
      <c r="D2490" s="68"/>
      <c r="E2490" s="68">
        <f>$D$2601*R2490</f>
        <v>0</v>
      </c>
      <c r="F2490" s="63">
        <f>$P$4-$O$4</f>
        <v>1.7529352980504564E-3</v>
      </c>
      <c r="G2490" s="65">
        <f>IFERROR(VLOOKUP(B2490,EFA!$C$2:$D$7,2,0),EFA!$D$7)</f>
        <v>1.0058360487805551</v>
      </c>
      <c r="H2490" s="69">
        <f>LGD!$D$11</f>
        <v>0.55000000000000004</v>
      </c>
      <c r="I2490" s="68">
        <f t="shared" si="2034"/>
        <v>0</v>
      </c>
      <c r="J2490" s="70">
        <f t="shared" si="2035"/>
        <v>0.18928891905411815</v>
      </c>
      <c r="K2490" s="68">
        <f t="shared" si="2036"/>
        <v>0</v>
      </c>
      <c r="M2490" s="64">
        <f t="shared" si="2032"/>
        <v>276</v>
      </c>
      <c r="N2490" s="64">
        <v>1</v>
      </c>
      <c r="O2490" s="63">
        <f t="shared" si="2037"/>
        <v>0.13390000000000002</v>
      </c>
      <c r="P2490" s="87">
        <f t="shared" si="2033"/>
        <v>1.1705738867020156E-2</v>
      </c>
      <c r="Q2490" s="64">
        <f t="shared" si="2038"/>
        <v>126</v>
      </c>
      <c r="R2490" s="87">
        <f t="shared" si="2039"/>
        <v>0.789888041812561</v>
      </c>
      <c r="S2490" s="64">
        <v>150</v>
      </c>
    </row>
    <row r="2491" spans="1:19" x14ac:dyDescent="0.25">
      <c r="C2491" s="94"/>
      <c r="D2491" s="97"/>
      <c r="E2491" s="97"/>
      <c r="F2491" s="95"/>
      <c r="G2491" s="98"/>
      <c r="H2491" s="99"/>
      <c r="I2491" s="97"/>
      <c r="J2491" s="100"/>
      <c r="K2491" s="97"/>
    </row>
    <row r="2492" spans="1:19" x14ac:dyDescent="0.25">
      <c r="A2492" s="64">
        <v>22</v>
      </c>
      <c r="B2492" s="62" t="s">
        <v>52</v>
      </c>
      <c r="C2492" s="64" t="s">
        <v>9</v>
      </c>
      <c r="D2492" s="64"/>
      <c r="E2492" s="84" t="s">
        <v>26</v>
      </c>
      <c r="F2492" s="84" t="s">
        <v>39</v>
      </c>
      <c r="G2492" s="84" t="s">
        <v>27</v>
      </c>
      <c r="H2492" s="84" t="s">
        <v>28</v>
      </c>
      <c r="I2492" s="84" t="s">
        <v>29</v>
      </c>
      <c r="J2492" s="84" t="s">
        <v>30</v>
      </c>
      <c r="K2492" s="85" t="s">
        <v>31</v>
      </c>
      <c r="M2492" s="85" t="s">
        <v>32</v>
      </c>
      <c r="N2492" s="85" t="s">
        <v>33</v>
      </c>
      <c r="O2492" s="85" t="s">
        <v>34</v>
      </c>
      <c r="P2492" s="85" t="s">
        <v>35</v>
      </c>
      <c r="Q2492" s="85" t="s">
        <v>36</v>
      </c>
      <c r="R2492" s="85" t="s">
        <v>37</v>
      </c>
      <c r="S2492" s="85" t="s">
        <v>38</v>
      </c>
    </row>
    <row r="2493" spans="1:19" x14ac:dyDescent="0.25">
      <c r="B2493" s="62">
        <v>14</v>
      </c>
      <c r="C2493" s="64" t="s">
        <v>12</v>
      </c>
      <c r="D2493" s="68"/>
      <c r="E2493" s="68">
        <f>$D$2593*R2493</f>
        <v>0</v>
      </c>
      <c r="F2493" s="63">
        <f t="shared" ref="F2493:F2500" si="2040">$Q$4-$P$4</f>
        <v>1.6229645901665035E-3</v>
      </c>
      <c r="G2493" s="65">
        <f>IFERROR(VLOOKUP(B2493,EFA!$C$2:$D$7,2,0),EFA!$D$7)</f>
        <v>1.0058360487805551</v>
      </c>
      <c r="H2493" s="69">
        <f>LGD!$D$3</f>
        <v>0</v>
      </c>
      <c r="I2493" s="68">
        <f>E2493*F2493*G2493*H2493</f>
        <v>0</v>
      </c>
      <c r="J2493" s="70">
        <f>1/((1+($O$16/12))^(M2493-Q2493))</f>
        <v>0.16568958358505875</v>
      </c>
      <c r="K2493" s="68">
        <f>I2493*J2493</f>
        <v>0</v>
      </c>
      <c r="M2493" s="64">
        <f t="shared" ref="M2493:M2501" si="2041">12*23</f>
        <v>276</v>
      </c>
      <c r="N2493" s="64">
        <v>1</v>
      </c>
      <c r="O2493" s="63">
        <f>$O$16</f>
        <v>0.13390000000000002</v>
      </c>
      <c r="P2493" s="87">
        <f t="shared" ref="P2493:P2501" si="2042">PMT(O2493/12,M2493,-N2493,0,0)</f>
        <v>1.1705738867020156E-2</v>
      </c>
      <c r="Q2493" s="64">
        <f>$Q$2733-12</f>
        <v>114</v>
      </c>
      <c r="R2493" s="87">
        <f>PV(O2493/12,Q2493,-P2493,0,0)</f>
        <v>0.75297420154314876</v>
      </c>
      <c r="S2493" s="64">
        <v>162</v>
      </c>
    </row>
    <row r="2494" spans="1:19" x14ac:dyDescent="0.25">
      <c r="B2494" s="62">
        <v>14</v>
      </c>
      <c r="C2494" s="64" t="s">
        <v>13</v>
      </c>
      <c r="D2494" s="68"/>
      <c r="E2494" s="68">
        <f>$D$2594*R2494</f>
        <v>0</v>
      </c>
      <c r="F2494" s="63">
        <f t="shared" si="2040"/>
        <v>1.6229645901665035E-3</v>
      </c>
      <c r="G2494" s="65">
        <f>IFERROR(VLOOKUP(B2494,EFA!$C$2:$D$7,2,0),EFA!$D$7)</f>
        <v>1.0058360487805551</v>
      </c>
      <c r="H2494" s="69">
        <f>LGD!$D$4</f>
        <v>0.55000000000000004</v>
      </c>
      <c r="I2494" s="68">
        <f t="shared" ref="I2494:I2501" si="2043">E2494*F2494*G2494*H2494</f>
        <v>0</v>
      </c>
      <c r="J2494" s="70">
        <f t="shared" ref="J2494:J2501" si="2044">1/((1+($O$16/12))^(M2494-Q2494))</f>
        <v>0.16568958358505875</v>
      </c>
      <c r="K2494" s="68">
        <f t="shared" ref="K2494:K2501" si="2045">I2494*J2494</f>
        <v>0</v>
      </c>
      <c r="M2494" s="64">
        <f t="shared" si="2041"/>
        <v>276</v>
      </c>
      <c r="N2494" s="64">
        <v>1</v>
      </c>
      <c r="O2494" s="63">
        <f t="shared" ref="O2494:O2501" si="2046">$O$16</f>
        <v>0.13390000000000002</v>
      </c>
      <c r="P2494" s="87">
        <f t="shared" si="2042"/>
        <v>1.1705738867020156E-2</v>
      </c>
      <c r="Q2494" s="64">
        <f t="shared" ref="Q2494:Q2501" si="2047">$Q$2733-12</f>
        <v>114</v>
      </c>
      <c r="R2494" s="87">
        <f t="shared" ref="R2494:R2501" si="2048">PV(O2494/12,Q2494,-P2494,0,0)</f>
        <v>0.75297420154314876</v>
      </c>
      <c r="S2494" s="64">
        <v>162</v>
      </c>
    </row>
    <row r="2495" spans="1:19" x14ac:dyDescent="0.25">
      <c r="B2495" s="62">
        <v>14</v>
      </c>
      <c r="C2495" s="64" t="s">
        <v>14</v>
      </c>
      <c r="D2495" s="68"/>
      <c r="E2495" s="68">
        <f>$D$2595*R2495</f>
        <v>0</v>
      </c>
      <c r="F2495" s="63">
        <f t="shared" si="2040"/>
        <v>1.6229645901665035E-3</v>
      </c>
      <c r="G2495" s="65">
        <f>IFERROR(VLOOKUP(B2495,EFA!$C$2:$D$7,2,0),EFA!$D$7)</f>
        <v>1.0058360487805551</v>
      </c>
      <c r="H2495" s="69">
        <f>LGD!$D$5</f>
        <v>0.14000000000000001</v>
      </c>
      <c r="I2495" s="68">
        <f t="shared" si="2043"/>
        <v>0</v>
      </c>
      <c r="J2495" s="70">
        <f t="shared" si="2044"/>
        <v>0.16568958358505875</v>
      </c>
      <c r="K2495" s="68">
        <f t="shared" si="2045"/>
        <v>0</v>
      </c>
      <c r="M2495" s="64">
        <f t="shared" si="2041"/>
        <v>276</v>
      </c>
      <c r="N2495" s="64">
        <v>1</v>
      </c>
      <c r="O2495" s="63">
        <f t="shared" si="2046"/>
        <v>0.13390000000000002</v>
      </c>
      <c r="P2495" s="87">
        <f t="shared" si="2042"/>
        <v>1.1705738867020156E-2</v>
      </c>
      <c r="Q2495" s="64">
        <f t="shared" si="2047"/>
        <v>114</v>
      </c>
      <c r="R2495" s="87">
        <f t="shared" si="2048"/>
        <v>0.75297420154314876</v>
      </c>
      <c r="S2495" s="64">
        <v>162</v>
      </c>
    </row>
    <row r="2496" spans="1:19" x14ac:dyDescent="0.25">
      <c r="B2496" s="62">
        <v>14</v>
      </c>
      <c r="C2496" s="64" t="s">
        <v>15</v>
      </c>
      <c r="D2496" s="68"/>
      <c r="E2496" s="68">
        <f>$D$2596*R2496</f>
        <v>0</v>
      </c>
      <c r="F2496" s="63">
        <f t="shared" si="2040"/>
        <v>1.6229645901665035E-3</v>
      </c>
      <c r="G2496" s="65">
        <f>IFERROR(VLOOKUP(B2496,EFA!$C$2:$D$7,2,0),EFA!$D$7)</f>
        <v>1.0058360487805551</v>
      </c>
      <c r="H2496" s="69">
        <f>LGD!$D$6</f>
        <v>0.3</v>
      </c>
      <c r="I2496" s="68">
        <f t="shared" si="2043"/>
        <v>0</v>
      </c>
      <c r="J2496" s="70">
        <f t="shared" si="2044"/>
        <v>0.16568958358505875</v>
      </c>
      <c r="K2496" s="68">
        <f t="shared" si="2045"/>
        <v>0</v>
      </c>
      <c r="M2496" s="64">
        <f t="shared" si="2041"/>
        <v>276</v>
      </c>
      <c r="N2496" s="64">
        <v>1</v>
      </c>
      <c r="O2496" s="63">
        <f t="shared" si="2046"/>
        <v>0.13390000000000002</v>
      </c>
      <c r="P2496" s="87">
        <f t="shared" si="2042"/>
        <v>1.1705738867020156E-2</v>
      </c>
      <c r="Q2496" s="64">
        <f t="shared" si="2047"/>
        <v>114</v>
      </c>
      <c r="R2496" s="87">
        <f t="shared" si="2048"/>
        <v>0.75297420154314876</v>
      </c>
      <c r="S2496" s="64">
        <v>162</v>
      </c>
    </row>
    <row r="2497" spans="1:19" x14ac:dyDescent="0.25">
      <c r="B2497" s="62">
        <v>14</v>
      </c>
      <c r="C2497" s="64" t="s">
        <v>16</v>
      </c>
      <c r="D2497" s="68"/>
      <c r="E2497" s="68">
        <f>$D$2597*R2497</f>
        <v>0</v>
      </c>
      <c r="F2497" s="63">
        <f t="shared" si="2040"/>
        <v>1.6229645901665035E-3</v>
      </c>
      <c r="G2497" s="65">
        <f>IFERROR(VLOOKUP(B2497,EFA!$C$2:$D$7,2,0),EFA!$D$7)</f>
        <v>1.0058360487805551</v>
      </c>
      <c r="H2497" s="69">
        <f>LGD!$D$7</f>
        <v>0.3</v>
      </c>
      <c r="I2497" s="68">
        <f t="shared" si="2043"/>
        <v>0</v>
      </c>
      <c r="J2497" s="70">
        <f t="shared" si="2044"/>
        <v>0.16568958358505875</v>
      </c>
      <c r="K2497" s="68">
        <f t="shared" si="2045"/>
        <v>0</v>
      </c>
      <c r="M2497" s="64">
        <f t="shared" si="2041"/>
        <v>276</v>
      </c>
      <c r="N2497" s="64">
        <v>1</v>
      </c>
      <c r="O2497" s="63">
        <f t="shared" si="2046"/>
        <v>0.13390000000000002</v>
      </c>
      <c r="P2497" s="87">
        <f t="shared" si="2042"/>
        <v>1.1705738867020156E-2</v>
      </c>
      <c r="Q2497" s="64">
        <f t="shared" si="2047"/>
        <v>114</v>
      </c>
      <c r="R2497" s="87">
        <f t="shared" si="2048"/>
        <v>0.75297420154314876</v>
      </c>
      <c r="S2497" s="64">
        <v>162</v>
      </c>
    </row>
    <row r="2498" spans="1:19" x14ac:dyDescent="0.25">
      <c r="B2498" s="62">
        <v>14</v>
      </c>
      <c r="C2498" s="64" t="s">
        <v>17</v>
      </c>
      <c r="D2498" s="68"/>
      <c r="E2498" s="68">
        <f>$D$2598*R2498</f>
        <v>0</v>
      </c>
      <c r="F2498" s="63">
        <f t="shared" si="2040"/>
        <v>1.6229645901665035E-3</v>
      </c>
      <c r="G2498" s="65">
        <f>IFERROR(VLOOKUP(B2498,EFA!$C$2:$D$7,2,0),EFA!$D$7)</f>
        <v>1.0058360487805551</v>
      </c>
      <c r="H2498" s="69">
        <f>LGD!$D$8</f>
        <v>4.6364209605119888E-2</v>
      </c>
      <c r="I2498" s="68">
        <f t="shared" si="2043"/>
        <v>0</v>
      </c>
      <c r="J2498" s="70">
        <f t="shared" si="2044"/>
        <v>0.16568958358505875</v>
      </c>
      <c r="K2498" s="68">
        <f t="shared" si="2045"/>
        <v>0</v>
      </c>
      <c r="M2498" s="64">
        <f t="shared" si="2041"/>
        <v>276</v>
      </c>
      <c r="N2498" s="64">
        <v>1</v>
      </c>
      <c r="O2498" s="63">
        <f t="shared" si="2046"/>
        <v>0.13390000000000002</v>
      </c>
      <c r="P2498" s="87">
        <f t="shared" si="2042"/>
        <v>1.1705738867020156E-2</v>
      </c>
      <c r="Q2498" s="64">
        <f t="shared" si="2047"/>
        <v>114</v>
      </c>
      <c r="R2498" s="87">
        <f t="shared" si="2048"/>
        <v>0.75297420154314876</v>
      </c>
      <c r="S2498" s="64">
        <v>162</v>
      </c>
    </row>
    <row r="2499" spans="1:19" x14ac:dyDescent="0.25">
      <c r="B2499" s="62">
        <v>14</v>
      </c>
      <c r="C2499" s="64" t="s">
        <v>18</v>
      </c>
      <c r="D2499" s="68"/>
      <c r="E2499" s="68">
        <f>$D$2599*R2499</f>
        <v>0</v>
      </c>
      <c r="F2499" s="63">
        <f t="shared" si="2040"/>
        <v>1.6229645901665035E-3</v>
      </c>
      <c r="G2499" s="65">
        <f>IFERROR(VLOOKUP(B2499,EFA!$C$2:$D$7,2,0),EFA!$D$7)</f>
        <v>1.0058360487805551</v>
      </c>
      <c r="H2499" s="69">
        <f>LGD!$D$9</f>
        <v>0.25</v>
      </c>
      <c r="I2499" s="68">
        <f t="shared" si="2043"/>
        <v>0</v>
      </c>
      <c r="J2499" s="70">
        <f t="shared" si="2044"/>
        <v>0.16568958358505875</v>
      </c>
      <c r="K2499" s="68">
        <f t="shared" si="2045"/>
        <v>0</v>
      </c>
      <c r="M2499" s="64">
        <f t="shared" si="2041"/>
        <v>276</v>
      </c>
      <c r="N2499" s="64">
        <v>1</v>
      </c>
      <c r="O2499" s="63">
        <f t="shared" si="2046"/>
        <v>0.13390000000000002</v>
      </c>
      <c r="P2499" s="87">
        <f t="shared" si="2042"/>
        <v>1.1705738867020156E-2</v>
      </c>
      <c r="Q2499" s="64">
        <f t="shared" si="2047"/>
        <v>114</v>
      </c>
      <c r="R2499" s="87">
        <f t="shared" si="2048"/>
        <v>0.75297420154314876</v>
      </c>
      <c r="S2499" s="64">
        <v>162</v>
      </c>
    </row>
    <row r="2500" spans="1:19" x14ac:dyDescent="0.25">
      <c r="B2500" s="62">
        <v>14</v>
      </c>
      <c r="C2500" s="64" t="s">
        <v>19</v>
      </c>
      <c r="D2500" s="68"/>
      <c r="E2500" s="68">
        <f>$D$2600*R2500</f>
        <v>0</v>
      </c>
      <c r="F2500" s="63">
        <f t="shared" si="2040"/>
        <v>1.6229645901665035E-3</v>
      </c>
      <c r="G2500" s="65">
        <f>IFERROR(VLOOKUP(B2500,EFA!$C$2:$D$7,2,0),EFA!$D$7)</f>
        <v>1.0058360487805551</v>
      </c>
      <c r="H2500" s="69">
        <f>LGD!$D$10</f>
        <v>0.35</v>
      </c>
      <c r="I2500" s="68">
        <f t="shared" si="2043"/>
        <v>0</v>
      </c>
      <c r="J2500" s="70">
        <f t="shared" si="2044"/>
        <v>0.16568958358505875</v>
      </c>
      <c r="K2500" s="68">
        <f t="shared" si="2045"/>
        <v>0</v>
      </c>
      <c r="M2500" s="64">
        <f t="shared" si="2041"/>
        <v>276</v>
      </c>
      <c r="N2500" s="64">
        <v>1</v>
      </c>
      <c r="O2500" s="63">
        <f t="shared" si="2046"/>
        <v>0.13390000000000002</v>
      </c>
      <c r="P2500" s="87">
        <f t="shared" si="2042"/>
        <v>1.1705738867020156E-2</v>
      </c>
      <c r="Q2500" s="64">
        <f t="shared" si="2047"/>
        <v>114</v>
      </c>
      <c r="R2500" s="87">
        <f t="shared" si="2048"/>
        <v>0.75297420154314876</v>
      </c>
      <c r="S2500" s="64">
        <v>162</v>
      </c>
    </row>
    <row r="2501" spans="1:19" x14ac:dyDescent="0.25">
      <c r="B2501" s="62">
        <v>14</v>
      </c>
      <c r="C2501" s="64" t="s">
        <v>20</v>
      </c>
      <c r="D2501" s="68"/>
      <c r="E2501" s="68">
        <f>$D$2601*R2501</f>
        <v>0</v>
      </c>
      <c r="F2501" s="63">
        <f>$Q$4-$P$4</f>
        <v>1.6229645901665035E-3</v>
      </c>
      <c r="G2501" s="65">
        <f>IFERROR(VLOOKUP(B2501,EFA!$C$2:$D$7,2,0),EFA!$D$7)</f>
        <v>1.0058360487805551</v>
      </c>
      <c r="H2501" s="69">
        <f>LGD!$D$11</f>
        <v>0.55000000000000004</v>
      </c>
      <c r="I2501" s="68">
        <f t="shared" si="2043"/>
        <v>0</v>
      </c>
      <c r="J2501" s="70">
        <f t="shared" si="2044"/>
        <v>0.16568958358505875</v>
      </c>
      <c r="K2501" s="68">
        <f t="shared" si="2045"/>
        <v>0</v>
      </c>
      <c r="M2501" s="64">
        <f t="shared" si="2041"/>
        <v>276</v>
      </c>
      <c r="N2501" s="64">
        <v>1</v>
      </c>
      <c r="O2501" s="63">
        <f t="shared" si="2046"/>
        <v>0.13390000000000002</v>
      </c>
      <c r="P2501" s="87">
        <f t="shared" si="2042"/>
        <v>1.1705738867020156E-2</v>
      </c>
      <c r="Q2501" s="64">
        <f t="shared" si="2047"/>
        <v>114</v>
      </c>
      <c r="R2501" s="87">
        <f t="shared" si="2048"/>
        <v>0.75297420154314876</v>
      </c>
      <c r="S2501" s="64">
        <v>162</v>
      </c>
    </row>
    <row r="2502" spans="1:19" x14ac:dyDescent="0.25">
      <c r="C2502" s="94"/>
      <c r="D2502" s="97"/>
      <c r="E2502" s="97"/>
      <c r="F2502" s="95"/>
      <c r="G2502" s="98"/>
      <c r="H2502" s="99"/>
      <c r="I2502" s="97"/>
      <c r="J2502" s="100"/>
      <c r="K2502" s="97"/>
    </row>
    <row r="2503" spans="1:19" x14ac:dyDescent="0.25">
      <c r="A2503" s="64">
        <v>22</v>
      </c>
      <c r="B2503" s="62" t="s">
        <v>52</v>
      </c>
      <c r="C2503" s="64" t="s">
        <v>9</v>
      </c>
      <c r="D2503" s="64"/>
      <c r="E2503" s="84" t="s">
        <v>26</v>
      </c>
      <c r="F2503" s="84" t="s">
        <v>39</v>
      </c>
      <c r="G2503" s="84" t="s">
        <v>27</v>
      </c>
      <c r="H2503" s="84" t="s">
        <v>28</v>
      </c>
      <c r="I2503" s="84" t="s">
        <v>29</v>
      </c>
      <c r="J2503" s="84" t="s">
        <v>30</v>
      </c>
      <c r="K2503" s="85" t="s">
        <v>31</v>
      </c>
      <c r="M2503" s="85" t="s">
        <v>32</v>
      </c>
      <c r="N2503" s="85" t="s">
        <v>33</v>
      </c>
      <c r="O2503" s="85" t="s">
        <v>34</v>
      </c>
      <c r="P2503" s="85" t="s">
        <v>35</v>
      </c>
      <c r="Q2503" s="85" t="s">
        <v>36</v>
      </c>
      <c r="R2503" s="85" t="s">
        <v>37</v>
      </c>
      <c r="S2503" s="85" t="s">
        <v>38</v>
      </c>
    </row>
    <row r="2504" spans="1:19" x14ac:dyDescent="0.25">
      <c r="B2504" s="62">
        <v>15</v>
      </c>
      <c r="C2504" s="64" t="s">
        <v>12</v>
      </c>
      <c r="D2504" s="68"/>
      <c r="E2504" s="68">
        <f>$D$2593*R2504</f>
        <v>0</v>
      </c>
      <c r="F2504" s="63">
        <f t="shared" ref="F2504:F2511" si="2049">$R$4-$Q$4</f>
        <v>1.5109438855642476E-3</v>
      </c>
      <c r="G2504" s="65">
        <f>IFERROR(VLOOKUP(B2504,EFA!$C$2:$D$7,2,0),EFA!$D$7)</f>
        <v>1.0058360487805551</v>
      </c>
      <c r="H2504" s="69">
        <f>LGD!$D$3</f>
        <v>0</v>
      </c>
      <c r="I2504" s="68">
        <f>E2504*F2504*G2504*H2504</f>
        <v>0</v>
      </c>
      <c r="J2504" s="70">
        <f>1/((1+($O$16/12))^(M2504-Q2504))</f>
        <v>0.14503246278637838</v>
      </c>
      <c r="K2504" s="68">
        <f>I2504*J2504</f>
        <v>0</v>
      </c>
      <c r="M2504" s="64">
        <f t="shared" ref="M2504:M2512" si="2050">12*23</f>
        <v>276</v>
      </c>
      <c r="N2504" s="64">
        <v>1</v>
      </c>
      <c r="O2504" s="63">
        <f>$O$16</f>
        <v>0.13390000000000002</v>
      </c>
      <c r="P2504" s="87">
        <f t="shared" ref="P2504:P2512" si="2051">PMT(O2504/12,M2504,-N2504,0,0)</f>
        <v>1.1705738867020156E-2</v>
      </c>
      <c r="Q2504" s="64">
        <f>$Q$2744-12</f>
        <v>102</v>
      </c>
      <c r="R2504" s="87">
        <f>PV(O2504/12,Q2504,-P2504,0,0)</f>
        <v>0.71080268555797932</v>
      </c>
      <c r="S2504" s="64">
        <v>174</v>
      </c>
    </row>
    <row r="2505" spans="1:19" x14ac:dyDescent="0.25">
      <c r="B2505" s="62">
        <v>15</v>
      </c>
      <c r="C2505" s="64" t="s">
        <v>13</v>
      </c>
      <c r="D2505" s="68"/>
      <c r="E2505" s="68">
        <f>$D$2594*R2505</f>
        <v>0</v>
      </c>
      <c r="F2505" s="63">
        <f t="shared" si="2049"/>
        <v>1.5109438855642476E-3</v>
      </c>
      <c r="G2505" s="65">
        <f>IFERROR(VLOOKUP(B2505,EFA!$C$2:$D$7,2,0),EFA!$D$7)</f>
        <v>1.0058360487805551</v>
      </c>
      <c r="H2505" s="69">
        <f>LGD!$D$4</f>
        <v>0.55000000000000004</v>
      </c>
      <c r="I2505" s="68">
        <f t="shared" ref="I2505:I2512" si="2052">E2505*F2505*G2505*H2505</f>
        <v>0</v>
      </c>
      <c r="J2505" s="70">
        <f t="shared" ref="J2505:J2512" si="2053">1/((1+($O$16/12))^(M2505-Q2505))</f>
        <v>0.14503246278637838</v>
      </c>
      <c r="K2505" s="68">
        <f t="shared" ref="K2505:K2512" si="2054">I2505*J2505</f>
        <v>0</v>
      </c>
      <c r="M2505" s="64">
        <f t="shared" si="2050"/>
        <v>276</v>
      </c>
      <c r="N2505" s="64">
        <v>1</v>
      </c>
      <c r="O2505" s="63">
        <f t="shared" ref="O2505:O2512" si="2055">$O$16</f>
        <v>0.13390000000000002</v>
      </c>
      <c r="P2505" s="87">
        <f t="shared" si="2051"/>
        <v>1.1705738867020156E-2</v>
      </c>
      <c r="Q2505" s="64">
        <f t="shared" ref="Q2505:Q2512" si="2056">$Q$2744-12</f>
        <v>102</v>
      </c>
      <c r="R2505" s="87">
        <f t="shared" ref="R2505:R2512" si="2057">PV(O2505/12,Q2505,-P2505,0,0)</f>
        <v>0.71080268555797932</v>
      </c>
      <c r="S2505" s="64">
        <v>174</v>
      </c>
    </row>
    <row r="2506" spans="1:19" x14ac:dyDescent="0.25">
      <c r="B2506" s="62">
        <v>15</v>
      </c>
      <c r="C2506" s="64" t="s">
        <v>14</v>
      </c>
      <c r="D2506" s="68"/>
      <c r="E2506" s="68">
        <f>$D$2595*R2506</f>
        <v>0</v>
      </c>
      <c r="F2506" s="63">
        <f t="shared" si="2049"/>
        <v>1.5109438855642476E-3</v>
      </c>
      <c r="G2506" s="65">
        <f>IFERROR(VLOOKUP(B2506,EFA!$C$2:$D$7,2,0),EFA!$D$7)</f>
        <v>1.0058360487805551</v>
      </c>
      <c r="H2506" s="69">
        <f>LGD!$D$5</f>
        <v>0.14000000000000001</v>
      </c>
      <c r="I2506" s="68">
        <f t="shared" si="2052"/>
        <v>0</v>
      </c>
      <c r="J2506" s="70">
        <f t="shared" si="2053"/>
        <v>0.14503246278637838</v>
      </c>
      <c r="K2506" s="68">
        <f t="shared" si="2054"/>
        <v>0</v>
      </c>
      <c r="M2506" s="64">
        <f t="shared" si="2050"/>
        <v>276</v>
      </c>
      <c r="N2506" s="64">
        <v>1</v>
      </c>
      <c r="O2506" s="63">
        <f t="shared" si="2055"/>
        <v>0.13390000000000002</v>
      </c>
      <c r="P2506" s="87">
        <f t="shared" si="2051"/>
        <v>1.1705738867020156E-2</v>
      </c>
      <c r="Q2506" s="64">
        <f t="shared" si="2056"/>
        <v>102</v>
      </c>
      <c r="R2506" s="87">
        <f t="shared" si="2057"/>
        <v>0.71080268555797932</v>
      </c>
      <c r="S2506" s="64">
        <v>174</v>
      </c>
    </row>
    <row r="2507" spans="1:19" x14ac:dyDescent="0.25">
      <c r="B2507" s="62">
        <v>15</v>
      </c>
      <c r="C2507" s="64" t="s">
        <v>15</v>
      </c>
      <c r="D2507" s="68"/>
      <c r="E2507" s="68">
        <f>$D$2596*R2507</f>
        <v>0</v>
      </c>
      <c r="F2507" s="63">
        <f t="shared" si="2049"/>
        <v>1.5109438855642476E-3</v>
      </c>
      <c r="G2507" s="65">
        <f>IFERROR(VLOOKUP(B2507,EFA!$C$2:$D$7,2,0),EFA!$D$7)</f>
        <v>1.0058360487805551</v>
      </c>
      <c r="H2507" s="69">
        <f>LGD!$D$6</f>
        <v>0.3</v>
      </c>
      <c r="I2507" s="68">
        <f t="shared" si="2052"/>
        <v>0</v>
      </c>
      <c r="J2507" s="70">
        <f t="shared" si="2053"/>
        <v>0.14503246278637838</v>
      </c>
      <c r="K2507" s="68">
        <f t="shared" si="2054"/>
        <v>0</v>
      </c>
      <c r="M2507" s="64">
        <f t="shared" si="2050"/>
        <v>276</v>
      </c>
      <c r="N2507" s="64">
        <v>1</v>
      </c>
      <c r="O2507" s="63">
        <f t="shared" si="2055"/>
        <v>0.13390000000000002</v>
      </c>
      <c r="P2507" s="87">
        <f t="shared" si="2051"/>
        <v>1.1705738867020156E-2</v>
      </c>
      <c r="Q2507" s="64">
        <f t="shared" si="2056"/>
        <v>102</v>
      </c>
      <c r="R2507" s="87">
        <f t="shared" si="2057"/>
        <v>0.71080268555797932</v>
      </c>
      <c r="S2507" s="64">
        <v>174</v>
      </c>
    </row>
    <row r="2508" spans="1:19" x14ac:dyDescent="0.25">
      <c r="B2508" s="62">
        <v>15</v>
      </c>
      <c r="C2508" s="64" t="s">
        <v>16</v>
      </c>
      <c r="D2508" s="68"/>
      <c r="E2508" s="68">
        <f>$D$2597*R2508</f>
        <v>0</v>
      </c>
      <c r="F2508" s="63">
        <f t="shared" si="2049"/>
        <v>1.5109438855642476E-3</v>
      </c>
      <c r="G2508" s="65">
        <f>IFERROR(VLOOKUP(B2508,EFA!$C$2:$D$7,2,0),EFA!$D$7)</f>
        <v>1.0058360487805551</v>
      </c>
      <c r="H2508" s="69">
        <f>LGD!$D$7</f>
        <v>0.3</v>
      </c>
      <c r="I2508" s="68">
        <f t="shared" si="2052"/>
        <v>0</v>
      </c>
      <c r="J2508" s="70">
        <f t="shared" si="2053"/>
        <v>0.14503246278637838</v>
      </c>
      <c r="K2508" s="68">
        <f t="shared" si="2054"/>
        <v>0</v>
      </c>
      <c r="M2508" s="64">
        <f t="shared" si="2050"/>
        <v>276</v>
      </c>
      <c r="N2508" s="64">
        <v>1</v>
      </c>
      <c r="O2508" s="63">
        <f t="shared" si="2055"/>
        <v>0.13390000000000002</v>
      </c>
      <c r="P2508" s="87">
        <f t="shared" si="2051"/>
        <v>1.1705738867020156E-2</v>
      </c>
      <c r="Q2508" s="64">
        <f t="shared" si="2056"/>
        <v>102</v>
      </c>
      <c r="R2508" s="87">
        <f t="shared" si="2057"/>
        <v>0.71080268555797932</v>
      </c>
      <c r="S2508" s="64">
        <v>174</v>
      </c>
    </row>
    <row r="2509" spans="1:19" x14ac:dyDescent="0.25">
      <c r="B2509" s="62">
        <v>15</v>
      </c>
      <c r="C2509" s="64" t="s">
        <v>17</v>
      </c>
      <c r="D2509" s="68"/>
      <c r="E2509" s="68">
        <f>$D$2598*R2509</f>
        <v>0</v>
      </c>
      <c r="F2509" s="63">
        <f t="shared" si="2049"/>
        <v>1.5109438855642476E-3</v>
      </c>
      <c r="G2509" s="65">
        <f>IFERROR(VLOOKUP(B2509,EFA!$C$2:$D$7,2,0),EFA!$D$7)</f>
        <v>1.0058360487805551</v>
      </c>
      <c r="H2509" s="69">
        <f>LGD!$D$8</f>
        <v>4.6364209605119888E-2</v>
      </c>
      <c r="I2509" s="68">
        <f t="shared" si="2052"/>
        <v>0</v>
      </c>
      <c r="J2509" s="70">
        <f t="shared" si="2053"/>
        <v>0.14503246278637838</v>
      </c>
      <c r="K2509" s="68">
        <f t="shared" si="2054"/>
        <v>0</v>
      </c>
      <c r="M2509" s="64">
        <f t="shared" si="2050"/>
        <v>276</v>
      </c>
      <c r="N2509" s="64">
        <v>1</v>
      </c>
      <c r="O2509" s="63">
        <f t="shared" si="2055"/>
        <v>0.13390000000000002</v>
      </c>
      <c r="P2509" s="87">
        <f t="shared" si="2051"/>
        <v>1.1705738867020156E-2</v>
      </c>
      <c r="Q2509" s="64">
        <f t="shared" si="2056"/>
        <v>102</v>
      </c>
      <c r="R2509" s="87">
        <f t="shared" si="2057"/>
        <v>0.71080268555797932</v>
      </c>
      <c r="S2509" s="64">
        <v>174</v>
      </c>
    </row>
    <row r="2510" spans="1:19" x14ac:dyDescent="0.25">
      <c r="B2510" s="62">
        <v>15</v>
      </c>
      <c r="C2510" s="64" t="s">
        <v>18</v>
      </c>
      <c r="D2510" s="68"/>
      <c r="E2510" s="68">
        <f>$D$2599*R2510</f>
        <v>0</v>
      </c>
      <c r="F2510" s="63">
        <f t="shared" si="2049"/>
        <v>1.5109438855642476E-3</v>
      </c>
      <c r="G2510" s="65">
        <f>IFERROR(VLOOKUP(B2510,EFA!$C$2:$D$7,2,0),EFA!$D$7)</f>
        <v>1.0058360487805551</v>
      </c>
      <c r="H2510" s="69">
        <f>LGD!$D$9</f>
        <v>0.25</v>
      </c>
      <c r="I2510" s="68">
        <f t="shared" si="2052"/>
        <v>0</v>
      </c>
      <c r="J2510" s="70">
        <f t="shared" si="2053"/>
        <v>0.14503246278637838</v>
      </c>
      <c r="K2510" s="68">
        <f t="shared" si="2054"/>
        <v>0</v>
      </c>
      <c r="M2510" s="64">
        <f t="shared" si="2050"/>
        <v>276</v>
      </c>
      <c r="N2510" s="64">
        <v>1</v>
      </c>
      <c r="O2510" s="63">
        <f t="shared" si="2055"/>
        <v>0.13390000000000002</v>
      </c>
      <c r="P2510" s="87">
        <f t="shared" si="2051"/>
        <v>1.1705738867020156E-2</v>
      </c>
      <c r="Q2510" s="64">
        <f t="shared" si="2056"/>
        <v>102</v>
      </c>
      <c r="R2510" s="87">
        <f t="shared" si="2057"/>
        <v>0.71080268555797932</v>
      </c>
      <c r="S2510" s="64">
        <v>174</v>
      </c>
    </row>
    <row r="2511" spans="1:19" x14ac:dyDescent="0.25">
      <c r="B2511" s="62">
        <v>15</v>
      </c>
      <c r="C2511" s="64" t="s">
        <v>19</v>
      </c>
      <c r="D2511" s="68"/>
      <c r="E2511" s="68">
        <f>$D$2600*R2511</f>
        <v>0</v>
      </c>
      <c r="F2511" s="63">
        <f t="shared" si="2049"/>
        <v>1.5109438855642476E-3</v>
      </c>
      <c r="G2511" s="65">
        <f>IFERROR(VLOOKUP(B2511,EFA!$C$2:$D$7,2,0),EFA!$D$7)</f>
        <v>1.0058360487805551</v>
      </c>
      <c r="H2511" s="69">
        <f>LGD!$D$10</f>
        <v>0.35</v>
      </c>
      <c r="I2511" s="68">
        <f t="shared" si="2052"/>
        <v>0</v>
      </c>
      <c r="J2511" s="70">
        <f t="shared" si="2053"/>
        <v>0.14503246278637838</v>
      </c>
      <c r="K2511" s="68">
        <f t="shared" si="2054"/>
        <v>0</v>
      </c>
      <c r="M2511" s="64">
        <f t="shared" si="2050"/>
        <v>276</v>
      </c>
      <c r="N2511" s="64">
        <v>1</v>
      </c>
      <c r="O2511" s="63">
        <f t="shared" si="2055"/>
        <v>0.13390000000000002</v>
      </c>
      <c r="P2511" s="87">
        <f t="shared" si="2051"/>
        <v>1.1705738867020156E-2</v>
      </c>
      <c r="Q2511" s="64">
        <f t="shared" si="2056"/>
        <v>102</v>
      </c>
      <c r="R2511" s="87">
        <f t="shared" si="2057"/>
        <v>0.71080268555797932</v>
      </c>
      <c r="S2511" s="64">
        <v>174</v>
      </c>
    </row>
    <row r="2512" spans="1:19" x14ac:dyDescent="0.25">
      <c r="B2512" s="62">
        <v>15</v>
      </c>
      <c r="C2512" s="64" t="s">
        <v>20</v>
      </c>
      <c r="D2512" s="68"/>
      <c r="E2512" s="68">
        <f>$D$2601*R2512</f>
        <v>0</v>
      </c>
      <c r="F2512" s="63">
        <f>$R$4-$Q$4</f>
        <v>1.5109438855642476E-3</v>
      </c>
      <c r="G2512" s="65">
        <f>IFERROR(VLOOKUP(B2512,EFA!$C$2:$D$7,2,0),EFA!$D$7)</f>
        <v>1.0058360487805551</v>
      </c>
      <c r="H2512" s="69">
        <f>LGD!$D$11</f>
        <v>0.55000000000000004</v>
      </c>
      <c r="I2512" s="68">
        <f t="shared" si="2052"/>
        <v>0</v>
      </c>
      <c r="J2512" s="70">
        <f t="shared" si="2053"/>
        <v>0.14503246278637838</v>
      </c>
      <c r="K2512" s="68">
        <f t="shared" si="2054"/>
        <v>0</v>
      </c>
      <c r="M2512" s="64">
        <f t="shared" si="2050"/>
        <v>276</v>
      </c>
      <c r="N2512" s="64">
        <v>1</v>
      </c>
      <c r="O2512" s="63">
        <f t="shared" si="2055"/>
        <v>0.13390000000000002</v>
      </c>
      <c r="P2512" s="87">
        <f t="shared" si="2051"/>
        <v>1.1705738867020156E-2</v>
      </c>
      <c r="Q2512" s="64">
        <f t="shared" si="2056"/>
        <v>102</v>
      </c>
      <c r="R2512" s="87">
        <f t="shared" si="2057"/>
        <v>0.71080268555797932</v>
      </c>
      <c r="S2512" s="64">
        <v>174</v>
      </c>
    </row>
    <row r="2513" spans="1:19" x14ac:dyDescent="0.25">
      <c r="C2513" s="94"/>
      <c r="D2513" s="97"/>
      <c r="E2513" s="97"/>
      <c r="F2513" s="95"/>
      <c r="G2513" s="98"/>
      <c r="H2513" s="99"/>
      <c r="I2513" s="97"/>
      <c r="J2513" s="100"/>
      <c r="K2513" s="97"/>
    </row>
    <row r="2514" spans="1:19" x14ac:dyDescent="0.25">
      <c r="A2514" s="64">
        <v>22</v>
      </c>
      <c r="B2514" s="62" t="s">
        <v>52</v>
      </c>
      <c r="C2514" s="64" t="s">
        <v>9</v>
      </c>
      <c r="D2514" s="64"/>
      <c r="E2514" s="84" t="s">
        <v>26</v>
      </c>
      <c r="F2514" s="84" t="s">
        <v>39</v>
      </c>
      <c r="G2514" s="84" t="s">
        <v>27</v>
      </c>
      <c r="H2514" s="84" t="s">
        <v>28</v>
      </c>
      <c r="I2514" s="84" t="s">
        <v>29</v>
      </c>
      <c r="J2514" s="84" t="s">
        <v>30</v>
      </c>
      <c r="K2514" s="85" t="s">
        <v>31</v>
      </c>
      <c r="M2514" s="85" t="s">
        <v>32</v>
      </c>
      <c r="N2514" s="85" t="s">
        <v>33</v>
      </c>
      <c r="O2514" s="85" t="s">
        <v>34</v>
      </c>
      <c r="P2514" s="85" t="s">
        <v>35</v>
      </c>
      <c r="Q2514" s="85" t="s">
        <v>36</v>
      </c>
      <c r="R2514" s="85" t="s">
        <v>37</v>
      </c>
      <c r="S2514" s="85" t="s">
        <v>38</v>
      </c>
    </row>
    <row r="2515" spans="1:19" x14ac:dyDescent="0.25">
      <c r="B2515" s="62">
        <v>16</v>
      </c>
      <c r="C2515" s="64" t="s">
        <v>12</v>
      </c>
      <c r="D2515" s="68"/>
      <c r="E2515" s="68">
        <f>$D$2593*R2515</f>
        <v>0</v>
      </c>
      <c r="F2515" s="63">
        <f t="shared" ref="F2515:F2522" si="2058">$S$4-$R$4</f>
        <v>1.4133936129127889E-3</v>
      </c>
      <c r="G2515" s="65">
        <f>IFERROR(VLOOKUP(B2515,EFA!$C$2:$D$7,2,0),EFA!$D$7)</f>
        <v>1.0058360487805551</v>
      </c>
      <c r="H2515" s="69">
        <f>LGD!$D$3</f>
        <v>0</v>
      </c>
      <c r="I2515" s="68">
        <f>E2515*F2515*G2515*H2515</f>
        <v>0</v>
      </c>
      <c r="J2515" s="70">
        <f>1/((1+($O$16/12))^(M2515-Q2515))</f>
        <v>0.12695074009335028</v>
      </c>
      <c r="K2515" s="68">
        <f>I2515*J2515</f>
        <v>0</v>
      </c>
      <c r="M2515" s="64">
        <f t="shared" ref="M2515:M2523" si="2059">12*23</f>
        <v>276</v>
      </c>
      <c r="N2515" s="64">
        <v>1</v>
      </c>
      <c r="O2515" s="63">
        <f>$O$16</f>
        <v>0.13390000000000002</v>
      </c>
      <c r="P2515" s="87">
        <f t="shared" ref="P2515:P2523" si="2060">PMT(O2515/12,M2515,-N2515,0,0)</f>
        <v>1.1705738867020156E-2</v>
      </c>
      <c r="Q2515" s="64">
        <f>$Q$2755-12</f>
        <v>90</v>
      </c>
      <c r="R2515" s="87">
        <f>PV(O2515/12,Q2515,-P2515,0,0)</f>
        <v>0.66262463777135872</v>
      </c>
      <c r="S2515" s="64">
        <v>186</v>
      </c>
    </row>
    <row r="2516" spans="1:19" x14ac:dyDescent="0.25">
      <c r="B2516" s="62">
        <v>16</v>
      </c>
      <c r="C2516" s="64" t="s">
        <v>13</v>
      </c>
      <c r="D2516" s="68"/>
      <c r="E2516" s="68">
        <f>$D$2594*R2516</f>
        <v>0</v>
      </c>
      <c r="F2516" s="63">
        <f t="shared" si="2058"/>
        <v>1.4133936129127889E-3</v>
      </c>
      <c r="G2516" s="65">
        <f>IFERROR(VLOOKUP(B2516,EFA!$C$2:$D$7,2,0),EFA!$D$7)</f>
        <v>1.0058360487805551</v>
      </c>
      <c r="H2516" s="69">
        <f>LGD!$D$4</f>
        <v>0.55000000000000004</v>
      </c>
      <c r="I2516" s="68">
        <f t="shared" ref="I2516:I2523" si="2061">E2516*F2516*G2516*H2516</f>
        <v>0</v>
      </c>
      <c r="J2516" s="70">
        <f t="shared" ref="J2516:J2523" si="2062">1/((1+($O$16/12))^(M2516-Q2516))</f>
        <v>0.12695074009335028</v>
      </c>
      <c r="K2516" s="68">
        <f t="shared" ref="K2516:K2523" si="2063">I2516*J2516</f>
        <v>0</v>
      </c>
      <c r="M2516" s="64">
        <f t="shared" si="2059"/>
        <v>276</v>
      </c>
      <c r="N2516" s="64">
        <v>1</v>
      </c>
      <c r="O2516" s="63">
        <f t="shared" ref="O2516:O2523" si="2064">$O$16</f>
        <v>0.13390000000000002</v>
      </c>
      <c r="P2516" s="87">
        <f t="shared" si="2060"/>
        <v>1.1705738867020156E-2</v>
      </c>
      <c r="Q2516" s="64">
        <f t="shared" ref="Q2516:Q2523" si="2065">$Q$2755-12</f>
        <v>90</v>
      </c>
      <c r="R2516" s="87">
        <f t="shared" ref="R2516:R2523" si="2066">PV(O2516/12,Q2516,-P2516,0,0)</f>
        <v>0.66262463777135872</v>
      </c>
      <c r="S2516" s="64">
        <v>186</v>
      </c>
    </row>
    <row r="2517" spans="1:19" x14ac:dyDescent="0.25">
      <c r="B2517" s="62">
        <v>16</v>
      </c>
      <c r="C2517" s="64" t="s">
        <v>14</v>
      </c>
      <c r="D2517" s="68"/>
      <c r="E2517" s="68">
        <f>$D$2595*R2517</f>
        <v>0</v>
      </c>
      <c r="F2517" s="63">
        <f t="shared" si="2058"/>
        <v>1.4133936129127889E-3</v>
      </c>
      <c r="G2517" s="65">
        <f>IFERROR(VLOOKUP(B2517,EFA!$C$2:$D$7,2,0),EFA!$D$7)</f>
        <v>1.0058360487805551</v>
      </c>
      <c r="H2517" s="69">
        <f>LGD!$D$5</f>
        <v>0.14000000000000001</v>
      </c>
      <c r="I2517" s="68">
        <f t="shared" si="2061"/>
        <v>0</v>
      </c>
      <c r="J2517" s="70">
        <f t="shared" si="2062"/>
        <v>0.12695074009335028</v>
      </c>
      <c r="K2517" s="68">
        <f t="shared" si="2063"/>
        <v>0</v>
      </c>
      <c r="M2517" s="64">
        <f t="shared" si="2059"/>
        <v>276</v>
      </c>
      <c r="N2517" s="64">
        <v>1</v>
      </c>
      <c r="O2517" s="63">
        <f t="shared" si="2064"/>
        <v>0.13390000000000002</v>
      </c>
      <c r="P2517" s="87">
        <f t="shared" si="2060"/>
        <v>1.1705738867020156E-2</v>
      </c>
      <c r="Q2517" s="64">
        <f t="shared" si="2065"/>
        <v>90</v>
      </c>
      <c r="R2517" s="87">
        <f t="shared" si="2066"/>
        <v>0.66262463777135872</v>
      </c>
      <c r="S2517" s="64">
        <v>186</v>
      </c>
    </row>
    <row r="2518" spans="1:19" x14ac:dyDescent="0.25">
      <c r="B2518" s="62">
        <v>16</v>
      </c>
      <c r="C2518" s="64" t="s">
        <v>15</v>
      </c>
      <c r="D2518" s="68"/>
      <c r="E2518" s="68">
        <f>$D$2596*R2518</f>
        <v>0</v>
      </c>
      <c r="F2518" s="63">
        <f t="shared" si="2058"/>
        <v>1.4133936129127889E-3</v>
      </c>
      <c r="G2518" s="65">
        <f>IFERROR(VLOOKUP(B2518,EFA!$C$2:$D$7,2,0),EFA!$D$7)</f>
        <v>1.0058360487805551</v>
      </c>
      <c r="H2518" s="69">
        <f>LGD!$D$6</f>
        <v>0.3</v>
      </c>
      <c r="I2518" s="68">
        <f t="shared" si="2061"/>
        <v>0</v>
      </c>
      <c r="J2518" s="70">
        <f t="shared" si="2062"/>
        <v>0.12695074009335028</v>
      </c>
      <c r="K2518" s="68">
        <f t="shared" si="2063"/>
        <v>0</v>
      </c>
      <c r="M2518" s="64">
        <f t="shared" si="2059"/>
        <v>276</v>
      </c>
      <c r="N2518" s="64">
        <v>1</v>
      </c>
      <c r="O2518" s="63">
        <f t="shared" si="2064"/>
        <v>0.13390000000000002</v>
      </c>
      <c r="P2518" s="87">
        <f t="shared" si="2060"/>
        <v>1.1705738867020156E-2</v>
      </c>
      <c r="Q2518" s="64">
        <f t="shared" si="2065"/>
        <v>90</v>
      </c>
      <c r="R2518" s="87">
        <f t="shared" si="2066"/>
        <v>0.66262463777135872</v>
      </c>
      <c r="S2518" s="64">
        <v>186</v>
      </c>
    </row>
    <row r="2519" spans="1:19" x14ac:dyDescent="0.25">
      <c r="B2519" s="62">
        <v>16</v>
      </c>
      <c r="C2519" s="64" t="s">
        <v>16</v>
      </c>
      <c r="D2519" s="68"/>
      <c r="E2519" s="68">
        <f>$D$2597*R2519</f>
        <v>0</v>
      </c>
      <c r="F2519" s="63">
        <f t="shared" si="2058"/>
        <v>1.4133936129127889E-3</v>
      </c>
      <c r="G2519" s="65">
        <f>IFERROR(VLOOKUP(B2519,EFA!$C$2:$D$7,2,0),EFA!$D$7)</f>
        <v>1.0058360487805551</v>
      </c>
      <c r="H2519" s="69">
        <f>LGD!$D$7</f>
        <v>0.3</v>
      </c>
      <c r="I2519" s="68">
        <f t="shared" si="2061"/>
        <v>0</v>
      </c>
      <c r="J2519" s="70">
        <f t="shared" si="2062"/>
        <v>0.12695074009335028</v>
      </c>
      <c r="K2519" s="68">
        <f t="shared" si="2063"/>
        <v>0</v>
      </c>
      <c r="M2519" s="64">
        <f t="shared" si="2059"/>
        <v>276</v>
      </c>
      <c r="N2519" s="64">
        <v>1</v>
      </c>
      <c r="O2519" s="63">
        <f t="shared" si="2064"/>
        <v>0.13390000000000002</v>
      </c>
      <c r="P2519" s="87">
        <f t="shared" si="2060"/>
        <v>1.1705738867020156E-2</v>
      </c>
      <c r="Q2519" s="64">
        <f t="shared" si="2065"/>
        <v>90</v>
      </c>
      <c r="R2519" s="87">
        <f t="shared" si="2066"/>
        <v>0.66262463777135872</v>
      </c>
      <c r="S2519" s="64">
        <v>186</v>
      </c>
    </row>
    <row r="2520" spans="1:19" x14ac:dyDescent="0.25">
      <c r="B2520" s="62">
        <v>16</v>
      </c>
      <c r="C2520" s="64" t="s">
        <v>17</v>
      </c>
      <c r="D2520" s="68"/>
      <c r="E2520" s="68">
        <f>$D$2598*R2520</f>
        <v>0</v>
      </c>
      <c r="F2520" s="63">
        <f t="shared" si="2058"/>
        <v>1.4133936129127889E-3</v>
      </c>
      <c r="G2520" s="65">
        <f>IFERROR(VLOOKUP(B2520,EFA!$C$2:$D$7,2,0),EFA!$D$7)</f>
        <v>1.0058360487805551</v>
      </c>
      <c r="H2520" s="69">
        <f>LGD!$D$8</f>
        <v>4.6364209605119888E-2</v>
      </c>
      <c r="I2520" s="68">
        <f t="shared" si="2061"/>
        <v>0</v>
      </c>
      <c r="J2520" s="70">
        <f t="shared" si="2062"/>
        <v>0.12695074009335028</v>
      </c>
      <c r="K2520" s="68">
        <f t="shared" si="2063"/>
        <v>0</v>
      </c>
      <c r="M2520" s="64">
        <f t="shared" si="2059"/>
        <v>276</v>
      </c>
      <c r="N2520" s="64">
        <v>1</v>
      </c>
      <c r="O2520" s="63">
        <f t="shared" si="2064"/>
        <v>0.13390000000000002</v>
      </c>
      <c r="P2520" s="87">
        <f t="shared" si="2060"/>
        <v>1.1705738867020156E-2</v>
      </c>
      <c r="Q2520" s="64">
        <f t="shared" si="2065"/>
        <v>90</v>
      </c>
      <c r="R2520" s="87">
        <f t="shared" si="2066"/>
        <v>0.66262463777135872</v>
      </c>
      <c r="S2520" s="64">
        <v>186</v>
      </c>
    </row>
    <row r="2521" spans="1:19" x14ac:dyDescent="0.25">
      <c r="B2521" s="62">
        <v>16</v>
      </c>
      <c r="C2521" s="64" t="s">
        <v>18</v>
      </c>
      <c r="D2521" s="68"/>
      <c r="E2521" s="68">
        <f>$D$2599*R2521</f>
        <v>0</v>
      </c>
      <c r="F2521" s="63">
        <f t="shared" si="2058"/>
        <v>1.4133936129127889E-3</v>
      </c>
      <c r="G2521" s="65">
        <f>IFERROR(VLOOKUP(B2521,EFA!$C$2:$D$7,2,0),EFA!$D$7)</f>
        <v>1.0058360487805551</v>
      </c>
      <c r="H2521" s="69">
        <f>LGD!$D$9</f>
        <v>0.25</v>
      </c>
      <c r="I2521" s="68">
        <f t="shared" si="2061"/>
        <v>0</v>
      </c>
      <c r="J2521" s="70">
        <f t="shared" si="2062"/>
        <v>0.12695074009335028</v>
      </c>
      <c r="K2521" s="68">
        <f t="shared" si="2063"/>
        <v>0</v>
      </c>
      <c r="M2521" s="64">
        <f t="shared" si="2059"/>
        <v>276</v>
      </c>
      <c r="N2521" s="64">
        <v>1</v>
      </c>
      <c r="O2521" s="63">
        <f t="shared" si="2064"/>
        <v>0.13390000000000002</v>
      </c>
      <c r="P2521" s="87">
        <f t="shared" si="2060"/>
        <v>1.1705738867020156E-2</v>
      </c>
      <c r="Q2521" s="64">
        <f t="shared" si="2065"/>
        <v>90</v>
      </c>
      <c r="R2521" s="87">
        <f t="shared" si="2066"/>
        <v>0.66262463777135872</v>
      </c>
      <c r="S2521" s="64">
        <v>186</v>
      </c>
    </row>
    <row r="2522" spans="1:19" x14ac:dyDescent="0.25">
      <c r="B2522" s="62">
        <v>16</v>
      </c>
      <c r="C2522" s="64" t="s">
        <v>19</v>
      </c>
      <c r="D2522" s="68"/>
      <c r="E2522" s="68">
        <f>$D$2600*R2522</f>
        <v>0</v>
      </c>
      <c r="F2522" s="63">
        <f t="shared" si="2058"/>
        <v>1.4133936129127889E-3</v>
      </c>
      <c r="G2522" s="65">
        <f>IFERROR(VLOOKUP(B2522,EFA!$C$2:$D$7,2,0),EFA!$D$7)</f>
        <v>1.0058360487805551</v>
      </c>
      <c r="H2522" s="69">
        <f>LGD!$D$10</f>
        <v>0.35</v>
      </c>
      <c r="I2522" s="68">
        <f t="shared" si="2061"/>
        <v>0</v>
      </c>
      <c r="J2522" s="70">
        <f t="shared" si="2062"/>
        <v>0.12695074009335028</v>
      </c>
      <c r="K2522" s="68">
        <f t="shared" si="2063"/>
        <v>0</v>
      </c>
      <c r="M2522" s="64">
        <f t="shared" si="2059"/>
        <v>276</v>
      </c>
      <c r="N2522" s="64">
        <v>1</v>
      </c>
      <c r="O2522" s="63">
        <f t="shared" si="2064"/>
        <v>0.13390000000000002</v>
      </c>
      <c r="P2522" s="87">
        <f t="shared" si="2060"/>
        <v>1.1705738867020156E-2</v>
      </c>
      <c r="Q2522" s="64">
        <f t="shared" si="2065"/>
        <v>90</v>
      </c>
      <c r="R2522" s="87">
        <f t="shared" si="2066"/>
        <v>0.66262463777135872</v>
      </c>
      <c r="S2522" s="64">
        <v>186</v>
      </c>
    </row>
    <row r="2523" spans="1:19" x14ac:dyDescent="0.25">
      <c r="B2523" s="62">
        <v>16</v>
      </c>
      <c r="C2523" s="64" t="s">
        <v>20</v>
      </c>
      <c r="D2523" s="68"/>
      <c r="E2523" s="68">
        <f>$D$2601*R2523</f>
        <v>0</v>
      </c>
      <c r="F2523" s="63">
        <f>$S$4-$R$4</f>
        <v>1.4133936129127889E-3</v>
      </c>
      <c r="G2523" s="65">
        <f>IFERROR(VLOOKUP(B2523,EFA!$C$2:$D$7,2,0),EFA!$D$7)</f>
        <v>1.0058360487805551</v>
      </c>
      <c r="H2523" s="69">
        <f>LGD!$D$11</f>
        <v>0.55000000000000004</v>
      </c>
      <c r="I2523" s="68">
        <f t="shared" si="2061"/>
        <v>0</v>
      </c>
      <c r="J2523" s="70">
        <f t="shared" si="2062"/>
        <v>0.12695074009335028</v>
      </c>
      <c r="K2523" s="68">
        <f t="shared" si="2063"/>
        <v>0</v>
      </c>
      <c r="M2523" s="64">
        <f t="shared" si="2059"/>
        <v>276</v>
      </c>
      <c r="N2523" s="64">
        <v>1</v>
      </c>
      <c r="O2523" s="63">
        <f t="shared" si="2064"/>
        <v>0.13390000000000002</v>
      </c>
      <c r="P2523" s="87">
        <f t="shared" si="2060"/>
        <v>1.1705738867020156E-2</v>
      </c>
      <c r="Q2523" s="64">
        <f t="shared" si="2065"/>
        <v>90</v>
      </c>
      <c r="R2523" s="87">
        <f t="shared" si="2066"/>
        <v>0.66262463777135872</v>
      </c>
      <c r="S2523" s="64">
        <v>186</v>
      </c>
    </row>
    <row r="2524" spans="1:19" x14ac:dyDescent="0.25">
      <c r="C2524" s="94"/>
      <c r="D2524" s="97"/>
      <c r="E2524" s="97"/>
      <c r="F2524" s="95"/>
      <c r="G2524" s="98"/>
      <c r="H2524" s="99"/>
      <c r="I2524" s="97"/>
      <c r="J2524" s="100"/>
      <c r="K2524" s="97"/>
    </row>
    <row r="2525" spans="1:19" x14ac:dyDescent="0.25">
      <c r="A2525" s="64">
        <v>22</v>
      </c>
      <c r="B2525" s="62" t="s">
        <v>52</v>
      </c>
      <c r="C2525" s="64" t="s">
        <v>9</v>
      </c>
      <c r="D2525" s="64"/>
      <c r="E2525" s="84" t="s">
        <v>26</v>
      </c>
      <c r="F2525" s="84" t="s">
        <v>39</v>
      </c>
      <c r="G2525" s="84" t="s">
        <v>27</v>
      </c>
      <c r="H2525" s="84" t="s">
        <v>28</v>
      </c>
      <c r="I2525" s="84" t="s">
        <v>29</v>
      </c>
      <c r="J2525" s="84" t="s">
        <v>30</v>
      </c>
      <c r="K2525" s="85" t="s">
        <v>31</v>
      </c>
      <c r="M2525" s="85" t="s">
        <v>32</v>
      </c>
      <c r="N2525" s="85" t="s">
        <v>33</v>
      </c>
      <c r="O2525" s="85" t="s">
        <v>34</v>
      </c>
      <c r="P2525" s="85" t="s">
        <v>35</v>
      </c>
      <c r="Q2525" s="85" t="s">
        <v>36</v>
      </c>
      <c r="R2525" s="85" t="s">
        <v>37</v>
      </c>
      <c r="S2525" s="85" t="s">
        <v>38</v>
      </c>
    </row>
    <row r="2526" spans="1:19" x14ac:dyDescent="0.25">
      <c r="B2526" s="62">
        <v>17</v>
      </c>
      <c r="C2526" s="64" t="s">
        <v>12</v>
      </c>
      <c r="D2526" s="68"/>
      <c r="E2526" s="68">
        <f>$D$2593*R2526</f>
        <v>0</v>
      </c>
      <c r="F2526" s="63">
        <f t="shared" ref="F2526:F2533" si="2067">$T$4-$S$4</f>
        <v>1.3276792177799313E-3</v>
      </c>
      <c r="G2526" s="65">
        <f>IFERROR(VLOOKUP(B2526,EFA!$C$2:$D$7,2,0),EFA!$D$7)</f>
        <v>1.0058360487805551</v>
      </c>
      <c r="H2526" s="69">
        <f>LGD!$D$3</f>
        <v>0</v>
      </c>
      <c r="I2526" s="68">
        <f>E2526*F2526*G2526*H2526</f>
        <v>0</v>
      </c>
      <c r="J2526" s="70">
        <f>1/((1+($O$16/12))^(M2526-Q2526))</f>
        <v>0.11112333129161378</v>
      </c>
      <c r="K2526" s="68">
        <f>I2526*J2526</f>
        <v>0</v>
      </c>
      <c r="M2526" s="64">
        <f t="shared" ref="M2526:M2534" si="2068">12*23</f>
        <v>276</v>
      </c>
      <c r="N2526" s="64">
        <v>1</v>
      </c>
      <c r="O2526" s="63">
        <f>$O$16</f>
        <v>0.13390000000000002</v>
      </c>
      <c r="P2526" s="87">
        <f t="shared" ref="P2526:P2534" si="2069">PMT(O2526/12,M2526,-N2526,0,0)</f>
        <v>1.1705738867020156E-2</v>
      </c>
      <c r="Q2526" s="64">
        <f>$Q$2766-12</f>
        <v>78</v>
      </c>
      <c r="R2526" s="87">
        <f>PV(O2526/12,Q2526,-P2526,0,0)</f>
        <v>0.60758454176565313</v>
      </c>
      <c r="S2526" s="64">
        <v>198</v>
      </c>
    </row>
    <row r="2527" spans="1:19" x14ac:dyDescent="0.25">
      <c r="B2527" s="62">
        <v>17</v>
      </c>
      <c r="C2527" s="64" t="s">
        <v>13</v>
      </c>
      <c r="D2527" s="68"/>
      <c r="E2527" s="68">
        <f>$D$2594*R2527</f>
        <v>0</v>
      </c>
      <c r="F2527" s="63">
        <f t="shared" si="2067"/>
        <v>1.3276792177799313E-3</v>
      </c>
      <c r="G2527" s="65">
        <f>IFERROR(VLOOKUP(B2527,EFA!$C$2:$D$7,2,0),EFA!$D$7)</f>
        <v>1.0058360487805551</v>
      </c>
      <c r="H2527" s="69">
        <f>LGD!$D$4</f>
        <v>0.55000000000000004</v>
      </c>
      <c r="I2527" s="68">
        <f t="shared" ref="I2527:I2534" si="2070">E2527*F2527*G2527*H2527</f>
        <v>0</v>
      </c>
      <c r="J2527" s="70">
        <f t="shared" ref="J2527:J2534" si="2071">1/((1+($O$16/12))^(M2527-Q2527))</f>
        <v>0.11112333129161378</v>
      </c>
      <c r="K2527" s="68">
        <f t="shared" ref="K2527:K2534" si="2072">I2527*J2527</f>
        <v>0</v>
      </c>
      <c r="M2527" s="64">
        <f t="shared" si="2068"/>
        <v>276</v>
      </c>
      <c r="N2527" s="64">
        <v>1</v>
      </c>
      <c r="O2527" s="63">
        <f t="shared" ref="O2527:O2534" si="2073">$O$16</f>
        <v>0.13390000000000002</v>
      </c>
      <c r="P2527" s="87">
        <f t="shared" si="2069"/>
        <v>1.1705738867020156E-2</v>
      </c>
      <c r="Q2527" s="64">
        <f t="shared" ref="Q2527:Q2534" si="2074">$Q$2766-12</f>
        <v>78</v>
      </c>
      <c r="R2527" s="87">
        <f t="shared" ref="R2527:R2534" si="2075">PV(O2527/12,Q2527,-P2527,0,0)</f>
        <v>0.60758454176565313</v>
      </c>
      <c r="S2527" s="64">
        <v>198</v>
      </c>
    </row>
    <row r="2528" spans="1:19" x14ac:dyDescent="0.25">
      <c r="B2528" s="62">
        <v>17</v>
      </c>
      <c r="C2528" s="64" t="s">
        <v>14</v>
      </c>
      <c r="D2528" s="68"/>
      <c r="E2528" s="68">
        <f>$D$2595*R2528</f>
        <v>0</v>
      </c>
      <c r="F2528" s="63">
        <f t="shared" si="2067"/>
        <v>1.3276792177799313E-3</v>
      </c>
      <c r="G2528" s="65">
        <f>IFERROR(VLOOKUP(B2528,EFA!$C$2:$D$7,2,0),EFA!$D$7)</f>
        <v>1.0058360487805551</v>
      </c>
      <c r="H2528" s="69">
        <f>LGD!$D$5</f>
        <v>0.14000000000000001</v>
      </c>
      <c r="I2528" s="68">
        <f t="shared" si="2070"/>
        <v>0</v>
      </c>
      <c r="J2528" s="70">
        <f t="shared" si="2071"/>
        <v>0.11112333129161378</v>
      </c>
      <c r="K2528" s="68">
        <f t="shared" si="2072"/>
        <v>0</v>
      </c>
      <c r="M2528" s="64">
        <f t="shared" si="2068"/>
        <v>276</v>
      </c>
      <c r="N2528" s="64">
        <v>1</v>
      </c>
      <c r="O2528" s="63">
        <f t="shared" si="2073"/>
        <v>0.13390000000000002</v>
      </c>
      <c r="P2528" s="87">
        <f t="shared" si="2069"/>
        <v>1.1705738867020156E-2</v>
      </c>
      <c r="Q2528" s="64">
        <f t="shared" si="2074"/>
        <v>78</v>
      </c>
      <c r="R2528" s="87">
        <f t="shared" si="2075"/>
        <v>0.60758454176565313</v>
      </c>
      <c r="S2528" s="64">
        <v>198</v>
      </c>
    </row>
    <row r="2529" spans="1:19" x14ac:dyDescent="0.25">
      <c r="B2529" s="62">
        <v>17</v>
      </c>
      <c r="C2529" s="64" t="s">
        <v>15</v>
      </c>
      <c r="D2529" s="68"/>
      <c r="E2529" s="68">
        <f>$D$2596*R2529</f>
        <v>0</v>
      </c>
      <c r="F2529" s="63">
        <f t="shared" si="2067"/>
        <v>1.3276792177799313E-3</v>
      </c>
      <c r="G2529" s="65">
        <f>IFERROR(VLOOKUP(B2529,EFA!$C$2:$D$7,2,0),EFA!$D$7)</f>
        <v>1.0058360487805551</v>
      </c>
      <c r="H2529" s="69">
        <f>LGD!$D$6</f>
        <v>0.3</v>
      </c>
      <c r="I2529" s="68">
        <f t="shared" si="2070"/>
        <v>0</v>
      </c>
      <c r="J2529" s="70">
        <f t="shared" si="2071"/>
        <v>0.11112333129161378</v>
      </c>
      <c r="K2529" s="68">
        <f t="shared" si="2072"/>
        <v>0</v>
      </c>
      <c r="M2529" s="64">
        <f t="shared" si="2068"/>
        <v>276</v>
      </c>
      <c r="N2529" s="64">
        <v>1</v>
      </c>
      <c r="O2529" s="63">
        <f t="shared" si="2073"/>
        <v>0.13390000000000002</v>
      </c>
      <c r="P2529" s="87">
        <f t="shared" si="2069"/>
        <v>1.1705738867020156E-2</v>
      </c>
      <c r="Q2529" s="64">
        <f t="shared" si="2074"/>
        <v>78</v>
      </c>
      <c r="R2529" s="87">
        <f t="shared" si="2075"/>
        <v>0.60758454176565313</v>
      </c>
      <c r="S2529" s="64">
        <v>198</v>
      </c>
    </row>
    <row r="2530" spans="1:19" x14ac:dyDescent="0.25">
      <c r="B2530" s="62">
        <v>17</v>
      </c>
      <c r="C2530" s="64" t="s">
        <v>16</v>
      </c>
      <c r="D2530" s="68"/>
      <c r="E2530" s="68">
        <f>$D$2597*R2530</f>
        <v>0</v>
      </c>
      <c r="F2530" s="63">
        <f t="shared" si="2067"/>
        <v>1.3276792177799313E-3</v>
      </c>
      <c r="G2530" s="65">
        <f>IFERROR(VLOOKUP(B2530,EFA!$C$2:$D$7,2,0),EFA!$D$7)</f>
        <v>1.0058360487805551</v>
      </c>
      <c r="H2530" s="69">
        <f>LGD!$D$7</f>
        <v>0.3</v>
      </c>
      <c r="I2530" s="68">
        <f t="shared" si="2070"/>
        <v>0</v>
      </c>
      <c r="J2530" s="70">
        <f t="shared" si="2071"/>
        <v>0.11112333129161378</v>
      </c>
      <c r="K2530" s="68">
        <f t="shared" si="2072"/>
        <v>0</v>
      </c>
      <c r="M2530" s="64">
        <f t="shared" si="2068"/>
        <v>276</v>
      </c>
      <c r="N2530" s="64">
        <v>1</v>
      </c>
      <c r="O2530" s="63">
        <f t="shared" si="2073"/>
        <v>0.13390000000000002</v>
      </c>
      <c r="P2530" s="87">
        <f t="shared" si="2069"/>
        <v>1.1705738867020156E-2</v>
      </c>
      <c r="Q2530" s="64">
        <f t="shared" si="2074"/>
        <v>78</v>
      </c>
      <c r="R2530" s="87">
        <f t="shared" si="2075"/>
        <v>0.60758454176565313</v>
      </c>
      <c r="S2530" s="64">
        <v>198</v>
      </c>
    </row>
    <row r="2531" spans="1:19" x14ac:dyDescent="0.25">
      <c r="B2531" s="62">
        <v>17</v>
      </c>
      <c r="C2531" s="64" t="s">
        <v>17</v>
      </c>
      <c r="D2531" s="68"/>
      <c r="E2531" s="68">
        <f>$D$2598*R2531</f>
        <v>0</v>
      </c>
      <c r="F2531" s="63">
        <f t="shared" si="2067"/>
        <v>1.3276792177799313E-3</v>
      </c>
      <c r="G2531" s="65">
        <f>IFERROR(VLOOKUP(B2531,EFA!$C$2:$D$7,2,0),EFA!$D$7)</f>
        <v>1.0058360487805551</v>
      </c>
      <c r="H2531" s="69">
        <f>LGD!$D$8</f>
        <v>4.6364209605119888E-2</v>
      </c>
      <c r="I2531" s="68">
        <f t="shared" si="2070"/>
        <v>0</v>
      </c>
      <c r="J2531" s="70">
        <f t="shared" si="2071"/>
        <v>0.11112333129161378</v>
      </c>
      <c r="K2531" s="68">
        <f t="shared" si="2072"/>
        <v>0</v>
      </c>
      <c r="M2531" s="64">
        <f t="shared" si="2068"/>
        <v>276</v>
      </c>
      <c r="N2531" s="64">
        <v>1</v>
      </c>
      <c r="O2531" s="63">
        <f t="shared" si="2073"/>
        <v>0.13390000000000002</v>
      </c>
      <c r="P2531" s="87">
        <f t="shared" si="2069"/>
        <v>1.1705738867020156E-2</v>
      </c>
      <c r="Q2531" s="64">
        <f t="shared" si="2074"/>
        <v>78</v>
      </c>
      <c r="R2531" s="87">
        <f t="shared" si="2075"/>
        <v>0.60758454176565313</v>
      </c>
      <c r="S2531" s="64">
        <v>198</v>
      </c>
    </row>
    <row r="2532" spans="1:19" x14ac:dyDescent="0.25">
      <c r="B2532" s="62">
        <v>17</v>
      </c>
      <c r="C2532" s="64" t="s">
        <v>18</v>
      </c>
      <c r="D2532" s="68"/>
      <c r="E2532" s="68">
        <f>$D$2599*R2532</f>
        <v>0</v>
      </c>
      <c r="F2532" s="63">
        <f t="shared" si="2067"/>
        <v>1.3276792177799313E-3</v>
      </c>
      <c r="G2532" s="65">
        <f>IFERROR(VLOOKUP(B2532,EFA!$C$2:$D$7,2,0),EFA!$D$7)</f>
        <v>1.0058360487805551</v>
      </c>
      <c r="H2532" s="69">
        <f>LGD!$D$9</f>
        <v>0.25</v>
      </c>
      <c r="I2532" s="68">
        <f t="shared" si="2070"/>
        <v>0</v>
      </c>
      <c r="J2532" s="70">
        <f t="shared" si="2071"/>
        <v>0.11112333129161378</v>
      </c>
      <c r="K2532" s="68">
        <f t="shared" si="2072"/>
        <v>0</v>
      </c>
      <c r="M2532" s="64">
        <f t="shared" si="2068"/>
        <v>276</v>
      </c>
      <c r="N2532" s="64">
        <v>1</v>
      </c>
      <c r="O2532" s="63">
        <f t="shared" si="2073"/>
        <v>0.13390000000000002</v>
      </c>
      <c r="P2532" s="87">
        <f t="shared" si="2069"/>
        <v>1.1705738867020156E-2</v>
      </c>
      <c r="Q2532" s="64">
        <f t="shared" si="2074"/>
        <v>78</v>
      </c>
      <c r="R2532" s="87">
        <f t="shared" si="2075"/>
        <v>0.60758454176565313</v>
      </c>
      <c r="S2532" s="64">
        <v>198</v>
      </c>
    </row>
    <row r="2533" spans="1:19" x14ac:dyDescent="0.25">
      <c r="B2533" s="62">
        <v>17</v>
      </c>
      <c r="C2533" s="64" t="s">
        <v>19</v>
      </c>
      <c r="D2533" s="68"/>
      <c r="E2533" s="68">
        <f>$D$2600*R2533</f>
        <v>0</v>
      </c>
      <c r="F2533" s="63">
        <f t="shared" si="2067"/>
        <v>1.3276792177799313E-3</v>
      </c>
      <c r="G2533" s="65">
        <f>IFERROR(VLOOKUP(B2533,EFA!$C$2:$D$7,2,0),EFA!$D$7)</f>
        <v>1.0058360487805551</v>
      </c>
      <c r="H2533" s="69">
        <f>LGD!$D$10</f>
        <v>0.35</v>
      </c>
      <c r="I2533" s="68">
        <f t="shared" si="2070"/>
        <v>0</v>
      </c>
      <c r="J2533" s="70">
        <f t="shared" si="2071"/>
        <v>0.11112333129161378</v>
      </c>
      <c r="K2533" s="68">
        <f t="shared" si="2072"/>
        <v>0</v>
      </c>
      <c r="M2533" s="64">
        <f t="shared" si="2068"/>
        <v>276</v>
      </c>
      <c r="N2533" s="64">
        <v>1</v>
      </c>
      <c r="O2533" s="63">
        <f t="shared" si="2073"/>
        <v>0.13390000000000002</v>
      </c>
      <c r="P2533" s="87">
        <f t="shared" si="2069"/>
        <v>1.1705738867020156E-2</v>
      </c>
      <c r="Q2533" s="64">
        <f t="shared" si="2074"/>
        <v>78</v>
      </c>
      <c r="R2533" s="87">
        <f t="shared" si="2075"/>
        <v>0.60758454176565313</v>
      </c>
      <c r="S2533" s="64">
        <v>198</v>
      </c>
    </row>
    <row r="2534" spans="1:19" x14ac:dyDescent="0.25">
      <c r="B2534" s="62">
        <v>17</v>
      </c>
      <c r="C2534" s="64" t="s">
        <v>20</v>
      </c>
      <c r="D2534" s="68"/>
      <c r="E2534" s="68">
        <f>$D$2601*R2534</f>
        <v>0</v>
      </c>
      <c r="F2534" s="63">
        <f>$T$4-$S$4</f>
        <v>1.3276792177799313E-3</v>
      </c>
      <c r="G2534" s="65">
        <f>IFERROR(VLOOKUP(B2534,EFA!$C$2:$D$7,2,0),EFA!$D$7)</f>
        <v>1.0058360487805551</v>
      </c>
      <c r="H2534" s="69">
        <f>LGD!$D$11</f>
        <v>0.55000000000000004</v>
      </c>
      <c r="I2534" s="68">
        <f t="shared" si="2070"/>
        <v>0</v>
      </c>
      <c r="J2534" s="70">
        <f t="shared" si="2071"/>
        <v>0.11112333129161378</v>
      </c>
      <c r="K2534" s="68">
        <f t="shared" si="2072"/>
        <v>0</v>
      </c>
      <c r="M2534" s="64">
        <f t="shared" si="2068"/>
        <v>276</v>
      </c>
      <c r="N2534" s="64">
        <v>1</v>
      </c>
      <c r="O2534" s="63">
        <f t="shared" si="2073"/>
        <v>0.13390000000000002</v>
      </c>
      <c r="P2534" s="87">
        <f t="shared" si="2069"/>
        <v>1.1705738867020156E-2</v>
      </c>
      <c r="Q2534" s="64">
        <f t="shared" si="2074"/>
        <v>78</v>
      </c>
      <c r="R2534" s="87">
        <f t="shared" si="2075"/>
        <v>0.60758454176565313</v>
      </c>
      <c r="S2534" s="64">
        <v>198</v>
      </c>
    </row>
    <row r="2535" spans="1:19" x14ac:dyDescent="0.25">
      <c r="C2535" s="94"/>
      <c r="D2535" s="102"/>
      <c r="E2535" s="102"/>
      <c r="F2535" s="95"/>
      <c r="G2535" s="98"/>
      <c r="H2535" s="99"/>
      <c r="I2535" s="102"/>
      <c r="J2535" s="100"/>
      <c r="K2535" s="102"/>
      <c r="M2535" s="94"/>
      <c r="N2535" s="94"/>
      <c r="O2535" s="95"/>
      <c r="P2535" s="96"/>
      <c r="Q2535" s="94"/>
      <c r="R2535" s="96"/>
      <c r="S2535" s="94"/>
    </row>
    <row r="2536" spans="1:19" x14ac:dyDescent="0.25">
      <c r="A2536" s="64">
        <v>22</v>
      </c>
      <c r="B2536" s="62" t="s">
        <v>52</v>
      </c>
      <c r="C2536" s="64" t="s">
        <v>9</v>
      </c>
      <c r="D2536" s="64"/>
      <c r="E2536" s="84" t="s">
        <v>26</v>
      </c>
      <c r="F2536" s="84" t="s">
        <v>39</v>
      </c>
      <c r="G2536" s="84" t="s">
        <v>27</v>
      </c>
      <c r="H2536" s="84" t="s">
        <v>28</v>
      </c>
      <c r="I2536" s="84" t="s">
        <v>29</v>
      </c>
      <c r="J2536" s="84" t="s">
        <v>30</v>
      </c>
      <c r="K2536" s="85" t="s">
        <v>31</v>
      </c>
      <c r="M2536" s="85" t="s">
        <v>32</v>
      </c>
      <c r="N2536" s="85" t="s">
        <v>33</v>
      </c>
      <c r="O2536" s="85" t="s">
        <v>34</v>
      </c>
      <c r="P2536" s="85" t="s">
        <v>35</v>
      </c>
      <c r="Q2536" s="85" t="s">
        <v>36</v>
      </c>
      <c r="R2536" s="85" t="s">
        <v>37</v>
      </c>
      <c r="S2536" s="85" t="s">
        <v>38</v>
      </c>
    </row>
    <row r="2537" spans="1:19" x14ac:dyDescent="0.25">
      <c r="B2537" s="62">
        <v>18</v>
      </c>
      <c r="C2537" s="64" t="s">
        <v>12</v>
      </c>
      <c r="D2537" s="68"/>
      <c r="E2537" s="68">
        <f>$D$2593*R2537</f>
        <v>0</v>
      </c>
      <c r="F2537" s="63">
        <f>$U$4-$T$4</f>
        <v>1.2517692630948651E-3</v>
      </c>
      <c r="G2537" s="65">
        <f>IFERROR(VLOOKUP(B2537,EFA!$C$2:$D$7,2,0),EFA!$D$7)</f>
        <v>1.0058360487805551</v>
      </c>
      <c r="H2537" s="69">
        <f>LGD!$D$3</f>
        <v>0</v>
      </c>
      <c r="I2537" s="68">
        <f>E2537*F2537*G2537*H2537</f>
        <v>0</v>
      </c>
      <c r="J2537" s="70">
        <f>1/((1+($O$16/12))^(M2537-Q2537))</f>
        <v>9.7269182899332826E-2</v>
      </c>
      <c r="K2537" s="68">
        <f>I2537*J2537</f>
        <v>0</v>
      </c>
      <c r="M2537" s="64">
        <f t="shared" ref="M2537:M2545" si="2076">12*23</f>
        <v>276</v>
      </c>
      <c r="N2537" s="64">
        <v>1</v>
      </c>
      <c r="O2537" s="63">
        <f>$O$16</f>
        <v>0.13390000000000002</v>
      </c>
      <c r="P2537" s="87">
        <f t="shared" ref="P2537:P2545" si="2077">PMT(O2537/12,M2537,-N2537,0,0)</f>
        <v>1.1705738867020156E-2</v>
      </c>
      <c r="Q2537" s="64">
        <f>$Q$2777-12</f>
        <v>66</v>
      </c>
      <c r="R2537" s="87">
        <f>PV(O2537/12,Q2537,-P2537,0,0)</f>
        <v>0.54470502905201013</v>
      </c>
      <c r="S2537" s="64">
        <v>198</v>
      </c>
    </row>
    <row r="2538" spans="1:19" x14ac:dyDescent="0.25">
      <c r="B2538" s="62">
        <v>18</v>
      </c>
      <c r="C2538" s="64" t="s">
        <v>13</v>
      </c>
      <c r="D2538" s="68"/>
      <c r="E2538" s="68">
        <f>$D$2594*R2538</f>
        <v>0</v>
      </c>
      <c r="F2538" s="63">
        <f t="shared" ref="F2538:F2545" si="2078">$U$4-$T$4</f>
        <v>1.2517692630948651E-3</v>
      </c>
      <c r="G2538" s="65">
        <f>IFERROR(VLOOKUP(B2538,EFA!$C$2:$D$7,2,0),EFA!$D$7)</f>
        <v>1.0058360487805551</v>
      </c>
      <c r="H2538" s="69">
        <f>LGD!$D$4</f>
        <v>0.55000000000000004</v>
      </c>
      <c r="I2538" s="68">
        <f t="shared" ref="I2538:I2545" si="2079">E2538*F2538*G2538*H2538</f>
        <v>0</v>
      </c>
      <c r="J2538" s="70">
        <f t="shared" ref="J2538:J2545" si="2080">1/((1+($O$16/12))^(M2538-Q2538))</f>
        <v>9.7269182899332826E-2</v>
      </c>
      <c r="K2538" s="68">
        <f t="shared" ref="K2538:K2545" si="2081">I2538*J2538</f>
        <v>0</v>
      </c>
      <c r="M2538" s="64">
        <f t="shared" si="2076"/>
        <v>276</v>
      </c>
      <c r="N2538" s="64">
        <v>1</v>
      </c>
      <c r="O2538" s="63">
        <f t="shared" ref="O2538:O2545" si="2082">$O$16</f>
        <v>0.13390000000000002</v>
      </c>
      <c r="P2538" s="87">
        <f t="shared" si="2077"/>
        <v>1.1705738867020156E-2</v>
      </c>
      <c r="Q2538" s="64">
        <f t="shared" ref="Q2538:Q2545" si="2083">$Q$2777-12</f>
        <v>66</v>
      </c>
      <c r="R2538" s="87">
        <f t="shared" ref="R2538:R2545" si="2084">PV(O2538/12,Q2538,-P2538,0,0)</f>
        <v>0.54470502905201013</v>
      </c>
      <c r="S2538" s="64">
        <v>198</v>
      </c>
    </row>
    <row r="2539" spans="1:19" x14ac:dyDescent="0.25">
      <c r="B2539" s="62">
        <v>18</v>
      </c>
      <c r="C2539" s="64" t="s">
        <v>14</v>
      </c>
      <c r="D2539" s="68"/>
      <c r="E2539" s="68">
        <f>$D$2595*R2539</f>
        <v>0</v>
      </c>
      <c r="F2539" s="63">
        <f t="shared" si="2078"/>
        <v>1.2517692630948651E-3</v>
      </c>
      <c r="G2539" s="65">
        <f>IFERROR(VLOOKUP(B2539,EFA!$C$2:$D$7,2,0),EFA!$D$7)</f>
        <v>1.0058360487805551</v>
      </c>
      <c r="H2539" s="69">
        <f>LGD!$D$5</f>
        <v>0.14000000000000001</v>
      </c>
      <c r="I2539" s="68">
        <f t="shared" si="2079"/>
        <v>0</v>
      </c>
      <c r="J2539" s="70">
        <f t="shared" si="2080"/>
        <v>9.7269182899332826E-2</v>
      </c>
      <c r="K2539" s="68">
        <f t="shared" si="2081"/>
        <v>0</v>
      </c>
      <c r="M2539" s="64">
        <f t="shared" si="2076"/>
        <v>276</v>
      </c>
      <c r="N2539" s="64">
        <v>1</v>
      </c>
      <c r="O2539" s="63">
        <f t="shared" si="2082"/>
        <v>0.13390000000000002</v>
      </c>
      <c r="P2539" s="87">
        <f t="shared" si="2077"/>
        <v>1.1705738867020156E-2</v>
      </c>
      <c r="Q2539" s="64">
        <f t="shared" si="2083"/>
        <v>66</v>
      </c>
      <c r="R2539" s="87">
        <f t="shared" si="2084"/>
        <v>0.54470502905201013</v>
      </c>
      <c r="S2539" s="64">
        <v>198</v>
      </c>
    </row>
    <row r="2540" spans="1:19" x14ac:dyDescent="0.25">
      <c r="B2540" s="62">
        <v>18</v>
      </c>
      <c r="C2540" s="64" t="s">
        <v>15</v>
      </c>
      <c r="D2540" s="68"/>
      <c r="E2540" s="68">
        <f>$D$2596*R2540</f>
        <v>0</v>
      </c>
      <c r="F2540" s="63">
        <f t="shared" si="2078"/>
        <v>1.2517692630948651E-3</v>
      </c>
      <c r="G2540" s="65">
        <f>IFERROR(VLOOKUP(B2540,EFA!$C$2:$D$7,2,0),EFA!$D$7)</f>
        <v>1.0058360487805551</v>
      </c>
      <c r="H2540" s="69">
        <f>LGD!$D$6</f>
        <v>0.3</v>
      </c>
      <c r="I2540" s="68">
        <f t="shared" si="2079"/>
        <v>0</v>
      </c>
      <c r="J2540" s="70">
        <f t="shared" si="2080"/>
        <v>9.7269182899332826E-2</v>
      </c>
      <c r="K2540" s="68">
        <f t="shared" si="2081"/>
        <v>0</v>
      </c>
      <c r="M2540" s="64">
        <f t="shared" si="2076"/>
        <v>276</v>
      </c>
      <c r="N2540" s="64">
        <v>1</v>
      </c>
      <c r="O2540" s="63">
        <f t="shared" si="2082"/>
        <v>0.13390000000000002</v>
      </c>
      <c r="P2540" s="87">
        <f t="shared" si="2077"/>
        <v>1.1705738867020156E-2</v>
      </c>
      <c r="Q2540" s="64">
        <f t="shared" si="2083"/>
        <v>66</v>
      </c>
      <c r="R2540" s="87">
        <f t="shared" si="2084"/>
        <v>0.54470502905201013</v>
      </c>
      <c r="S2540" s="64">
        <v>198</v>
      </c>
    </row>
    <row r="2541" spans="1:19" x14ac:dyDescent="0.25">
      <c r="B2541" s="62">
        <v>18</v>
      </c>
      <c r="C2541" s="64" t="s">
        <v>16</v>
      </c>
      <c r="D2541" s="68"/>
      <c r="E2541" s="68">
        <f>$D$2597*R2541</f>
        <v>0</v>
      </c>
      <c r="F2541" s="63">
        <f t="shared" si="2078"/>
        <v>1.2517692630948651E-3</v>
      </c>
      <c r="G2541" s="65">
        <f>IFERROR(VLOOKUP(B2541,EFA!$C$2:$D$7,2,0),EFA!$D$7)</f>
        <v>1.0058360487805551</v>
      </c>
      <c r="H2541" s="69">
        <f>LGD!$D$7</f>
        <v>0.3</v>
      </c>
      <c r="I2541" s="68">
        <f t="shared" si="2079"/>
        <v>0</v>
      </c>
      <c r="J2541" s="70">
        <f t="shared" si="2080"/>
        <v>9.7269182899332826E-2</v>
      </c>
      <c r="K2541" s="68">
        <f t="shared" si="2081"/>
        <v>0</v>
      </c>
      <c r="M2541" s="64">
        <f t="shared" si="2076"/>
        <v>276</v>
      </c>
      <c r="N2541" s="64">
        <v>1</v>
      </c>
      <c r="O2541" s="63">
        <f t="shared" si="2082"/>
        <v>0.13390000000000002</v>
      </c>
      <c r="P2541" s="87">
        <f t="shared" si="2077"/>
        <v>1.1705738867020156E-2</v>
      </c>
      <c r="Q2541" s="64">
        <f t="shared" si="2083"/>
        <v>66</v>
      </c>
      <c r="R2541" s="87">
        <f t="shared" si="2084"/>
        <v>0.54470502905201013</v>
      </c>
      <c r="S2541" s="64">
        <v>198</v>
      </c>
    </row>
    <row r="2542" spans="1:19" x14ac:dyDescent="0.25">
      <c r="B2542" s="62">
        <v>18</v>
      </c>
      <c r="C2542" s="64" t="s">
        <v>17</v>
      </c>
      <c r="D2542" s="68"/>
      <c r="E2542" s="68">
        <f>$D$2598*R2542</f>
        <v>0</v>
      </c>
      <c r="F2542" s="63">
        <f t="shared" si="2078"/>
        <v>1.2517692630948651E-3</v>
      </c>
      <c r="G2542" s="65">
        <f>IFERROR(VLOOKUP(B2542,EFA!$C$2:$D$7,2,0),EFA!$D$7)</f>
        <v>1.0058360487805551</v>
      </c>
      <c r="H2542" s="69">
        <f>LGD!$D$8</f>
        <v>4.6364209605119888E-2</v>
      </c>
      <c r="I2542" s="68">
        <f t="shared" si="2079"/>
        <v>0</v>
      </c>
      <c r="J2542" s="70">
        <f t="shared" si="2080"/>
        <v>9.7269182899332826E-2</v>
      </c>
      <c r="K2542" s="68">
        <f t="shared" si="2081"/>
        <v>0</v>
      </c>
      <c r="M2542" s="64">
        <f t="shared" si="2076"/>
        <v>276</v>
      </c>
      <c r="N2542" s="64">
        <v>1</v>
      </c>
      <c r="O2542" s="63">
        <f t="shared" si="2082"/>
        <v>0.13390000000000002</v>
      </c>
      <c r="P2542" s="87">
        <f t="shared" si="2077"/>
        <v>1.1705738867020156E-2</v>
      </c>
      <c r="Q2542" s="64">
        <f t="shared" si="2083"/>
        <v>66</v>
      </c>
      <c r="R2542" s="87">
        <f t="shared" si="2084"/>
        <v>0.54470502905201013</v>
      </c>
      <c r="S2542" s="64">
        <v>198</v>
      </c>
    </row>
    <row r="2543" spans="1:19" x14ac:dyDescent="0.25">
      <c r="B2543" s="62">
        <v>18</v>
      </c>
      <c r="C2543" s="64" t="s">
        <v>18</v>
      </c>
      <c r="D2543" s="68"/>
      <c r="E2543" s="68">
        <f>$D$2599*R2543</f>
        <v>0</v>
      </c>
      <c r="F2543" s="63">
        <f t="shared" si="2078"/>
        <v>1.2517692630948651E-3</v>
      </c>
      <c r="G2543" s="65">
        <f>IFERROR(VLOOKUP(B2543,EFA!$C$2:$D$7,2,0),EFA!$D$7)</f>
        <v>1.0058360487805551</v>
      </c>
      <c r="H2543" s="69">
        <f>LGD!$D$9</f>
        <v>0.25</v>
      </c>
      <c r="I2543" s="68">
        <f t="shared" si="2079"/>
        <v>0</v>
      </c>
      <c r="J2543" s="70">
        <f t="shared" si="2080"/>
        <v>9.7269182899332826E-2</v>
      </c>
      <c r="K2543" s="68">
        <f t="shared" si="2081"/>
        <v>0</v>
      </c>
      <c r="M2543" s="64">
        <f t="shared" si="2076"/>
        <v>276</v>
      </c>
      <c r="N2543" s="64">
        <v>1</v>
      </c>
      <c r="O2543" s="63">
        <f t="shared" si="2082"/>
        <v>0.13390000000000002</v>
      </c>
      <c r="P2543" s="87">
        <f t="shared" si="2077"/>
        <v>1.1705738867020156E-2</v>
      </c>
      <c r="Q2543" s="64">
        <f t="shared" si="2083"/>
        <v>66</v>
      </c>
      <c r="R2543" s="87">
        <f t="shared" si="2084"/>
        <v>0.54470502905201013</v>
      </c>
      <c r="S2543" s="64">
        <v>198</v>
      </c>
    </row>
    <row r="2544" spans="1:19" x14ac:dyDescent="0.25">
      <c r="B2544" s="62">
        <v>18</v>
      </c>
      <c r="C2544" s="64" t="s">
        <v>19</v>
      </c>
      <c r="D2544" s="68"/>
      <c r="E2544" s="68">
        <f>$D$2600*R2544</f>
        <v>0</v>
      </c>
      <c r="F2544" s="63">
        <f t="shared" si="2078"/>
        <v>1.2517692630948651E-3</v>
      </c>
      <c r="G2544" s="65">
        <f>IFERROR(VLOOKUP(B2544,EFA!$C$2:$D$7,2,0),EFA!$D$7)</f>
        <v>1.0058360487805551</v>
      </c>
      <c r="H2544" s="69">
        <f>LGD!$D$10</f>
        <v>0.35</v>
      </c>
      <c r="I2544" s="68">
        <f t="shared" si="2079"/>
        <v>0</v>
      </c>
      <c r="J2544" s="70">
        <f t="shared" si="2080"/>
        <v>9.7269182899332826E-2</v>
      </c>
      <c r="K2544" s="68">
        <f t="shared" si="2081"/>
        <v>0</v>
      </c>
      <c r="M2544" s="64">
        <f t="shared" si="2076"/>
        <v>276</v>
      </c>
      <c r="N2544" s="64">
        <v>1</v>
      </c>
      <c r="O2544" s="63">
        <f t="shared" si="2082"/>
        <v>0.13390000000000002</v>
      </c>
      <c r="P2544" s="87">
        <f t="shared" si="2077"/>
        <v>1.1705738867020156E-2</v>
      </c>
      <c r="Q2544" s="64">
        <f t="shared" si="2083"/>
        <v>66</v>
      </c>
      <c r="R2544" s="87">
        <f t="shared" si="2084"/>
        <v>0.54470502905201013</v>
      </c>
      <c r="S2544" s="64">
        <v>198</v>
      </c>
    </row>
    <row r="2545" spans="1:19" x14ac:dyDescent="0.25">
      <c r="B2545" s="62">
        <v>18</v>
      </c>
      <c r="C2545" s="64" t="s">
        <v>20</v>
      </c>
      <c r="D2545" s="68"/>
      <c r="E2545" s="68">
        <f>$D$2601*R2545</f>
        <v>0</v>
      </c>
      <c r="F2545" s="63">
        <f t="shared" si="2078"/>
        <v>1.2517692630948651E-3</v>
      </c>
      <c r="G2545" s="65">
        <f>IFERROR(VLOOKUP(B2545,EFA!$C$2:$D$7,2,0),EFA!$D$7)</f>
        <v>1.0058360487805551</v>
      </c>
      <c r="H2545" s="69">
        <f>LGD!$D$11</f>
        <v>0.55000000000000004</v>
      </c>
      <c r="I2545" s="68">
        <f t="shared" si="2079"/>
        <v>0</v>
      </c>
      <c r="J2545" s="70">
        <f t="shared" si="2080"/>
        <v>9.7269182899332826E-2</v>
      </c>
      <c r="K2545" s="68">
        <f t="shared" si="2081"/>
        <v>0</v>
      </c>
      <c r="M2545" s="64">
        <f t="shared" si="2076"/>
        <v>276</v>
      </c>
      <c r="N2545" s="64">
        <v>1</v>
      </c>
      <c r="O2545" s="63">
        <f t="shared" si="2082"/>
        <v>0.13390000000000002</v>
      </c>
      <c r="P2545" s="87">
        <f t="shared" si="2077"/>
        <v>1.1705738867020156E-2</v>
      </c>
      <c r="Q2545" s="64">
        <f t="shared" si="2083"/>
        <v>66</v>
      </c>
      <c r="R2545" s="87">
        <f t="shared" si="2084"/>
        <v>0.54470502905201013</v>
      </c>
      <c r="S2545" s="64">
        <v>198</v>
      </c>
    </row>
    <row r="2546" spans="1:19" x14ac:dyDescent="0.25">
      <c r="C2546" s="64"/>
      <c r="D2546" s="68"/>
      <c r="E2546" s="68"/>
      <c r="F2546" s="63"/>
      <c r="G2546" s="65"/>
      <c r="H2546" s="69"/>
      <c r="I2546" s="68"/>
      <c r="J2546" s="70"/>
      <c r="K2546" s="68"/>
      <c r="M2546" s="64"/>
      <c r="N2546" s="64"/>
      <c r="O2546" s="63"/>
      <c r="P2546" s="87"/>
      <c r="Q2546" s="64"/>
      <c r="R2546" s="87"/>
      <c r="S2546" s="64"/>
    </row>
    <row r="2547" spans="1:19" x14ac:dyDescent="0.25">
      <c r="A2547" s="64">
        <v>22</v>
      </c>
      <c r="B2547" s="62" t="s">
        <v>52</v>
      </c>
      <c r="C2547" s="64" t="s">
        <v>9</v>
      </c>
      <c r="D2547" s="64"/>
      <c r="E2547" s="84" t="s">
        <v>26</v>
      </c>
      <c r="F2547" s="84" t="s">
        <v>39</v>
      </c>
      <c r="G2547" s="84" t="s">
        <v>27</v>
      </c>
      <c r="H2547" s="84" t="s">
        <v>28</v>
      </c>
      <c r="I2547" s="84" t="s">
        <v>29</v>
      </c>
      <c r="J2547" s="84" t="s">
        <v>30</v>
      </c>
      <c r="K2547" s="85" t="s">
        <v>31</v>
      </c>
      <c r="M2547" s="85" t="s">
        <v>32</v>
      </c>
      <c r="N2547" s="85" t="s">
        <v>33</v>
      </c>
      <c r="O2547" s="85" t="s">
        <v>34</v>
      </c>
      <c r="P2547" s="85" t="s">
        <v>35</v>
      </c>
      <c r="Q2547" s="85" t="s">
        <v>36</v>
      </c>
      <c r="R2547" s="85" t="s">
        <v>37</v>
      </c>
      <c r="S2547" s="85" t="s">
        <v>38</v>
      </c>
    </row>
    <row r="2548" spans="1:19" x14ac:dyDescent="0.25">
      <c r="B2548" s="62">
        <v>19</v>
      </c>
      <c r="C2548" s="64" t="s">
        <v>12</v>
      </c>
      <c r="D2548" s="68"/>
      <c r="E2548" s="68">
        <f>$D$2593*R2548</f>
        <v>0</v>
      </c>
      <c r="F2548" s="63">
        <f>$V$4-$U$4</f>
        <v>1.1840721458190595E-3</v>
      </c>
      <c r="G2548" s="65">
        <f>IFERROR(VLOOKUP(B2548,EFA!$C$2:$D$7,2,0),EFA!$D$7)</f>
        <v>1.0058360487805551</v>
      </c>
      <c r="H2548" s="69">
        <f>LGD!$D$3</f>
        <v>0</v>
      </c>
      <c r="I2548" s="68">
        <f>E2548*F2548*G2548*H2548</f>
        <v>0</v>
      </c>
      <c r="J2548" s="70">
        <f>1/((1+($O$16/12))^(M2548-Q2548))</f>
        <v>8.5142281390711685E-2</v>
      </c>
      <c r="K2548" s="68">
        <f>I2548*J2548</f>
        <v>0</v>
      </c>
      <c r="M2548" s="64">
        <f t="shared" ref="M2548:M2556" si="2085">12*23</f>
        <v>276</v>
      </c>
      <c r="N2548" s="64">
        <v>1</v>
      </c>
      <c r="O2548" s="63">
        <f>$O$16</f>
        <v>0.13390000000000002</v>
      </c>
      <c r="P2548" s="87">
        <f t="shared" ref="P2548:P2556" si="2086">PMT(O2548/12,M2548,-N2548,0,0)</f>
        <v>1.1705738867020156E-2</v>
      </c>
      <c r="Q2548" s="64">
        <f>$Q$2788-12</f>
        <v>54</v>
      </c>
      <c r="R2548" s="87">
        <f>PV(O2548/12,Q2548,-P2548,0,0)</f>
        <v>0.47286952355624712</v>
      </c>
      <c r="S2548" s="64">
        <v>198</v>
      </c>
    </row>
    <row r="2549" spans="1:19" x14ac:dyDescent="0.25">
      <c r="B2549" s="62">
        <v>19</v>
      </c>
      <c r="C2549" s="64" t="s">
        <v>13</v>
      </c>
      <c r="D2549" s="68"/>
      <c r="E2549" s="68">
        <f>$D$2594*R2549</f>
        <v>0</v>
      </c>
      <c r="F2549" s="63">
        <f t="shared" ref="F2549:F2556" si="2087">$V$4-$U$4</f>
        <v>1.1840721458190595E-3</v>
      </c>
      <c r="G2549" s="65">
        <f>IFERROR(VLOOKUP(B2549,EFA!$C$2:$D$7,2,0),EFA!$D$7)</f>
        <v>1.0058360487805551</v>
      </c>
      <c r="H2549" s="69">
        <f>LGD!$D$4</f>
        <v>0.55000000000000004</v>
      </c>
      <c r="I2549" s="68">
        <f t="shared" ref="I2549:I2556" si="2088">E2549*F2549*G2549*H2549</f>
        <v>0</v>
      </c>
      <c r="J2549" s="70">
        <f t="shared" ref="J2549:J2556" si="2089">1/((1+($O$16/12))^(M2549-Q2549))</f>
        <v>8.5142281390711685E-2</v>
      </c>
      <c r="K2549" s="68">
        <f t="shared" ref="K2549:K2556" si="2090">I2549*J2549</f>
        <v>0</v>
      </c>
      <c r="M2549" s="64">
        <f t="shared" si="2085"/>
        <v>276</v>
      </c>
      <c r="N2549" s="64">
        <v>1</v>
      </c>
      <c r="O2549" s="63">
        <f t="shared" ref="O2549:O2556" si="2091">$O$16</f>
        <v>0.13390000000000002</v>
      </c>
      <c r="P2549" s="87">
        <f t="shared" si="2086"/>
        <v>1.1705738867020156E-2</v>
      </c>
      <c r="Q2549" s="64">
        <f t="shared" ref="Q2549:Q2556" si="2092">$Q$2788-12</f>
        <v>54</v>
      </c>
      <c r="R2549" s="87">
        <f t="shared" ref="R2549:R2556" si="2093">PV(O2549/12,Q2549,-P2549,0,0)</f>
        <v>0.47286952355624712</v>
      </c>
      <c r="S2549" s="64">
        <v>198</v>
      </c>
    </row>
    <row r="2550" spans="1:19" x14ac:dyDescent="0.25">
      <c r="B2550" s="62">
        <v>19</v>
      </c>
      <c r="C2550" s="64" t="s">
        <v>14</v>
      </c>
      <c r="D2550" s="68"/>
      <c r="E2550" s="68">
        <f>$D$2595*R2550</f>
        <v>0</v>
      </c>
      <c r="F2550" s="63">
        <f t="shared" si="2087"/>
        <v>1.1840721458190595E-3</v>
      </c>
      <c r="G2550" s="65">
        <f>IFERROR(VLOOKUP(B2550,EFA!$C$2:$D$7,2,0),EFA!$D$7)</f>
        <v>1.0058360487805551</v>
      </c>
      <c r="H2550" s="69">
        <f>LGD!$D$5</f>
        <v>0.14000000000000001</v>
      </c>
      <c r="I2550" s="68">
        <f t="shared" si="2088"/>
        <v>0</v>
      </c>
      <c r="J2550" s="70">
        <f t="shared" si="2089"/>
        <v>8.5142281390711685E-2</v>
      </c>
      <c r="K2550" s="68">
        <f t="shared" si="2090"/>
        <v>0</v>
      </c>
      <c r="M2550" s="64">
        <f t="shared" si="2085"/>
        <v>276</v>
      </c>
      <c r="N2550" s="64">
        <v>1</v>
      </c>
      <c r="O2550" s="63">
        <f t="shared" si="2091"/>
        <v>0.13390000000000002</v>
      </c>
      <c r="P2550" s="87">
        <f t="shared" si="2086"/>
        <v>1.1705738867020156E-2</v>
      </c>
      <c r="Q2550" s="64">
        <f t="shared" si="2092"/>
        <v>54</v>
      </c>
      <c r="R2550" s="87">
        <f t="shared" si="2093"/>
        <v>0.47286952355624712</v>
      </c>
      <c r="S2550" s="64">
        <v>198</v>
      </c>
    </row>
    <row r="2551" spans="1:19" x14ac:dyDescent="0.25">
      <c r="B2551" s="62">
        <v>19</v>
      </c>
      <c r="C2551" s="64" t="s">
        <v>15</v>
      </c>
      <c r="D2551" s="68"/>
      <c r="E2551" s="68">
        <f>$D$2596*R2551</f>
        <v>0</v>
      </c>
      <c r="F2551" s="63">
        <f t="shared" si="2087"/>
        <v>1.1840721458190595E-3</v>
      </c>
      <c r="G2551" s="65">
        <f>IFERROR(VLOOKUP(B2551,EFA!$C$2:$D$7,2,0),EFA!$D$7)</f>
        <v>1.0058360487805551</v>
      </c>
      <c r="H2551" s="69">
        <f>LGD!$D$6</f>
        <v>0.3</v>
      </c>
      <c r="I2551" s="68">
        <f t="shared" si="2088"/>
        <v>0</v>
      </c>
      <c r="J2551" s="70">
        <f t="shared" si="2089"/>
        <v>8.5142281390711685E-2</v>
      </c>
      <c r="K2551" s="68">
        <f t="shared" si="2090"/>
        <v>0</v>
      </c>
      <c r="M2551" s="64">
        <f t="shared" si="2085"/>
        <v>276</v>
      </c>
      <c r="N2551" s="64">
        <v>1</v>
      </c>
      <c r="O2551" s="63">
        <f t="shared" si="2091"/>
        <v>0.13390000000000002</v>
      </c>
      <c r="P2551" s="87">
        <f t="shared" si="2086"/>
        <v>1.1705738867020156E-2</v>
      </c>
      <c r="Q2551" s="64">
        <f t="shared" si="2092"/>
        <v>54</v>
      </c>
      <c r="R2551" s="87">
        <f t="shared" si="2093"/>
        <v>0.47286952355624712</v>
      </c>
      <c r="S2551" s="64">
        <v>198</v>
      </c>
    </row>
    <row r="2552" spans="1:19" x14ac:dyDescent="0.25">
      <c r="B2552" s="62">
        <v>19</v>
      </c>
      <c r="C2552" s="64" t="s">
        <v>16</v>
      </c>
      <c r="D2552" s="68"/>
      <c r="E2552" s="68">
        <f>$D$2597*R2552</f>
        <v>0</v>
      </c>
      <c r="F2552" s="63">
        <f t="shared" si="2087"/>
        <v>1.1840721458190595E-3</v>
      </c>
      <c r="G2552" s="65">
        <f>IFERROR(VLOOKUP(B2552,EFA!$C$2:$D$7,2,0),EFA!$D$7)</f>
        <v>1.0058360487805551</v>
      </c>
      <c r="H2552" s="69">
        <f>LGD!$D$7</f>
        <v>0.3</v>
      </c>
      <c r="I2552" s="68">
        <f t="shared" si="2088"/>
        <v>0</v>
      </c>
      <c r="J2552" s="70">
        <f t="shared" si="2089"/>
        <v>8.5142281390711685E-2</v>
      </c>
      <c r="K2552" s="68">
        <f t="shared" si="2090"/>
        <v>0</v>
      </c>
      <c r="M2552" s="64">
        <f t="shared" si="2085"/>
        <v>276</v>
      </c>
      <c r="N2552" s="64">
        <v>1</v>
      </c>
      <c r="O2552" s="63">
        <f t="shared" si="2091"/>
        <v>0.13390000000000002</v>
      </c>
      <c r="P2552" s="87">
        <f t="shared" si="2086"/>
        <v>1.1705738867020156E-2</v>
      </c>
      <c r="Q2552" s="64">
        <f t="shared" si="2092"/>
        <v>54</v>
      </c>
      <c r="R2552" s="87">
        <f t="shared" si="2093"/>
        <v>0.47286952355624712</v>
      </c>
      <c r="S2552" s="64">
        <v>198</v>
      </c>
    </row>
    <row r="2553" spans="1:19" x14ac:dyDescent="0.25">
      <c r="B2553" s="62">
        <v>19</v>
      </c>
      <c r="C2553" s="64" t="s">
        <v>17</v>
      </c>
      <c r="D2553" s="68"/>
      <c r="E2553" s="68">
        <f>$D$2598*R2553</f>
        <v>0</v>
      </c>
      <c r="F2553" s="63">
        <f t="shared" si="2087"/>
        <v>1.1840721458190595E-3</v>
      </c>
      <c r="G2553" s="65">
        <f>IFERROR(VLOOKUP(B2553,EFA!$C$2:$D$7,2,0),EFA!$D$7)</f>
        <v>1.0058360487805551</v>
      </c>
      <c r="H2553" s="69">
        <f>LGD!$D$8</f>
        <v>4.6364209605119888E-2</v>
      </c>
      <c r="I2553" s="68">
        <f t="shared" si="2088"/>
        <v>0</v>
      </c>
      <c r="J2553" s="70">
        <f t="shared" si="2089"/>
        <v>8.5142281390711685E-2</v>
      </c>
      <c r="K2553" s="68">
        <f t="shared" si="2090"/>
        <v>0</v>
      </c>
      <c r="M2553" s="64">
        <f t="shared" si="2085"/>
        <v>276</v>
      </c>
      <c r="N2553" s="64">
        <v>1</v>
      </c>
      <c r="O2553" s="63">
        <f t="shared" si="2091"/>
        <v>0.13390000000000002</v>
      </c>
      <c r="P2553" s="87">
        <f t="shared" si="2086"/>
        <v>1.1705738867020156E-2</v>
      </c>
      <c r="Q2553" s="64">
        <f t="shared" si="2092"/>
        <v>54</v>
      </c>
      <c r="R2553" s="87">
        <f t="shared" si="2093"/>
        <v>0.47286952355624712</v>
      </c>
      <c r="S2553" s="64">
        <v>198</v>
      </c>
    </row>
    <row r="2554" spans="1:19" x14ac:dyDescent="0.25">
      <c r="B2554" s="62">
        <v>19</v>
      </c>
      <c r="C2554" s="64" t="s">
        <v>18</v>
      </c>
      <c r="D2554" s="68"/>
      <c r="E2554" s="68">
        <f>$D$2599*R2554</f>
        <v>0</v>
      </c>
      <c r="F2554" s="63">
        <f t="shared" si="2087"/>
        <v>1.1840721458190595E-3</v>
      </c>
      <c r="G2554" s="65">
        <f>IFERROR(VLOOKUP(B2554,EFA!$C$2:$D$7,2,0),EFA!$D$7)</f>
        <v>1.0058360487805551</v>
      </c>
      <c r="H2554" s="69">
        <f>LGD!$D$9</f>
        <v>0.25</v>
      </c>
      <c r="I2554" s="68">
        <f t="shared" si="2088"/>
        <v>0</v>
      </c>
      <c r="J2554" s="70">
        <f t="shared" si="2089"/>
        <v>8.5142281390711685E-2</v>
      </c>
      <c r="K2554" s="68">
        <f t="shared" si="2090"/>
        <v>0</v>
      </c>
      <c r="M2554" s="64">
        <f t="shared" si="2085"/>
        <v>276</v>
      </c>
      <c r="N2554" s="64">
        <v>1</v>
      </c>
      <c r="O2554" s="63">
        <f t="shared" si="2091"/>
        <v>0.13390000000000002</v>
      </c>
      <c r="P2554" s="87">
        <f t="shared" si="2086"/>
        <v>1.1705738867020156E-2</v>
      </c>
      <c r="Q2554" s="64">
        <f t="shared" si="2092"/>
        <v>54</v>
      </c>
      <c r="R2554" s="87">
        <f t="shared" si="2093"/>
        <v>0.47286952355624712</v>
      </c>
      <c r="S2554" s="64">
        <v>198</v>
      </c>
    </row>
    <row r="2555" spans="1:19" x14ac:dyDescent="0.25">
      <c r="B2555" s="62">
        <v>19</v>
      </c>
      <c r="C2555" s="64" t="s">
        <v>19</v>
      </c>
      <c r="D2555" s="68"/>
      <c r="E2555" s="68">
        <f>$D$2600*R2555</f>
        <v>0</v>
      </c>
      <c r="F2555" s="63">
        <f t="shared" si="2087"/>
        <v>1.1840721458190595E-3</v>
      </c>
      <c r="G2555" s="65">
        <f>IFERROR(VLOOKUP(B2555,EFA!$C$2:$D$7,2,0),EFA!$D$7)</f>
        <v>1.0058360487805551</v>
      </c>
      <c r="H2555" s="69">
        <f>LGD!$D$10</f>
        <v>0.35</v>
      </c>
      <c r="I2555" s="68">
        <f t="shared" si="2088"/>
        <v>0</v>
      </c>
      <c r="J2555" s="70">
        <f t="shared" si="2089"/>
        <v>8.5142281390711685E-2</v>
      </c>
      <c r="K2555" s="68">
        <f t="shared" si="2090"/>
        <v>0</v>
      </c>
      <c r="M2555" s="64">
        <f t="shared" si="2085"/>
        <v>276</v>
      </c>
      <c r="N2555" s="64">
        <v>1</v>
      </c>
      <c r="O2555" s="63">
        <f t="shared" si="2091"/>
        <v>0.13390000000000002</v>
      </c>
      <c r="P2555" s="87">
        <f t="shared" si="2086"/>
        <v>1.1705738867020156E-2</v>
      </c>
      <c r="Q2555" s="64">
        <f t="shared" si="2092"/>
        <v>54</v>
      </c>
      <c r="R2555" s="87">
        <f t="shared" si="2093"/>
        <v>0.47286952355624712</v>
      </c>
      <c r="S2555" s="64">
        <v>198</v>
      </c>
    </row>
    <row r="2556" spans="1:19" x14ac:dyDescent="0.25">
      <c r="B2556" s="62">
        <v>19</v>
      </c>
      <c r="C2556" s="64" t="s">
        <v>20</v>
      </c>
      <c r="D2556" s="68"/>
      <c r="E2556" s="68">
        <f>$D$2601*R2556</f>
        <v>0</v>
      </c>
      <c r="F2556" s="63">
        <f t="shared" si="2087"/>
        <v>1.1840721458190595E-3</v>
      </c>
      <c r="G2556" s="65">
        <f>IFERROR(VLOOKUP(B2556,EFA!$C$2:$D$7,2,0),EFA!$D$7)</f>
        <v>1.0058360487805551</v>
      </c>
      <c r="H2556" s="69">
        <f>LGD!$D$11</f>
        <v>0.55000000000000004</v>
      </c>
      <c r="I2556" s="68">
        <f t="shared" si="2088"/>
        <v>0</v>
      </c>
      <c r="J2556" s="70">
        <f t="shared" si="2089"/>
        <v>8.5142281390711685E-2</v>
      </c>
      <c r="K2556" s="68">
        <f t="shared" si="2090"/>
        <v>0</v>
      </c>
      <c r="M2556" s="64">
        <f t="shared" si="2085"/>
        <v>276</v>
      </c>
      <c r="N2556" s="64">
        <v>1</v>
      </c>
      <c r="O2556" s="63">
        <f t="shared" si="2091"/>
        <v>0.13390000000000002</v>
      </c>
      <c r="P2556" s="87">
        <f t="shared" si="2086"/>
        <v>1.1705738867020156E-2</v>
      </c>
      <c r="Q2556" s="64">
        <f t="shared" si="2092"/>
        <v>54</v>
      </c>
      <c r="R2556" s="87">
        <f t="shared" si="2093"/>
        <v>0.47286952355624712</v>
      </c>
      <c r="S2556" s="64">
        <v>198</v>
      </c>
    </row>
    <row r="2557" spans="1:19" x14ac:dyDescent="0.25">
      <c r="C2557" s="94"/>
      <c r="D2557" s="102"/>
      <c r="E2557" s="102"/>
      <c r="F2557" s="95"/>
      <c r="G2557" s="98"/>
      <c r="H2557" s="99"/>
      <c r="I2557" s="102"/>
      <c r="J2557" s="100"/>
      <c r="K2557" s="102"/>
      <c r="M2557" s="94"/>
      <c r="N2557" s="94"/>
      <c r="O2557" s="95"/>
      <c r="P2557" s="96"/>
      <c r="Q2557" s="94"/>
      <c r="R2557" s="96"/>
      <c r="S2557" s="94"/>
    </row>
    <row r="2558" spans="1:19" x14ac:dyDescent="0.25">
      <c r="A2558" s="64">
        <v>22</v>
      </c>
      <c r="B2558" s="62" t="s">
        <v>52</v>
      </c>
      <c r="C2558" s="64" t="s">
        <v>9</v>
      </c>
      <c r="D2558" s="64"/>
      <c r="E2558" s="84" t="s">
        <v>26</v>
      </c>
      <c r="F2558" s="84" t="s">
        <v>39</v>
      </c>
      <c r="G2558" s="84" t="s">
        <v>27</v>
      </c>
      <c r="H2558" s="84" t="s">
        <v>28</v>
      </c>
      <c r="I2558" s="84" t="s">
        <v>29</v>
      </c>
      <c r="J2558" s="84" t="s">
        <v>30</v>
      </c>
      <c r="K2558" s="85" t="s">
        <v>31</v>
      </c>
      <c r="M2558" s="85" t="s">
        <v>32</v>
      </c>
      <c r="N2558" s="85" t="s">
        <v>33</v>
      </c>
      <c r="O2558" s="85" t="s">
        <v>34</v>
      </c>
      <c r="P2558" s="85" t="s">
        <v>35</v>
      </c>
      <c r="Q2558" s="85" t="s">
        <v>36</v>
      </c>
      <c r="R2558" s="85" t="s">
        <v>37</v>
      </c>
      <c r="S2558" s="85" t="s">
        <v>38</v>
      </c>
    </row>
    <row r="2559" spans="1:19" x14ac:dyDescent="0.25">
      <c r="B2559" s="62">
        <v>20</v>
      </c>
      <c r="C2559" s="64" t="s">
        <v>12</v>
      </c>
      <c r="D2559" s="68"/>
      <c r="E2559" s="68">
        <f>$D$2593*R2559</f>
        <v>0</v>
      </c>
      <c r="F2559" s="63">
        <f>$W$4-$V$4</f>
        <v>1.1233231470873517E-3</v>
      </c>
      <c r="G2559" s="65">
        <f>IFERROR(VLOOKUP(B2559,EFA!$C$2:$D$7,2,0),EFA!$D$7)</f>
        <v>1.0058360487805551</v>
      </c>
      <c r="H2559" s="69">
        <f>LGD!$D$3</f>
        <v>0</v>
      </c>
      <c r="I2559" s="68">
        <f>E2559*F2559*G2559*H2559</f>
        <v>0</v>
      </c>
      <c r="J2559" s="70">
        <f>1/((1+($O$16/12))^(M2559-Q2559))</f>
        <v>7.4527284637700544E-2</v>
      </c>
      <c r="K2559" s="68">
        <f>I2559*J2559</f>
        <v>0</v>
      </c>
      <c r="M2559" s="64">
        <f t="shared" ref="M2559:M2567" si="2094">12*23</f>
        <v>276</v>
      </c>
      <c r="N2559" s="64">
        <v>1</v>
      </c>
      <c r="O2559" s="63">
        <f>$O$16</f>
        <v>0.13390000000000002</v>
      </c>
      <c r="P2559" s="87">
        <f t="shared" ref="P2559:P2567" si="2095">PMT(O2559/12,M2559,-N2559,0,0)</f>
        <v>1.1705738867020156E-2</v>
      </c>
      <c r="Q2559" s="64">
        <f>$Q$2799-12</f>
        <v>42</v>
      </c>
      <c r="R2559" s="87">
        <f>PV(O2559/12,Q2559,-P2559,0,0)</f>
        <v>0.39080241414125721</v>
      </c>
      <c r="S2559" s="64">
        <v>198</v>
      </c>
    </row>
    <row r="2560" spans="1:19" x14ac:dyDescent="0.25">
      <c r="B2560" s="62">
        <v>20</v>
      </c>
      <c r="C2560" s="64" t="s">
        <v>13</v>
      </c>
      <c r="D2560" s="68"/>
      <c r="E2560" s="68">
        <f>$D$2594*R2560</f>
        <v>0</v>
      </c>
      <c r="F2560" s="63">
        <f t="shared" ref="F2560:F2567" si="2096">$W$4-$V$4</f>
        <v>1.1233231470873517E-3</v>
      </c>
      <c r="G2560" s="65">
        <f>IFERROR(VLOOKUP(B2560,EFA!$C$2:$D$7,2,0),EFA!$D$7)</f>
        <v>1.0058360487805551</v>
      </c>
      <c r="H2560" s="69">
        <f>LGD!$D$4</f>
        <v>0.55000000000000004</v>
      </c>
      <c r="I2560" s="68">
        <f t="shared" ref="I2560:I2567" si="2097">E2560*F2560*G2560*H2560</f>
        <v>0</v>
      </c>
      <c r="J2560" s="70">
        <f t="shared" ref="J2560:J2567" si="2098">1/((1+($O$16/12))^(M2560-Q2560))</f>
        <v>7.4527284637700544E-2</v>
      </c>
      <c r="K2560" s="68">
        <f t="shared" ref="K2560:K2567" si="2099">I2560*J2560</f>
        <v>0</v>
      </c>
      <c r="M2560" s="64">
        <f t="shared" si="2094"/>
        <v>276</v>
      </c>
      <c r="N2560" s="64">
        <v>1</v>
      </c>
      <c r="O2560" s="63">
        <f t="shared" ref="O2560:O2567" si="2100">$O$16</f>
        <v>0.13390000000000002</v>
      </c>
      <c r="P2560" s="87">
        <f t="shared" si="2095"/>
        <v>1.1705738867020156E-2</v>
      </c>
      <c r="Q2560" s="64">
        <f t="shared" ref="Q2560:Q2567" si="2101">$Q$2799-12</f>
        <v>42</v>
      </c>
      <c r="R2560" s="87">
        <f t="shared" ref="R2560:R2567" si="2102">PV(O2560/12,Q2560,-P2560,0,0)</f>
        <v>0.39080241414125721</v>
      </c>
      <c r="S2560" s="64">
        <v>198</v>
      </c>
    </row>
    <row r="2561" spans="1:19" x14ac:dyDescent="0.25">
      <c r="B2561" s="62">
        <v>20</v>
      </c>
      <c r="C2561" s="64" t="s">
        <v>14</v>
      </c>
      <c r="D2561" s="68"/>
      <c r="E2561" s="68">
        <f>$D$2595*R2561</f>
        <v>0</v>
      </c>
      <c r="F2561" s="63">
        <f t="shared" si="2096"/>
        <v>1.1233231470873517E-3</v>
      </c>
      <c r="G2561" s="65">
        <f>IFERROR(VLOOKUP(B2561,EFA!$C$2:$D$7,2,0),EFA!$D$7)</f>
        <v>1.0058360487805551</v>
      </c>
      <c r="H2561" s="69">
        <f>LGD!$D$5</f>
        <v>0.14000000000000001</v>
      </c>
      <c r="I2561" s="68">
        <f t="shared" si="2097"/>
        <v>0</v>
      </c>
      <c r="J2561" s="70">
        <f t="shared" si="2098"/>
        <v>7.4527284637700544E-2</v>
      </c>
      <c r="K2561" s="68">
        <f t="shared" si="2099"/>
        <v>0</v>
      </c>
      <c r="M2561" s="64">
        <f t="shared" si="2094"/>
        <v>276</v>
      </c>
      <c r="N2561" s="64">
        <v>1</v>
      </c>
      <c r="O2561" s="63">
        <f t="shared" si="2100"/>
        <v>0.13390000000000002</v>
      </c>
      <c r="P2561" s="87">
        <f t="shared" si="2095"/>
        <v>1.1705738867020156E-2</v>
      </c>
      <c r="Q2561" s="64">
        <f t="shared" si="2101"/>
        <v>42</v>
      </c>
      <c r="R2561" s="87">
        <f t="shared" si="2102"/>
        <v>0.39080241414125721</v>
      </c>
      <c r="S2561" s="64">
        <v>198</v>
      </c>
    </row>
    <row r="2562" spans="1:19" x14ac:dyDescent="0.25">
      <c r="B2562" s="62">
        <v>20</v>
      </c>
      <c r="C2562" s="64" t="s">
        <v>15</v>
      </c>
      <c r="D2562" s="68"/>
      <c r="E2562" s="68">
        <f>$D$2596*R2562</f>
        <v>0</v>
      </c>
      <c r="F2562" s="63">
        <f t="shared" si="2096"/>
        <v>1.1233231470873517E-3</v>
      </c>
      <c r="G2562" s="65">
        <f>IFERROR(VLOOKUP(B2562,EFA!$C$2:$D$7,2,0),EFA!$D$7)</f>
        <v>1.0058360487805551</v>
      </c>
      <c r="H2562" s="69">
        <f>LGD!$D$6</f>
        <v>0.3</v>
      </c>
      <c r="I2562" s="68">
        <f t="shared" si="2097"/>
        <v>0</v>
      </c>
      <c r="J2562" s="70">
        <f t="shared" si="2098"/>
        <v>7.4527284637700544E-2</v>
      </c>
      <c r="K2562" s="68">
        <f t="shared" si="2099"/>
        <v>0</v>
      </c>
      <c r="M2562" s="64">
        <f t="shared" si="2094"/>
        <v>276</v>
      </c>
      <c r="N2562" s="64">
        <v>1</v>
      </c>
      <c r="O2562" s="63">
        <f t="shared" si="2100"/>
        <v>0.13390000000000002</v>
      </c>
      <c r="P2562" s="87">
        <f t="shared" si="2095"/>
        <v>1.1705738867020156E-2</v>
      </c>
      <c r="Q2562" s="64">
        <f t="shared" si="2101"/>
        <v>42</v>
      </c>
      <c r="R2562" s="87">
        <f t="shared" si="2102"/>
        <v>0.39080241414125721</v>
      </c>
      <c r="S2562" s="64">
        <v>198</v>
      </c>
    </row>
    <row r="2563" spans="1:19" x14ac:dyDescent="0.25">
      <c r="B2563" s="62">
        <v>20</v>
      </c>
      <c r="C2563" s="64" t="s">
        <v>16</v>
      </c>
      <c r="D2563" s="68"/>
      <c r="E2563" s="68">
        <f>$D$2597*R2563</f>
        <v>0</v>
      </c>
      <c r="F2563" s="63">
        <f t="shared" si="2096"/>
        <v>1.1233231470873517E-3</v>
      </c>
      <c r="G2563" s="65">
        <f>IFERROR(VLOOKUP(B2563,EFA!$C$2:$D$7,2,0),EFA!$D$7)</f>
        <v>1.0058360487805551</v>
      </c>
      <c r="H2563" s="69">
        <f>LGD!$D$7</f>
        <v>0.3</v>
      </c>
      <c r="I2563" s="68">
        <f t="shared" si="2097"/>
        <v>0</v>
      </c>
      <c r="J2563" s="70">
        <f t="shared" si="2098"/>
        <v>7.4527284637700544E-2</v>
      </c>
      <c r="K2563" s="68">
        <f t="shared" si="2099"/>
        <v>0</v>
      </c>
      <c r="M2563" s="64">
        <f t="shared" si="2094"/>
        <v>276</v>
      </c>
      <c r="N2563" s="64">
        <v>1</v>
      </c>
      <c r="O2563" s="63">
        <f t="shared" si="2100"/>
        <v>0.13390000000000002</v>
      </c>
      <c r="P2563" s="87">
        <f t="shared" si="2095"/>
        <v>1.1705738867020156E-2</v>
      </c>
      <c r="Q2563" s="64">
        <f t="shared" si="2101"/>
        <v>42</v>
      </c>
      <c r="R2563" s="87">
        <f t="shared" si="2102"/>
        <v>0.39080241414125721</v>
      </c>
      <c r="S2563" s="64">
        <v>198</v>
      </c>
    </row>
    <row r="2564" spans="1:19" x14ac:dyDescent="0.25">
      <c r="B2564" s="62">
        <v>20</v>
      </c>
      <c r="C2564" s="64" t="s">
        <v>17</v>
      </c>
      <c r="D2564" s="68"/>
      <c r="E2564" s="68">
        <f>$D$2598*R2564</f>
        <v>0</v>
      </c>
      <c r="F2564" s="63">
        <f t="shared" si="2096"/>
        <v>1.1233231470873517E-3</v>
      </c>
      <c r="G2564" s="65">
        <f>IFERROR(VLOOKUP(B2564,EFA!$C$2:$D$7,2,0),EFA!$D$7)</f>
        <v>1.0058360487805551</v>
      </c>
      <c r="H2564" s="69">
        <f>LGD!$D$8</f>
        <v>4.6364209605119888E-2</v>
      </c>
      <c r="I2564" s="68">
        <f t="shared" si="2097"/>
        <v>0</v>
      </c>
      <c r="J2564" s="70">
        <f t="shared" si="2098"/>
        <v>7.4527284637700544E-2</v>
      </c>
      <c r="K2564" s="68">
        <f t="shared" si="2099"/>
        <v>0</v>
      </c>
      <c r="M2564" s="64">
        <f t="shared" si="2094"/>
        <v>276</v>
      </c>
      <c r="N2564" s="64">
        <v>1</v>
      </c>
      <c r="O2564" s="63">
        <f t="shared" si="2100"/>
        <v>0.13390000000000002</v>
      </c>
      <c r="P2564" s="87">
        <f t="shared" si="2095"/>
        <v>1.1705738867020156E-2</v>
      </c>
      <c r="Q2564" s="64">
        <f t="shared" si="2101"/>
        <v>42</v>
      </c>
      <c r="R2564" s="87">
        <f t="shared" si="2102"/>
        <v>0.39080241414125721</v>
      </c>
      <c r="S2564" s="64">
        <v>198</v>
      </c>
    </row>
    <row r="2565" spans="1:19" x14ac:dyDescent="0.25">
      <c r="B2565" s="62">
        <v>20</v>
      </c>
      <c r="C2565" s="64" t="s">
        <v>18</v>
      </c>
      <c r="D2565" s="68"/>
      <c r="E2565" s="68">
        <f>$D$2599*R2565</f>
        <v>0</v>
      </c>
      <c r="F2565" s="63">
        <f t="shared" si="2096"/>
        <v>1.1233231470873517E-3</v>
      </c>
      <c r="G2565" s="65">
        <f>IFERROR(VLOOKUP(B2565,EFA!$C$2:$D$7,2,0),EFA!$D$7)</f>
        <v>1.0058360487805551</v>
      </c>
      <c r="H2565" s="69">
        <f>LGD!$D$9</f>
        <v>0.25</v>
      </c>
      <c r="I2565" s="68">
        <f t="shared" si="2097"/>
        <v>0</v>
      </c>
      <c r="J2565" s="70">
        <f t="shared" si="2098"/>
        <v>7.4527284637700544E-2</v>
      </c>
      <c r="K2565" s="68">
        <f t="shared" si="2099"/>
        <v>0</v>
      </c>
      <c r="M2565" s="64">
        <f t="shared" si="2094"/>
        <v>276</v>
      </c>
      <c r="N2565" s="64">
        <v>1</v>
      </c>
      <c r="O2565" s="63">
        <f t="shared" si="2100"/>
        <v>0.13390000000000002</v>
      </c>
      <c r="P2565" s="87">
        <f t="shared" si="2095"/>
        <v>1.1705738867020156E-2</v>
      </c>
      <c r="Q2565" s="64">
        <f t="shared" si="2101"/>
        <v>42</v>
      </c>
      <c r="R2565" s="87">
        <f t="shared" si="2102"/>
        <v>0.39080241414125721</v>
      </c>
      <c r="S2565" s="64">
        <v>198</v>
      </c>
    </row>
    <row r="2566" spans="1:19" x14ac:dyDescent="0.25">
      <c r="B2566" s="62">
        <v>20</v>
      </c>
      <c r="C2566" s="64" t="s">
        <v>19</v>
      </c>
      <c r="D2566" s="68"/>
      <c r="E2566" s="68">
        <f>$D$2600*R2566</f>
        <v>0</v>
      </c>
      <c r="F2566" s="63">
        <f t="shared" si="2096"/>
        <v>1.1233231470873517E-3</v>
      </c>
      <c r="G2566" s="65">
        <f>IFERROR(VLOOKUP(B2566,EFA!$C$2:$D$7,2,0),EFA!$D$7)</f>
        <v>1.0058360487805551</v>
      </c>
      <c r="H2566" s="69">
        <f>LGD!$D$10</f>
        <v>0.35</v>
      </c>
      <c r="I2566" s="68">
        <f t="shared" si="2097"/>
        <v>0</v>
      </c>
      <c r="J2566" s="70">
        <f t="shared" si="2098"/>
        <v>7.4527284637700544E-2</v>
      </c>
      <c r="K2566" s="68">
        <f t="shared" si="2099"/>
        <v>0</v>
      </c>
      <c r="M2566" s="64">
        <f t="shared" si="2094"/>
        <v>276</v>
      </c>
      <c r="N2566" s="64">
        <v>1</v>
      </c>
      <c r="O2566" s="63">
        <f t="shared" si="2100"/>
        <v>0.13390000000000002</v>
      </c>
      <c r="P2566" s="87">
        <f t="shared" si="2095"/>
        <v>1.1705738867020156E-2</v>
      </c>
      <c r="Q2566" s="64">
        <f t="shared" si="2101"/>
        <v>42</v>
      </c>
      <c r="R2566" s="87">
        <f t="shared" si="2102"/>
        <v>0.39080241414125721</v>
      </c>
      <c r="S2566" s="64">
        <v>198</v>
      </c>
    </row>
    <row r="2567" spans="1:19" x14ac:dyDescent="0.25">
      <c r="B2567" s="62">
        <v>20</v>
      </c>
      <c r="C2567" s="64" t="s">
        <v>20</v>
      </c>
      <c r="D2567" s="68"/>
      <c r="E2567" s="68">
        <f>$D$2601*R2567</f>
        <v>0</v>
      </c>
      <c r="F2567" s="63">
        <f t="shared" si="2096"/>
        <v>1.1233231470873517E-3</v>
      </c>
      <c r="G2567" s="65">
        <f>IFERROR(VLOOKUP(B2567,EFA!$C$2:$D$7,2,0),EFA!$D$7)</f>
        <v>1.0058360487805551</v>
      </c>
      <c r="H2567" s="69">
        <f>LGD!$D$11</f>
        <v>0.55000000000000004</v>
      </c>
      <c r="I2567" s="68">
        <f t="shared" si="2097"/>
        <v>0</v>
      </c>
      <c r="J2567" s="70">
        <f t="shared" si="2098"/>
        <v>7.4527284637700544E-2</v>
      </c>
      <c r="K2567" s="68">
        <f t="shared" si="2099"/>
        <v>0</v>
      </c>
      <c r="M2567" s="64">
        <f t="shared" si="2094"/>
        <v>276</v>
      </c>
      <c r="N2567" s="64">
        <v>1</v>
      </c>
      <c r="O2567" s="63">
        <f t="shared" si="2100"/>
        <v>0.13390000000000002</v>
      </c>
      <c r="P2567" s="87">
        <f t="shared" si="2095"/>
        <v>1.1705738867020156E-2</v>
      </c>
      <c r="Q2567" s="64">
        <f t="shared" si="2101"/>
        <v>42</v>
      </c>
      <c r="R2567" s="87">
        <f t="shared" si="2102"/>
        <v>0.39080241414125721</v>
      </c>
      <c r="S2567" s="64">
        <v>198</v>
      </c>
    </row>
    <row r="2568" spans="1:19" x14ac:dyDescent="0.25">
      <c r="C2568" s="64"/>
      <c r="D2568" s="68"/>
      <c r="E2568" s="68"/>
      <c r="F2568" s="63"/>
      <c r="G2568" s="65"/>
      <c r="H2568" s="69"/>
      <c r="I2568" s="68"/>
      <c r="J2568" s="70"/>
      <c r="K2568" s="68"/>
      <c r="M2568" s="64"/>
      <c r="N2568" s="64"/>
      <c r="O2568" s="63"/>
      <c r="P2568" s="87"/>
      <c r="Q2568" s="64"/>
      <c r="R2568" s="87"/>
      <c r="S2568" s="64"/>
    </row>
    <row r="2569" spans="1:19" x14ac:dyDescent="0.25">
      <c r="A2569" s="64">
        <v>22</v>
      </c>
      <c r="B2569" s="62" t="s">
        <v>52</v>
      </c>
      <c r="C2569" s="64" t="s">
        <v>9</v>
      </c>
      <c r="D2569" s="64"/>
      <c r="E2569" s="84" t="s">
        <v>26</v>
      </c>
      <c r="F2569" s="84" t="s">
        <v>39</v>
      </c>
      <c r="G2569" s="84" t="s">
        <v>27</v>
      </c>
      <c r="H2569" s="84" t="s">
        <v>28</v>
      </c>
      <c r="I2569" s="84" t="s">
        <v>29</v>
      </c>
      <c r="J2569" s="84" t="s">
        <v>30</v>
      </c>
      <c r="K2569" s="85" t="s">
        <v>31</v>
      </c>
      <c r="M2569" s="85" t="s">
        <v>32</v>
      </c>
      <c r="N2569" s="85" t="s">
        <v>33</v>
      </c>
      <c r="O2569" s="85" t="s">
        <v>34</v>
      </c>
      <c r="P2569" s="85" t="s">
        <v>35</v>
      </c>
      <c r="Q2569" s="85" t="s">
        <v>36</v>
      </c>
      <c r="R2569" s="85" t="s">
        <v>37</v>
      </c>
      <c r="S2569" s="85" t="s">
        <v>38</v>
      </c>
    </row>
    <row r="2570" spans="1:19" x14ac:dyDescent="0.25">
      <c r="B2570" s="62">
        <v>21</v>
      </c>
      <c r="C2570" s="64" t="s">
        <v>12</v>
      </c>
      <c r="D2570" s="68"/>
      <c r="E2570" s="68">
        <f>$D$2593*R2570</f>
        <v>0</v>
      </c>
      <c r="F2570" s="63">
        <f t="shared" ref="F2570:F2577" si="2103">$X$4-$W$4</f>
        <v>1.0685045953105488E-3</v>
      </c>
      <c r="G2570" s="65">
        <f>IFERROR(VLOOKUP(B2570,EFA!$C$2:$D$7,2,0),EFA!$D$7)</f>
        <v>1.0058360487805551</v>
      </c>
      <c r="H2570" s="69">
        <f>LGD!$D$3</f>
        <v>0</v>
      </c>
      <c r="I2570" s="68">
        <f>E2570*F2570*G2570*H2570</f>
        <v>0</v>
      </c>
      <c r="J2570" s="70">
        <f>1/((1+($O$16/12))^(M2570-Q2570))</f>
        <v>6.5235697995693634E-2</v>
      </c>
      <c r="K2570" s="68">
        <f>I2570*J2570</f>
        <v>0</v>
      </c>
      <c r="M2570" s="64">
        <f t="shared" ref="M2570:M2578" si="2104">12*23</f>
        <v>276</v>
      </c>
      <c r="N2570" s="64">
        <v>1</v>
      </c>
      <c r="O2570" s="63">
        <f>$O$16</f>
        <v>0.13390000000000002</v>
      </c>
      <c r="P2570" s="87">
        <f t="shared" ref="P2570:P2578" si="2105">PMT(O2570/12,M2570,-N2570,0,0)</f>
        <v>1.1705738867020156E-2</v>
      </c>
      <c r="Q2570" s="64">
        <f>$Q$2810-12</f>
        <v>30</v>
      </c>
      <c r="R2570" s="87">
        <f>PV(O2570/12,Q2570,-P2570,0,0)</f>
        <v>0.29704640308166824</v>
      </c>
      <c r="S2570" s="64">
        <v>198</v>
      </c>
    </row>
    <row r="2571" spans="1:19" x14ac:dyDescent="0.25">
      <c r="B2571" s="62">
        <v>21</v>
      </c>
      <c r="C2571" s="64" t="s">
        <v>13</v>
      </c>
      <c r="D2571" s="68"/>
      <c r="E2571" s="68">
        <f>$D$2594*R2571</f>
        <v>0</v>
      </c>
      <c r="F2571" s="63">
        <f t="shared" si="2103"/>
        <v>1.0685045953105488E-3</v>
      </c>
      <c r="G2571" s="65">
        <f>IFERROR(VLOOKUP(B2571,EFA!$C$2:$D$7,2,0),EFA!$D$7)</f>
        <v>1.0058360487805551</v>
      </c>
      <c r="H2571" s="69">
        <f>LGD!$D$4</f>
        <v>0.55000000000000004</v>
      </c>
      <c r="I2571" s="68">
        <f t="shared" ref="I2571:I2578" si="2106">E2571*F2571*G2571*H2571</f>
        <v>0</v>
      </c>
      <c r="J2571" s="70">
        <f t="shared" ref="J2571:J2578" si="2107">1/((1+($O$16/12))^(M2571-Q2571))</f>
        <v>6.5235697995693634E-2</v>
      </c>
      <c r="K2571" s="68">
        <f t="shared" ref="K2571:K2578" si="2108">I2571*J2571</f>
        <v>0</v>
      </c>
      <c r="M2571" s="64">
        <f t="shared" si="2104"/>
        <v>276</v>
      </c>
      <c r="N2571" s="64">
        <v>1</v>
      </c>
      <c r="O2571" s="63">
        <f t="shared" ref="O2571:O2578" si="2109">$O$16</f>
        <v>0.13390000000000002</v>
      </c>
      <c r="P2571" s="87">
        <f t="shared" si="2105"/>
        <v>1.1705738867020156E-2</v>
      </c>
      <c r="Q2571" s="64">
        <f t="shared" ref="Q2571:Q2578" si="2110">$Q$2810-12</f>
        <v>30</v>
      </c>
      <c r="R2571" s="87">
        <f t="shared" ref="R2571:R2578" si="2111">PV(O2571/12,Q2571,-P2571,0,0)</f>
        <v>0.29704640308166824</v>
      </c>
      <c r="S2571" s="64">
        <v>198</v>
      </c>
    </row>
    <row r="2572" spans="1:19" x14ac:dyDescent="0.25">
      <c r="B2572" s="62">
        <v>21</v>
      </c>
      <c r="C2572" s="64" t="s">
        <v>14</v>
      </c>
      <c r="D2572" s="68"/>
      <c r="E2572" s="68">
        <f>$D$2595*R2572</f>
        <v>0</v>
      </c>
      <c r="F2572" s="63">
        <f t="shared" si="2103"/>
        <v>1.0685045953105488E-3</v>
      </c>
      <c r="G2572" s="65">
        <f>IFERROR(VLOOKUP(B2572,EFA!$C$2:$D$7,2,0),EFA!$D$7)</f>
        <v>1.0058360487805551</v>
      </c>
      <c r="H2572" s="69">
        <f>LGD!$D$5</f>
        <v>0.14000000000000001</v>
      </c>
      <c r="I2572" s="68">
        <f t="shared" si="2106"/>
        <v>0</v>
      </c>
      <c r="J2572" s="70">
        <f t="shared" si="2107"/>
        <v>6.5235697995693634E-2</v>
      </c>
      <c r="K2572" s="68">
        <f t="shared" si="2108"/>
        <v>0</v>
      </c>
      <c r="M2572" s="64">
        <f t="shared" si="2104"/>
        <v>276</v>
      </c>
      <c r="N2572" s="64">
        <v>1</v>
      </c>
      <c r="O2572" s="63">
        <f t="shared" si="2109"/>
        <v>0.13390000000000002</v>
      </c>
      <c r="P2572" s="87">
        <f t="shared" si="2105"/>
        <v>1.1705738867020156E-2</v>
      </c>
      <c r="Q2572" s="64">
        <f t="shared" si="2110"/>
        <v>30</v>
      </c>
      <c r="R2572" s="87">
        <f t="shared" si="2111"/>
        <v>0.29704640308166824</v>
      </c>
      <c r="S2572" s="64">
        <v>198</v>
      </c>
    </row>
    <row r="2573" spans="1:19" x14ac:dyDescent="0.25">
      <c r="B2573" s="62">
        <v>21</v>
      </c>
      <c r="C2573" s="64" t="s">
        <v>15</v>
      </c>
      <c r="D2573" s="68"/>
      <c r="E2573" s="68">
        <f>$D$2596*R2573</f>
        <v>0</v>
      </c>
      <c r="F2573" s="63">
        <f t="shared" si="2103"/>
        <v>1.0685045953105488E-3</v>
      </c>
      <c r="G2573" s="65">
        <f>IFERROR(VLOOKUP(B2573,EFA!$C$2:$D$7,2,0),EFA!$D$7)</f>
        <v>1.0058360487805551</v>
      </c>
      <c r="H2573" s="69">
        <f>LGD!$D$6</f>
        <v>0.3</v>
      </c>
      <c r="I2573" s="68">
        <f t="shared" si="2106"/>
        <v>0</v>
      </c>
      <c r="J2573" s="70">
        <f t="shared" si="2107"/>
        <v>6.5235697995693634E-2</v>
      </c>
      <c r="K2573" s="68">
        <f t="shared" si="2108"/>
        <v>0</v>
      </c>
      <c r="M2573" s="64">
        <f t="shared" si="2104"/>
        <v>276</v>
      </c>
      <c r="N2573" s="64">
        <v>1</v>
      </c>
      <c r="O2573" s="63">
        <f t="shared" si="2109"/>
        <v>0.13390000000000002</v>
      </c>
      <c r="P2573" s="87">
        <f t="shared" si="2105"/>
        <v>1.1705738867020156E-2</v>
      </c>
      <c r="Q2573" s="64">
        <f t="shared" si="2110"/>
        <v>30</v>
      </c>
      <c r="R2573" s="87">
        <f t="shared" si="2111"/>
        <v>0.29704640308166824</v>
      </c>
      <c r="S2573" s="64">
        <v>198</v>
      </c>
    </row>
    <row r="2574" spans="1:19" x14ac:dyDescent="0.25">
      <c r="B2574" s="62">
        <v>21</v>
      </c>
      <c r="C2574" s="64" t="s">
        <v>16</v>
      </c>
      <c r="D2574" s="68"/>
      <c r="E2574" s="68">
        <f>$D$2597*R2574</f>
        <v>0</v>
      </c>
      <c r="F2574" s="63">
        <f t="shared" si="2103"/>
        <v>1.0685045953105488E-3</v>
      </c>
      <c r="G2574" s="65">
        <f>IFERROR(VLOOKUP(B2574,EFA!$C$2:$D$7,2,0),EFA!$D$7)</f>
        <v>1.0058360487805551</v>
      </c>
      <c r="H2574" s="69">
        <f>LGD!$D$7</f>
        <v>0.3</v>
      </c>
      <c r="I2574" s="68">
        <f t="shared" si="2106"/>
        <v>0</v>
      </c>
      <c r="J2574" s="70">
        <f t="shared" si="2107"/>
        <v>6.5235697995693634E-2</v>
      </c>
      <c r="K2574" s="68">
        <f t="shared" si="2108"/>
        <v>0</v>
      </c>
      <c r="M2574" s="64">
        <f t="shared" si="2104"/>
        <v>276</v>
      </c>
      <c r="N2574" s="64">
        <v>1</v>
      </c>
      <c r="O2574" s="63">
        <f t="shared" si="2109"/>
        <v>0.13390000000000002</v>
      </c>
      <c r="P2574" s="87">
        <f t="shared" si="2105"/>
        <v>1.1705738867020156E-2</v>
      </c>
      <c r="Q2574" s="64">
        <f t="shared" si="2110"/>
        <v>30</v>
      </c>
      <c r="R2574" s="87">
        <f t="shared" si="2111"/>
        <v>0.29704640308166824</v>
      </c>
      <c r="S2574" s="64">
        <v>198</v>
      </c>
    </row>
    <row r="2575" spans="1:19" x14ac:dyDescent="0.25">
      <c r="B2575" s="62">
        <v>21</v>
      </c>
      <c r="C2575" s="64" t="s">
        <v>17</v>
      </c>
      <c r="D2575" s="68"/>
      <c r="E2575" s="68">
        <f>$D$2598*R2575</f>
        <v>0</v>
      </c>
      <c r="F2575" s="63">
        <f t="shared" si="2103"/>
        <v>1.0685045953105488E-3</v>
      </c>
      <c r="G2575" s="65">
        <f>IFERROR(VLOOKUP(B2575,EFA!$C$2:$D$7,2,0),EFA!$D$7)</f>
        <v>1.0058360487805551</v>
      </c>
      <c r="H2575" s="69">
        <f>LGD!$D$8</f>
        <v>4.6364209605119888E-2</v>
      </c>
      <c r="I2575" s="68">
        <f t="shared" si="2106"/>
        <v>0</v>
      </c>
      <c r="J2575" s="70">
        <f t="shared" si="2107"/>
        <v>6.5235697995693634E-2</v>
      </c>
      <c r="K2575" s="68">
        <f t="shared" si="2108"/>
        <v>0</v>
      </c>
      <c r="M2575" s="64">
        <f t="shared" si="2104"/>
        <v>276</v>
      </c>
      <c r="N2575" s="64">
        <v>1</v>
      </c>
      <c r="O2575" s="63">
        <f t="shared" si="2109"/>
        <v>0.13390000000000002</v>
      </c>
      <c r="P2575" s="87">
        <f t="shared" si="2105"/>
        <v>1.1705738867020156E-2</v>
      </c>
      <c r="Q2575" s="64">
        <f t="shared" si="2110"/>
        <v>30</v>
      </c>
      <c r="R2575" s="87">
        <f t="shared" si="2111"/>
        <v>0.29704640308166824</v>
      </c>
      <c r="S2575" s="64">
        <v>198</v>
      </c>
    </row>
    <row r="2576" spans="1:19" x14ac:dyDescent="0.25">
      <c r="B2576" s="62">
        <v>21</v>
      </c>
      <c r="C2576" s="64" t="s">
        <v>18</v>
      </c>
      <c r="D2576" s="68"/>
      <c r="E2576" s="68">
        <f>$D$2599*R2576</f>
        <v>0</v>
      </c>
      <c r="F2576" s="63">
        <f t="shared" si="2103"/>
        <v>1.0685045953105488E-3</v>
      </c>
      <c r="G2576" s="65">
        <f>IFERROR(VLOOKUP(B2576,EFA!$C$2:$D$7,2,0),EFA!$D$7)</f>
        <v>1.0058360487805551</v>
      </c>
      <c r="H2576" s="69">
        <f>LGD!$D$9</f>
        <v>0.25</v>
      </c>
      <c r="I2576" s="68">
        <f t="shared" si="2106"/>
        <v>0</v>
      </c>
      <c r="J2576" s="70">
        <f t="shared" si="2107"/>
        <v>6.5235697995693634E-2</v>
      </c>
      <c r="K2576" s="68">
        <f t="shared" si="2108"/>
        <v>0</v>
      </c>
      <c r="M2576" s="64">
        <f t="shared" si="2104"/>
        <v>276</v>
      </c>
      <c r="N2576" s="64">
        <v>1</v>
      </c>
      <c r="O2576" s="63">
        <f t="shared" si="2109"/>
        <v>0.13390000000000002</v>
      </c>
      <c r="P2576" s="87">
        <f t="shared" si="2105"/>
        <v>1.1705738867020156E-2</v>
      </c>
      <c r="Q2576" s="64">
        <f t="shared" si="2110"/>
        <v>30</v>
      </c>
      <c r="R2576" s="87">
        <f t="shared" si="2111"/>
        <v>0.29704640308166824</v>
      </c>
      <c r="S2576" s="64">
        <v>198</v>
      </c>
    </row>
    <row r="2577" spans="1:19" x14ac:dyDescent="0.25">
      <c r="B2577" s="62">
        <v>21</v>
      </c>
      <c r="C2577" s="64" t="s">
        <v>19</v>
      </c>
      <c r="D2577" s="68"/>
      <c r="E2577" s="68">
        <f>$D$2600*R2577</f>
        <v>0</v>
      </c>
      <c r="F2577" s="63">
        <f t="shared" si="2103"/>
        <v>1.0685045953105488E-3</v>
      </c>
      <c r="G2577" s="65">
        <f>IFERROR(VLOOKUP(B2577,EFA!$C$2:$D$7,2,0),EFA!$D$7)</f>
        <v>1.0058360487805551</v>
      </c>
      <c r="H2577" s="69">
        <f>LGD!$D$10</f>
        <v>0.35</v>
      </c>
      <c r="I2577" s="68">
        <f t="shared" si="2106"/>
        <v>0</v>
      </c>
      <c r="J2577" s="70">
        <f t="shared" si="2107"/>
        <v>6.5235697995693634E-2</v>
      </c>
      <c r="K2577" s="68">
        <f t="shared" si="2108"/>
        <v>0</v>
      </c>
      <c r="M2577" s="64">
        <f t="shared" si="2104"/>
        <v>276</v>
      </c>
      <c r="N2577" s="64">
        <v>1</v>
      </c>
      <c r="O2577" s="63">
        <f t="shared" si="2109"/>
        <v>0.13390000000000002</v>
      </c>
      <c r="P2577" s="87">
        <f t="shared" si="2105"/>
        <v>1.1705738867020156E-2</v>
      </c>
      <c r="Q2577" s="64">
        <f t="shared" si="2110"/>
        <v>30</v>
      </c>
      <c r="R2577" s="87">
        <f t="shared" si="2111"/>
        <v>0.29704640308166824</v>
      </c>
      <c r="S2577" s="64">
        <v>198</v>
      </c>
    </row>
    <row r="2578" spans="1:19" x14ac:dyDescent="0.25">
      <c r="B2578" s="62">
        <v>21</v>
      </c>
      <c r="C2578" s="64" t="s">
        <v>20</v>
      </c>
      <c r="D2578" s="68"/>
      <c r="E2578" s="68">
        <f>$D$2601*R2578</f>
        <v>0</v>
      </c>
      <c r="F2578" s="63">
        <f>$X$4-$W$4</f>
        <v>1.0685045953105488E-3</v>
      </c>
      <c r="G2578" s="65">
        <f>IFERROR(VLOOKUP(B2578,EFA!$C$2:$D$7,2,0),EFA!$D$7)</f>
        <v>1.0058360487805551</v>
      </c>
      <c r="H2578" s="69">
        <f>LGD!$D$11</f>
        <v>0.55000000000000004</v>
      </c>
      <c r="I2578" s="68">
        <f t="shared" si="2106"/>
        <v>0</v>
      </c>
      <c r="J2578" s="70">
        <f t="shared" si="2107"/>
        <v>6.5235697995693634E-2</v>
      </c>
      <c r="K2578" s="68">
        <f t="shared" si="2108"/>
        <v>0</v>
      </c>
      <c r="M2578" s="64">
        <f t="shared" si="2104"/>
        <v>276</v>
      </c>
      <c r="N2578" s="64">
        <v>1</v>
      </c>
      <c r="O2578" s="63">
        <f t="shared" si="2109"/>
        <v>0.13390000000000002</v>
      </c>
      <c r="P2578" s="87">
        <f t="shared" si="2105"/>
        <v>1.1705738867020156E-2</v>
      </c>
      <c r="Q2578" s="64">
        <f t="shared" si="2110"/>
        <v>30</v>
      </c>
      <c r="R2578" s="87">
        <f t="shared" si="2111"/>
        <v>0.29704640308166824</v>
      </c>
      <c r="S2578" s="64">
        <v>198</v>
      </c>
    </row>
    <row r="2579" spans="1:19" x14ac:dyDescent="0.25">
      <c r="C2579" s="94"/>
      <c r="D2579" s="102"/>
      <c r="E2579" s="102"/>
      <c r="F2579" s="95"/>
      <c r="G2579" s="98"/>
      <c r="H2579" s="99"/>
      <c r="I2579" s="102"/>
      <c r="J2579" s="100"/>
      <c r="K2579" s="102"/>
      <c r="M2579" s="94"/>
      <c r="N2579" s="94"/>
      <c r="O2579" s="95"/>
      <c r="P2579" s="96"/>
      <c r="Q2579" s="94"/>
      <c r="R2579" s="96"/>
      <c r="S2579" s="94"/>
    </row>
    <row r="2580" spans="1:19" x14ac:dyDescent="0.25">
      <c r="A2580" s="64">
        <v>22</v>
      </c>
      <c r="B2580" s="62" t="s">
        <v>52</v>
      </c>
      <c r="C2580" s="64" t="s">
        <v>9</v>
      </c>
      <c r="D2580" s="64"/>
      <c r="E2580" s="84" t="s">
        <v>26</v>
      </c>
      <c r="F2580" s="84" t="s">
        <v>39</v>
      </c>
      <c r="G2580" s="84" t="s">
        <v>27</v>
      </c>
      <c r="H2580" s="84" t="s">
        <v>28</v>
      </c>
      <c r="I2580" s="84" t="s">
        <v>29</v>
      </c>
      <c r="J2580" s="84" t="s">
        <v>30</v>
      </c>
      <c r="K2580" s="85" t="s">
        <v>31</v>
      </c>
      <c r="M2580" s="85" t="s">
        <v>32</v>
      </c>
      <c r="N2580" s="85" t="s">
        <v>33</v>
      </c>
      <c r="O2580" s="85" t="s">
        <v>34</v>
      </c>
      <c r="P2580" s="85" t="s">
        <v>35</v>
      </c>
      <c r="Q2580" s="85" t="s">
        <v>36</v>
      </c>
      <c r="R2580" s="85" t="s">
        <v>37</v>
      </c>
      <c r="S2580" s="85" t="s">
        <v>38</v>
      </c>
    </row>
    <row r="2581" spans="1:19" x14ac:dyDescent="0.25">
      <c r="B2581" s="62">
        <v>22</v>
      </c>
      <c r="C2581" s="64" t="s">
        <v>12</v>
      </c>
      <c r="D2581" s="68"/>
      <c r="E2581" s="68">
        <f>$D$2593*R2581</f>
        <v>0</v>
      </c>
      <c r="F2581" s="63">
        <f t="shared" ref="F2581:F2588" si="2112">$Y$4-$X$4</f>
        <v>1.0187883424041533E-3</v>
      </c>
      <c r="G2581" s="65">
        <f>IFERROR(VLOOKUP(B2581,EFA!$C$2:$D$7,2,0),EFA!$D$7)</f>
        <v>1.0058360487805551</v>
      </c>
      <c r="H2581" s="69">
        <f>LGD!$D$3</f>
        <v>0</v>
      </c>
      <c r="I2581" s="68">
        <f>E2581*F2581*G2581*H2581</f>
        <v>0</v>
      </c>
      <c r="J2581" s="70">
        <f>1/((1+($O$16/12))^(M2581-Q2581))</f>
        <v>5.7102527130480626E-2</v>
      </c>
      <c r="K2581" s="68">
        <f>I2581*J2581</f>
        <v>0</v>
      </c>
      <c r="M2581" s="64">
        <f t="shared" ref="M2581:M2589" si="2113">12*23</f>
        <v>276</v>
      </c>
      <c r="N2581" s="64">
        <v>1</v>
      </c>
      <c r="O2581" s="63">
        <f>$O$16</f>
        <v>0.13390000000000002</v>
      </c>
      <c r="P2581" s="87">
        <f t="shared" ref="P2581:P2589" si="2114">PMT(O2581/12,M2581,-N2581,0,0)</f>
        <v>1.1705738867020156E-2</v>
      </c>
      <c r="Q2581" s="64">
        <f>$Q$2821-12</f>
        <v>18</v>
      </c>
      <c r="R2581" s="87">
        <f>PV(O2581/12,Q2581,-P2581,0,0)</f>
        <v>0.18993662825876914</v>
      </c>
      <c r="S2581" s="64">
        <v>198</v>
      </c>
    </row>
    <row r="2582" spans="1:19" x14ac:dyDescent="0.25">
      <c r="B2582" s="62">
        <v>22</v>
      </c>
      <c r="C2582" s="64" t="s">
        <v>13</v>
      </c>
      <c r="D2582" s="68"/>
      <c r="E2582" s="68">
        <f>$D$2594*R2582</f>
        <v>0</v>
      </c>
      <c r="F2582" s="63">
        <f t="shared" si="2112"/>
        <v>1.0187883424041533E-3</v>
      </c>
      <c r="G2582" s="65">
        <f>IFERROR(VLOOKUP(B2582,EFA!$C$2:$D$7,2,0),EFA!$D$7)</f>
        <v>1.0058360487805551</v>
      </c>
      <c r="H2582" s="69">
        <f>LGD!$D$4</f>
        <v>0.55000000000000004</v>
      </c>
      <c r="I2582" s="68">
        <f t="shared" ref="I2582:I2589" si="2115">E2582*F2582*G2582*H2582</f>
        <v>0</v>
      </c>
      <c r="J2582" s="70">
        <f t="shared" ref="J2582:J2589" si="2116">1/((1+($O$16/12))^(M2582-Q2582))</f>
        <v>5.7102527130480626E-2</v>
      </c>
      <c r="K2582" s="68">
        <f t="shared" ref="K2582:K2589" si="2117">I2582*J2582</f>
        <v>0</v>
      </c>
      <c r="M2582" s="64">
        <f t="shared" si="2113"/>
        <v>276</v>
      </c>
      <c r="N2582" s="64">
        <v>1</v>
      </c>
      <c r="O2582" s="63">
        <f t="shared" ref="O2582:O2589" si="2118">$O$16</f>
        <v>0.13390000000000002</v>
      </c>
      <c r="P2582" s="87">
        <f t="shared" si="2114"/>
        <v>1.1705738867020156E-2</v>
      </c>
      <c r="Q2582" s="64">
        <f t="shared" ref="Q2582:Q2589" si="2119">$Q$2821-12</f>
        <v>18</v>
      </c>
      <c r="R2582" s="87">
        <f t="shared" ref="R2582:R2589" si="2120">PV(O2582/12,Q2582,-P2582,0,0)</f>
        <v>0.18993662825876914</v>
      </c>
      <c r="S2582" s="64">
        <v>198</v>
      </c>
    </row>
    <row r="2583" spans="1:19" x14ac:dyDescent="0.25">
      <c r="B2583" s="62">
        <v>22</v>
      </c>
      <c r="C2583" s="64" t="s">
        <v>14</v>
      </c>
      <c r="D2583" s="68"/>
      <c r="E2583" s="68">
        <f>$D$2595*R2583</f>
        <v>0</v>
      </c>
      <c r="F2583" s="63">
        <f t="shared" si="2112"/>
        <v>1.0187883424041533E-3</v>
      </c>
      <c r="G2583" s="65">
        <f>IFERROR(VLOOKUP(B2583,EFA!$C$2:$D$7,2,0),EFA!$D$7)</f>
        <v>1.0058360487805551</v>
      </c>
      <c r="H2583" s="69">
        <f>LGD!$D$5</f>
        <v>0.14000000000000001</v>
      </c>
      <c r="I2583" s="68">
        <f t="shared" si="2115"/>
        <v>0</v>
      </c>
      <c r="J2583" s="70">
        <f t="shared" si="2116"/>
        <v>5.7102527130480626E-2</v>
      </c>
      <c r="K2583" s="68">
        <f t="shared" si="2117"/>
        <v>0</v>
      </c>
      <c r="M2583" s="64">
        <f t="shared" si="2113"/>
        <v>276</v>
      </c>
      <c r="N2583" s="64">
        <v>1</v>
      </c>
      <c r="O2583" s="63">
        <f t="shared" si="2118"/>
        <v>0.13390000000000002</v>
      </c>
      <c r="P2583" s="87">
        <f t="shared" si="2114"/>
        <v>1.1705738867020156E-2</v>
      </c>
      <c r="Q2583" s="64">
        <f t="shared" si="2119"/>
        <v>18</v>
      </c>
      <c r="R2583" s="87">
        <f t="shared" si="2120"/>
        <v>0.18993662825876914</v>
      </c>
      <c r="S2583" s="64">
        <v>198</v>
      </c>
    </row>
    <row r="2584" spans="1:19" x14ac:dyDescent="0.25">
      <c r="B2584" s="62">
        <v>22</v>
      </c>
      <c r="C2584" s="64" t="s">
        <v>15</v>
      </c>
      <c r="D2584" s="68"/>
      <c r="E2584" s="68">
        <f>$D$2596*R2584</f>
        <v>0</v>
      </c>
      <c r="F2584" s="63">
        <f t="shared" si="2112"/>
        <v>1.0187883424041533E-3</v>
      </c>
      <c r="G2584" s="65">
        <f>IFERROR(VLOOKUP(B2584,EFA!$C$2:$D$7,2,0),EFA!$D$7)</f>
        <v>1.0058360487805551</v>
      </c>
      <c r="H2584" s="69">
        <f>LGD!$D$6</f>
        <v>0.3</v>
      </c>
      <c r="I2584" s="68">
        <f t="shared" si="2115"/>
        <v>0</v>
      </c>
      <c r="J2584" s="70">
        <f t="shared" si="2116"/>
        <v>5.7102527130480626E-2</v>
      </c>
      <c r="K2584" s="68">
        <f t="shared" si="2117"/>
        <v>0</v>
      </c>
      <c r="M2584" s="64">
        <f t="shared" si="2113"/>
        <v>276</v>
      </c>
      <c r="N2584" s="64">
        <v>1</v>
      </c>
      <c r="O2584" s="63">
        <f t="shared" si="2118"/>
        <v>0.13390000000000002</v>
      </c>
      <c r="P2584" s="87">
        <f t="shared" si="2114"/>
        <v>1.1705738867020156E-2</v>
      </c>
      <c r="Q2584" s="64">
        <f t="shared" si="2119"/>
        <v>18</v>
      </c>
      <c r="R2584" s="87">
        <f t="shared" si="2120"/>
        <v>0.18993662825876914</v>
      </c>
      <c r="S2584" s="64">
        <v>198</v>
      </c>
    </row>
    <row r="2585" spans="1:19" x14ac:dyDescent="0.25">
      <c r="B2585" s="62">
        <v>22</v>
      </c>
      <c r="C2585" s="64" t="s">
        <v>16</v>
      </c>
      <c r="D2585" s="68"/>
      <c r="E2585" s="68">
        <f>$D$2597*R2585</f>
        <v>0</v>
      </c>
      <c r="F2585" s="63">
        <f t="shared" si="2112"/>
        <v>1.0187883424041533E-3</v>
      </c>
      <c r="G2585" s="65">
        <f>IFERROR(VLOOKUP(B2585,EFA!$C$2:$D$7,2,0),EFA!$D$7)</f>
        <v>1.0058360487805551</v>
      </c>
      <c r="H2585" s="69">
        <f>LGD!$D$7</f>
        <v>0.3</v>
      </c>
      <c r="I2585" s="68">
        <f t="shared" si="2115"/>
        <v>0</v>
      </c>
      <c r="J2585" s="70">
        <f t="shared" si="2116"/>
        <v>5.7102527130480626E-2</v>
      </c>
      <c r="K2585" s="68">
        <f t="shared" si="2117"/>
        <v>0</v>
      </c>
      <c r="M2585" s="64">
        <f t="shared" si="2113"/>
        <v>276</v>
      </c>
      <c r="N2585" s="64">
        <v>1</v>
      </c>
      <c r="O2585" s="63">
        <f t="shared" si="2118"/>
        <v>0.13390000000000002</v>
      </c>
      <c r="P2585" s="87">
        <f t="shared" si="2114"/>
        <v>1.1705738867020156E-2</v>
      </c>
      <c r="Q2585" s="64">
        <f t="shared" si="2119"/>
        <v>18</v>
      </c>
      <c r="R2585" s="87">
        <f t="shared" si="2120"/>
        <v>0.18993662825876914</v>
      </c>
      <c r="S2585" s="64">
        <v>198</v>
      </c>
    </row>
    <row r="2586" spans="1:19" x14ac:dyDescent="0.25">
      <c r="B2586" s="62">
        <v>22</v>
      </c>
      <c r="C2586" s="64" t="s">
        <v>17</v>
      </c>
      <c r="D2586" s="68"/>
      <c r="E2586" s="68">
        <f>$D$2598*R2586</f>
        <v>0</v>
      </c>
      <c r="F2586" s="63">
        <f t="shared" si="2112"/>
        <v>1.0187883424041533E-3</v>
      </c>
      <c r="G2586" s="65">
        <f>IFERROR(VLOOKUP(B2586,EFA!$C$2:$D$7,2,0),EFA!$D$7)</f>
        <v>1.0058360487805551</v>
      </c>
      <c r="H2586" s="69">
        <f>LGD!$D$8</f>
        <v>4.6364209605119888E-2</v>
      </c>
      <c r="I2586" s="68">
        <f t="shared" si="2115"/>
        <v>0</v>
      </c>
      <c r="J2586" s="70">
        <f t="shared" si="2116"/>
        <v>5.7102527130480626E-2</v>
      </c>
      <c r="K2586" s="68">
        <f t="shared" si="2117"/>
        <v>0</v>
      </c>
      <c r="M2586" s="64">
        <f t="shared" si="2113"/>
        <v>276</v>
      </c>
      <c r="N2586" s="64">
        <v>1</v>
      </c>
      <c r="O2586" s="63">
        <f t="shared" si="2118"/>
        <v>0.13390000000000002</v>
      </c>
      <c r="P2586" s="87">
        <f t="shared" si="2114"/>
        <v>1.1705738867020156E-2</v>
      </c>
      <c r="Q2586" s="64">
        <f t="shared" si="2119"/>
        <v>18</v>
      </c>
      <c r="R2586" s="87">
        <f t="shared" si="2120"/>
        <v>0.18993662825876914</v>
      </c>
      <c r="S2586" s="64">
        <v>198</v>
      </c>
    </row>
    <row r="2587" spans="1:19" x14ac:dyDescent="0.25">
      <c r="B2587" s="62">
        <v>22</v>
      </c>
      <c r="C2587" s="64" t="s">
        <v>18</v>
      </c>
      <c r="D2587" s="68"/>
      <c r="E2587" s="68">
        <f>$D$2599*R2587</f>
        <v>0</v>
      </c>
      <c r="F2587" s="63">
        <f t="shared" si="2112"/>
        <v>1.0187883424041533E-3</v>
      </c>
      <c r="G2587" s="65">
        <f>IFERROR(VLOOKUP(B2587,EFA!$C$2:$D$7,2,0),EFA!$D$7)</f>
        <v>1.0058360487805551</v>
      </c>
      <c r="H2587" s="69">
        <f>LGD!$D$9</f>
        <v>0.25</v>
      </c>
      <c r="I2587" s="68">
        <f t="shared" si="2115"/>
        <v>0</v>
      </c>
      <c r="J2587" s="70">
        <f t="shared" si="2116"/>
        <v>5.7102527130480626E-2</v>
      </c>
      <c r="K2587" s="68">
        <f t="shared" si="2117"/>
        <v>0</v>
      </c>
      <c r="M2587" s="64">
        <f t="shared" si="2113"/>
        <v>276</v>
      </c>
      <c r="N2587" s="64">
        <v>1</v>
      </c>
      <c r="O2587" s="63">
        <f t="shared" si="2118"/>
        <v>0.13390000000000002</v>
      </c>
      <c r="P2587" s="87">
        <f t="shared" si="2114"/>
        <v>1.1705738867020156E-2</v>
      </c>
      <c r="Q2587" s="64">
        <f t="shared" si="2119"/>
        <v>18</v>
      </c>
      <c r="R2587" s="87">
        <f t="shared" si="2120"/>
        <v>0.18993662825876914</v>
      </c>
      <c r="S2587" s="64">
        <v>198</v>
      </c>
    </row>
    <row r="2588" spans="1:19" x14ac:dyDescent="0.25">
      <c r="B2588" s="62">
        <v>22</v>
      </c>
      <c r="C2588" s="64" t="s">
        <v>19</v>
      </c>
      <c r="D2588" s="68"/>
      <c r="E2588" s="68">
        <f>$D$2600*R2588</f>
        <v>0</v>
      </c>
      <c r="F2588" s="63">
        <f t="shared" si="2112"/>
        <v>1.0187883424041533E-3</v>
      </c>
      <c r="G2588" s="65">
        <f>IFERROR(VLOOKUP(B2588,EFA!$C$2:$D$7,2,0),EFA!$D$7)</f>
        <v>1.0058360487805551</v>
      </c>
      <c r="H2588" s="69">
        <f>LGD!$D$10</f>
        <v>0.35</v>
      </c>
      <c r="I2588" s="68">
        <f t="shared" si="2115"/>
        <v>0</v>
      </c>
      <c r="J2588" s="70">
        <f t="shared" si="2116"/>
        <v>5.7102527130480626E-2</v>
      </c>
      <c r="K2588" s="68">
        <f t="shared" si="2117"/>
        <v>0</v>
      </c>
      <c r="M2588" s="64">
        <f t="shared" si="2113"/>
        <v>276</v>
      </c>
      <c r="N2588" s="64">
        <v>1</v>
      </c>
      <c r="O2588" s="63">
        <f t="shared" si="2118"/>
        <v>0.13390000000000002</v>
      </c>
      <c r="P2588" s="87">
        <f t="shared" si="2114"/>
        <v>1.1705738867020156E-2</v>
      </c>
      <c r="Q2588" s="64">
        <f t="shared" si="2119"/>
        <v>18</v>
      </c>
      <c r="R2588" s="87">
        <f t="shared" si="2120"/>
        <v>0.18993662825876914</v>
      </c>
      <c r="S2588" s="64">
        <v>198</v>
      </c>
    </row>
    <row r="2589" spans="1:19" x14ac:dyDescent="0.25">
      <c r="B2589" s="62">
        <v>22</v>
      </c>
      <c r="C2589" s="64" t="s">
        <v>20</v>
      </c>
      <c r="D2589" s="68"/>
      <c r="E2589" s="68">
        <f>$D$2601*R2589</f>
        <v>0</v>
      </c>
      <c r="F2589" s="63">
        <f>$Y$4-$X$4</f>
        <v>1.0187883424041533E-3</v>
      </c>
      <c r="G2589" s="65">
        <f>IFERROR(VLOOKUP(B2589,EFA!$C$2:$D$7,2,0),EFA!$D$7)</f>
        <v>1.0058360487805551</v>
      </c>
      <c r="H2589" s="69">
        <f>LGD!$D$11</f>
        <v>0.55000000000000004</v>
      </c>
      <c r="I2589" s="68">
        <f t="shared" si="2115"/>
        <v>0</v>
      </c>
      <c r="J2589" s="70">
        <f t="shared" si="2116"/>
        <v>5.7102527130480626E-2</v>
      </c>
      <c r="K2589" s="68">
        <f t="shared" si="2117"/>
        <v>0</v>
      </c>
      <c r="M2589" s="64">
        <f t="shared" si="2113"/>
        <v>276</v>
      </c>
      <c r="N2589" s="64">
        <v>1</v>
      </c>
      <c r="O2589" s="63">
        <f t="shared" si="2118"/>
        <v>0.13390000000000002</v>
      </c>
      <c r="P2589" s="87">
        <f t="shared" si="2114"/>
        <v>1.1705738867020156E-2</v>
      </c>
      <c r="Q2589" s="64">
        <f t="shared" si="2119"/>
        <v>18</v>
      </c>
      <c r="R2589" s="87">
        <f t="shared" si="2120"/>
        <v>0.18993662825876914</v>
      </c>
      <c r="S2589" s="64">
        <v>198</v>
      </c>
    </row>
    <row r="2590" spans="1:19" x14ac:dyDescent="0.25">
      <c r="C2590" s="94"/>
      <c r="D2590" s="102"/>
      <c r="E2590" s="102"/>
      <c r="F2590" s="95"/>
      <c r="G2590" s="98"/>
      <c r="H2590" s="99"/>
      <c r="I2590" s="102"/>
      <c r="J2590" s="100"/>
      <c r="K2590" s="102"/>
      <c r="M2590" s="94"/>
      <c r="N2590" s="94"/>
      <c r="O2590" s="95"/>
      <c r="P2590" s="96"/>
      <c r="Q2590" s="94"/>
      <c r="R2590" s="96"/>
      <c r="S2590" s="94"/>
    </row>
    <row r="2591" spans="1:19" x14ac:dyDescent="0.25">
      <c r="C2591" s="64"/>
      <c r="D2591" s="68"/>
      <c r="E2591" s="68"/>
      <c r="F2591" s="63"/>
      <c r="G2591" s="65"/>
      <c r="H2591" s="69"/>
      <c r="I2591" s="68"/>
      <c r="J2591" s="70"/>
      <c r="K2591" s="68"/>
      <c r="M2591" s="64"/>
      <c r="N2591" s="64"/>
      <c r="O2591" s="63"/>
      <c r="P2591" s="87"/>
      <c r="Q2591" s="64"/>
      <c r="R2591" s="87"/>
      <c r="S2591" s="64"/>
    </row>
    <row r="2592" spans="1:19" x14ac:dyDescent="0.25">
      <c r="A2592" s="64">
        <v>23</v>
      </c>
      <c r="B2592" s="62" t="s">
        <v>52</v>
      </c>
      <c r="C2592" s="64" t="s">
        <v>9</v>
      </c>
      <c r="D2592" s="64"/>
      <c r="E2592" s="84" t="s">
        <v>26</v>
      </c>
      <c r="F2592" s="84" t="s">
        <v>39</v>
      </c>
      <c r="G2592" s="84" t="s">
        <v>27</v>
      </c>
      <c r="H2592" s="84" t="s">
        <v>28</v>
      </c>
      <c r="I2592" s="84" t="s">
        <v>29</v>
      </c>
      <c r="J2592" s="84" t="s">
        <v>30</v>
      </c>
      <c r="K2592" s="85" t="s">
        <v>31</v>
      </c>
      <c r="M2592" s="85" t="s">
        <v>32</v>
      </c>
      <c r="N2592" s="85" t="s">
        <v>33</v>
      </c>
      <c r="O2592" s="85" t="s">
        <v>34</v>
      </c>
      <c r="P2592" s="85" t="s">
        <v>35</v>
      </c>
      <c r="Q2592" s="85" t="s">
        <v>36</v>
      </c>
      <c r="R2592" s="85" t="s">
        <v>37</v>
      </c>
      <c r="S2592" s="85" t="s">
        <v>38</v>
      </c>
    </row>
    <row r="2593" spans="1:19" x14ac:dyDescent="0.25">
      <c r="B2593" s="62">
        <v>1</v>
      </c>
      <c r="C2593" s="64" t="s">
        <v>12</v>
      </c>
      <c r="D2593" s="68">
        <f>'31-60 days'!C27</f>
        <v>0</v>
      </c>
      <c r="E2593" s="68">
        <f>D2593*R2593</f>
        <v>0</v>
      </c>
      <c r="F2593" s="63">
        <f>$D$4</f>
        <v>6.9392486816699517E-2</v>
      </c>
      <c r="G2593" s="65">
        <f>IFERROR(VLOOKUP(B2593,EFA!$C$2:$D$7,2,0),EFA!$D$7)</f>
        <v>1.0407772896135385</v>
      </c>
      <c r="H2593" s="69">
        <f>LGD!$D$3</f>
        <v>0</v>
      </c>
      <c r="I2593" s="68">
        <f>E2593*F2593*G2593*H2593</f>
        <v>0</v>
      </c>
      <c r="J2593" s="70">
        <f>1/((1+($O$16/12))^(M2593-Q2593))</f>
        <v>0.93558878588680383</v>
      </c>
      <c r="K2593" s="68">
        <f>I2593*J2593</f>
        <v>0</v>
      </c>
      <c r="M2593" s="64">
        <f>12*23</f>
        <v>276</v>
      </c>
      <c r="N2593" s="64">
        <v>1</v>
      </c>
      <c r="O2593" s="63">
        <f>$O$16</f>
        <v>0.13390000000000002</v>
      </c>
      <c r="P2593" s="87">
        <f t="shared" ref="P2593:P2601" si="2121">PMT(O2593/12,M2593,-N2593,0,0)</f>
        <v>1.1705738867020156E-2</v>
      </c>
      <c r="Q2593" s="64">
        <f>M2593-6</f>
        <v>270</v>
      </c>
      <c r="R2593" s="87">
        <f>PV(O2593/12,Q2593,-P2593,0,0)</f>
        <v>0.9966225702061865</v>
      </c>
      <c r="S2593" s="64">
        <v>6</v>
      </c>
    </row>
    <row r="2594" spans="1:19" x14ac:dyDescent="0.25">
      <c r="B2594" s="62">
        <v>1</v>
      </c>
      <c r="C2594" s="64" t="s">
        <v>13</v>
      </c>
      <c r="D2594" s="68">
        <f>'31-60 days'!D27</f>
        <v>0</v>
      </c>
      <c r="E2594" s="68">
        <f t="shared" ref="E2594:E2601" si="2122">D2594*R2594</f>
        <v>0</v>
      </c>
      <c r="F2594" s="63">
        <f t="shared" ref="F2594:F2601" si="2123">$D$4</f>
        <v>6.9392486816699517E-2</v>
      </c>
      <c r="G2594" s="65">
        <f>IFERROR(VLOOKUP(B2594,EFA!$C$2:$D$7,2,0),EFA!$D$7)</f>
        <v>1.0407772896135385</v>
      </c>
      <c r="H2594" s="69">
        <f>LGD!$D$4</f>
        <v>0.55000000000000004</v>
      </c>
      <c r="I2594" s="68">
        <f t="shared" ref="I2594:I2601" si="2124">E2594*F2594*G2594*H2594</f>
        <v>0</v>
      </c>
      <c r="J2594" s="70">
        <f t="shared" ref="J2594:J2601" si="2125">1/((1+($O$16/12))^(M2594-Q2594))</f>
        <v>0.93558878588680383</v>
      </c>
      <c r="K2594" s="68">
        <f t="shared" ref="K2594:K2601" si="2126">I2594*J2594</f>
        <v>0</v>
      </c>
      <c r="M2594" s="64">
        <f t="shared" ref="M2594:M2601" si="2127">12*23</f>
        <v>276</v>
      </c>
      <c r="N2594" s="64">
        <v>1</v>
      </c>
      <c r="O2594" s="63">
        <f t="shared" ref="O2594:O2601" si="2128">$O$16</f>
        <v>0.13390000000000002</v>
      </c>
      <c r="P2594" s="87">
        <f t="shared" si="2121"/>
        <v>1.1705738867020156E-2</v>
      </c>
      <c r="Q2594" s="64">
        <f t="shared" ref="Q2594:Q2601" si="2129">M2594-6</f>
        <v>270</v>
      </c>
      <c r="R2594" s="87">
        <f t="shared" ref="R2594:R2601" si="2130">PV(O2594/12,Q2594,-P2594,0,0)</f>
        <v>0.9966225702061865</v>
      </c>
      <c r="S2594" s="64">
        <v>6</v>
      </c>
    </row>
    <row r="2595" spans="1:19" x14ac:dyDescent="0.25">
      <c r="B2595" s="62">
        <v>1</v>
      </c>
      <c r="C2595" s="64" t="s">
        <v>14</v>
      </c>
      <c r="D2595" s="68">
        <f>'31-60 days'!E27</f>
        <v>0</v>
      </c>
      <c r="E2595" s="68">
        <f t="shared" si="2122"/>
        <v>0</v>
      </c>
      <c r="F2595" s="63">
        <f t="shared" si="2123"/>
        <v>6.9392486816699517E-2</v>
      </c>
      <c r="G2595" s="65">
        <f>IFERROR(VLOOKUP(B2595,EFA!$C$2:$D$7,2,0),EFA!$D$7)</f>
        <v>1.0407772896135385</v>
      </c>
      <c r="H2595" s="69">
        <f>LGD!$D$5</f>
        <v>0.14000000000000001</v>
      </c>
      <c r="I2595" s="68">
        <f t="shared" si="2124"/>
        <v>0</v>
      </c>
      <c r="J2595" s="70">
        <f t="shared" si="2125"/>
        <v>0.93558878588680383</v>
      </c>
      <c r="K2595" s="68">
        <f t="shared" si="2126"/>
        <v>0</v>
      </c>
      <c r="M2595" s="64">
        <f t="shared" si="2127"/>
        <v>276</v>
      </c>
      <c r="N2595" s="64">
        <v>1</v>
      </c>
      <c r="O2595" s="63">
        <f t="shared" si="2128"/>
        <v>0.13390000000000002</v>
      </c>
      <c r="P2595" s="87">
        <f t="shared" si="2121"/>
        <v>1.1705738867020156E-2</v>
      </c>
      <c r="Q2595" s="64">
        <f t="shared" si="2129"/>
        <v>270</v>
      </c>
      <c r="R2595" s="87">
        <f t="shared" si="2130"/>
        <v>0.9966225702061865</v>
      </c>
      <c r="S2595" s="64">
        <v>6</v>
      </c>
    </row>
    <row r="2596" spans="1:19" x14ac:dyDescent="0.25">
      <c r="B2596" s="62">
        <v>1</v>
      </c>
      <c r="C2596" s="64" t="s">
        <v>15</v>
      </c>
      <c r="D2596" s="68">
        <f>'31-60 days'!F27</f>
        <v>0</v>
      </c>
      <c r="E2596" s="68">
        <f t="shared" si="2122"/>
        <v>0</v>
      </c>
      <c r="F2596" s="63">
        <f t="shared" si="2123"/>
        <v>6.9392486816699517E-2</v>
      </c>
      <c r="G2596" s="65">
        <f>IFERROR(VLOOKUP(B2596,EFA!$C$2:$D$7,2,0),EFA!$D$7)</f>
        <v>1.0407772896135385</v>
      </c>
      <c r="H2596" s="69">
        <f>LGD!$D$6</f>
        <v>0.3</v>
      </c>
      <c r="I2596" s="68">
        <f t="shared" si="2124"/>
        <v>0</v>
      </c>
      <c r="J2596" s="70">
        <f t="shared" si="2125"/>
        <v>0.93558878588680383</v>
      </c>
      <c r="K2596" s="68">
        <f t="shared" si="2126"/>
        <v>0</v>
      </c>
      <c r="M2596" s="64">
        <f t="shared" si="2127"/>
        <v>276</v>
      </c>
      <c r="N2596" s="64">
        <v>1</v>
      </c>
      <c r="O2596" s="63">
        <f t="shared" si="2128"/>
        <v>0.13390000000000002</v>
      </c>
      <c r="P2596" s="87">
        <f t="shared" si="2121"/>
        <v>1.1705738867020156E-2</v>
      </c>
      <c r="Q2596" s="64">
        <f t="shared" si="2129"/>
        <v>270</v>
      </c>
      <c r="R2596" s="87">
        <f t="shared" si="2130"/>
        <v>0.9966225702061865</v>
      </c>
      <c r="S2596" s="64">
        <v>6</v>
      </c>
    </row>
    <row r="2597" spans="1:19" x14ac:dyDescent="0.25">
      <c r="B2597" s="62">
        <v>1</v>
      </c>
      <c r="C2597" s="64" t="s">
        <v>16</v>
      </c>
      <c r="D2597" s="68">
        <f>'31-60 days'!G27</f>
        <v>0</v>
      </c>
      <c r="E2597" s="68">
        <f t="shared" si="2122"/>
        <v>0</v>
      </c>
      <c r="F2597" s="63">
        <f t="shared" si="2123"/>
        <v>6.9392486816699517E-2</v>
      </c>
      <c r="G2597" s="65">
        <f>IFERROR(VLOOKUP(B2597,EFA!$C$2:$D$7,2,0),EFA!$D$7)</f>
        <v>1.0407772896135385</v>
      </c>
      <c r="H2597" s="69">
        <f>LGD!$D$7</f>
        <v>0.3</v>
      </c>
      <c r="I2597" s="68">
        <f t="shared" si="2124"/>
        <v>0</v>
      </c>
      <c r="J2597" s="70">
        <f t="shared" si="2125"/>
        <v>0.93558878588680383</v>
      </c>
      <c r="K2597" s="68">
        <f t="shared" si="2126"/>
        <v>0</v>
      </c>
      <c r="M2597" s="64">
        <f t="shared" si="2127"/>
        <v>276</v>
      </c>
      <c r="N2597" s="64">
        <v>1</v>
      </c>
      <c r="O2597" s="63">
        <f t="shared" si="2128"/>
        <v>0.13390000000000002</v>
      </c>
      <c r="P2597" s="87">
        <f t="shared" si="2121"/>
        <v>1.1705738867020156E-2</v>
      </c>
      <c r="Q2597" s="64">
        <f t="shared" si="2129"/>
        <v>270</v>
      </c>
      <c r="R2597" s="87">
        <f t="shared" si="2130"/>
        <v>0.9966225702061865</v>
      </c>
      <c r="S2597" s="64">
        <v>6</v>
      </c>
    </row>
    <row r="2598" spans="1:19" x14ac:dyDescent="0.25">
      <c r="B2598" s="62">
        <v>1</v>
      </c>
      <c r="C2598" s="64" t="s">
        <v>17</v>
      </c>
      <c r="D2598" s="68">
        <f>'31-60 days'!H27</f>
        <v>0</v>
      </c>
      <c r="E2598" s="68">
        <f t="shared" si="2122"/>
        <v>0</v>
      </c>
      <c r="F2598" s="63">
        <f t="shared" si="2123"/>
        <v>6.9392486816699517E-2</v>
      </c>
      <c r="G2598" s="65">
        <f>IFERROR(VLOOKUP(B2598,EFA!$C$2:$D$7,2,0),EFA!$D$7)</f>
        <v>1.0407772896135385</v>
      </c>
      <c r="H2598" s="69">
        <f>LGD!$D$8</f>
        <v>4.6364209605119888E-2</v>
      </c>
      <c r="I2598" s="68">
        <f t="shared" si="2124"/>
        <v>0</v>
      </c>
      <c r="J2598" s="70">
        <f t="shared" si="2125"/>
        <v>0.93558878588680383</v>
      </c>
      <c r="K2598" s="68">
        <f t="shared" si="2126"/>
        <v>0</v>
      </c>
      <c r="M2598" s="64">
        <f t="shared" si="2127"/>
        <v>276</v>
      </c>
      <c r="N2598" s="64">
        <v>1</v>
      </c>
      <c r="O2598" s="63">
        <f t="shared" si="2128"/>
        <v>0.13390000000000002</v>
      </c>
      <c r="P2598" s="87">
        <f t="shared" si="2121"/>
        <v>1.1705738867020156E-2</v>
      </c>
      <c r="Q2598" s="64">
        <f t="shared" si="2129"/>
        <v>270</v>
      </c>
      <c r="R2598" s="87">
        <f t="shared" si="2130"/>
        <v>0.9966225702061865</v>
      </c>
      <c r="S2598" s="64">
        <v>6</v>
      </c>
    </row>
    <row r="2599" spans="1:19" x14ac:dyDescent="0.25">
      <c r="B2599" s="62">
        <v>1</v>
      </c>
      <c r="C2599" s="64" t="s">
        <v>18</v>
      </c>
      <c r="D2599" s="68">
        <f>'31-60 days'!I27</f>
        <v>0</v>
      </c>
      <c r="E2599" s="68">
        <f t="shared" si="2122"/>
        <v>0</v>
      </c>
      <c r="F2599" s="63">
        <f t="shared" si="2123"/>
        <v>6.9392486816699517E-2</v>
      </c>
      <c r="G2599" s="65">
        <f>IFERROR(VLOOKUP(B2599,EFA!$C$2:$D$7,2,0),EFA!$D$7)</f>
        <v>1.0407772896135385</v>
      </c>
      <c r="H2599" s="69">
        <f>LGD!$D$9</f>
        <v>0.25</v>
      </c>
      <c r="I2599" s="68">
        <f t="shared" si="2124"/>
        <v>0</v>
      </c>
      <c r="J2599" s="70">
        <f t="shared" si="2125"/>
        <v>0.93558878588680383</v>
      </c>
      <c r="K2599" s="68">
        <f t="shared" si="2126"/>
        <v>0</v>
      </c>
      <c r="M2599" s="64">
        <f t="shared" si="2127"/>
        <v>276</v>
      </c>
      <c r="N2599" s="64">
        <v>1</v>
      </c>
      <c r="O2599" s="63">
        <f t="shared" si="2128"/>
        <v>0.13390000000000002</v>
      </c>
      <c r="P2599" s="87">
        <f t="shared" si="2121"/>
        <v>1.1705738867020156E-2</v>
      </c>
      <c r="Q2599" s="64">
        <f t="shared" si="2129"/>
        <v>270</v>
      </c>
      <c r="R2599" s="87">
        <f t="shared" si="2130"/>
        <v>0.9966225702061865</v>
      </c>
      <c r="S2599" s="64">
        <v>6</v>
      </c>
    </row>
    <row r="2600" spans="1:19" x14ac:dyDescent="0.25">
      <c r="B2600" s="62">
        <v>1</v>
      </c>
      <c r="C2600" s="64" t="s">
        <v>19</v>
      </c>
      <c r="D2600" s="68">
        <f>'31-60 days'!J27</f>
        <v>0</v>
      </c>
      <c r="E2600" s="68">
        <f t="shared" si="2122"/>
        <v>0</v>
      </c>
      <c r="F2600" s="63">
        <f t="shared" si="2123"/>
        <v>6.9392486816699517E-2</v>
      </c>
      <c r="G2600" s="65">
        <f>IFERROR(VLOOKUP(B2600,EFA!$C$2:$D$7,2,0),EFA!$D$7)</f>
        <v>1.0407772896135385</v>
      </c>
      <c r="H2600" s="69">
        <f>LGD!$D$10</f>
        <v>0.35</v>
      </c>
      <c r="I2600" s="68">
        <f t="shared" si="2124"/>
        <v>0</v>
      </c>
      <c r="J2600" s="70">
        <f t="shared" si="2125"/>
        <v>0.93558878588680383</v>
      </c>
      <c r="K2600" s="68">
        <f t="shared" si="2126"/>
        <v>0</v>
      </c>
      <c r="M2600" s="64">
        <f t="shared" si="2127"/>
        <v>276</v>
      </c>
      <c r="N2600" s="64">
        <v>1</v>
      </c>
      <c r="O2600" s="63">
        <f t="shared" si="2128"/>
        <v>0.13390000000000002</v>
      </c>
      <c r="P2600" s="87">
        <f t="shared" si="2121"/>
        <v>1.1705738867020156E-2</v>
      </c>
      <c r="Q2600" s="64">
        <f t="shared" si="2129"/>
        <v>270</v>
      </c>
      <c r="R2600" s="87">
        <f t="shared" si="2130"/>
        <v>0.9966225702061865</v>
      </c>
      <c r="S2600" s="64">
        <v>6</v>
      </c>
    </row>
    <row r="2601" spans="1:19" x14ac:dyDescent="0.25">
      <c r="B2601" s="62">
        <v>1</v>
      </c>
      <c r="C2601" s="64" t="s">
        <v>20</v>
      </c>
      <c r="D2601" s="68">
        <f>'31-60 days'!K27</f>
        <v>0</v>
      </c>
      <c r="E2601" s="68">
        <f t="shared" si="2122"/>
        <v>0</v>
      </c>
      <c r="F2601" s="63">
        <f t="shared" si="2123"/>
        <v>6.9392486816699517E-2</v>
      </c>
      <c r="G2601" s="65">
        <f>IFERROR(VLOOKUP(B2601,EFA!$C$2:$D$7,2,0),EFA!$D$7)</f>
        <v>1.0407772896135385</v>
      </c>
      <c r="H2601" s="69">
        <f>LGD!$D$11</f>
        <v>0.55000000000000004</v>
      </c>
      <c r="I2601" s="68">
        <f t="shared" si="2124"/>
        <v>0</v>
      </c>
      <c r="J2601" s="70">
        <f t="shared" si="2125"/>
        <v>0.93558878588680383</v>
      </c>
      <c r="K2601" s="68">
        <f t="shared" si="2126"/>
        <v>0</v>
      </c>
      <c r="M2601" s="64">
        <f t="shared" si="2127"/>
        <v>276</v>
      </c>
      <c r="N2601" s="64">
        <v>1</v>
      </c>
      <c r="O2601" s="63">
        <f t="shared" si="2128"/>
        <v>0.13390000000000002</v>
      </c>
      <c r="P2601" s="87">
        <f t="shared" si="2121"/>
        <v>1.1705738867020156E-2</v>
      </c>
      <c r="Q2601" s="64">
        <f t="shared" si="2129"/>
        <v>270</v>
      </c>
      <c r="R2601" s="87">
        <f t="shared" si="2130"/>
        <v>0.9966225702061865</v>
      </c>
      <c r="S2601" s="64">
        <v>6</v>
      </c>
    </row>
    <row r="2602" spans="1:19" x14ac:dyDescent="0.25">
      <c r="C2602" s="88"/>
      <c r="D2602" s="89"/>
      <c r="E2602" s="89"/>
      <c r="F2602" s="90"/>
      <c r="G2602" s="91"/>
      <c r="H2602" s="92"/>
      <c r="I2602" s="89"/>
      <c r="J2602" s="93"/>
      <c r="K2602" s="89"/>
      <c r="M2602" s="94"/>
      <c r="N2602" s="94"/>
      <c r="O2602" s="95"/>
      <c r="P2602" s="96"/>
      <c r="Q2602" s="94"/>
      <c r="R2602" s="96"/>
      <c r="S2602" s="94"/>
    </row>
    <row r="2603" spans="1:19" x14ac:dyDescent="0.25">
      <c r="A2603" s="64">
        <v>23</v>
      </c>
      <c r="B2603" s="62" t="s">
        <v>52</v>
      </c>
      <c r="C2603" s="64" t="s">
        <v>9</v>
      </c>
      <c r="D2603" s="64"/>
      <c r="E2603" s="84" t="s">
        <v>26</v>
      </c>
      <c r="F2603" s="84" t="s">
        <v>39</v>
      </c>
      <c r="G2603" s="84" t="s">
        <v>27</v>
      </c>
      <c r="H2603" s="84" t="s">
        <v>28</v>
      </c>
      <c r="I2603" s="84" t="s">
        <v>29</v>
      </c>
      <c r="J2603" s="84" t="s">
        <v>30</v>
      </c>
      <c r="K2603" s="85" t="s">
        <v>31</v>
      </c>
      <c r="M2603" s="85" t="s">
        <v>32</v>
      </c>
      <c r="N2603" s="85" t="s">
        <v>33</v>
      </c>
      <c r="O2603" s="85" t="s">
        <v>34</v>
      </c>
      <c r="P2603" s="85" t="s">
        <v>35</v>
      </c>
      <c r="Q2603" s="85" t="s">
        <v>36</v>
      </c>
      <c r="R2603" s="85" t="s">
        <v>37</v>
      </c>
      <c r="S2603" s="85" t="s">
        <v>38</v>
      </c>
    </row>
    <row r="2604" spans="1:19" x14ac:dyDescent="0.25">
      <c r="B2604" s="62">
        <v>2</v>
      </c>
      <c r="C2604" s="64" t="s">
        <v>12</v>
      </c>
      <c r="D2604" s="68"/>
      <c r="E2604" s="68">
        <f>$D$2593*R2604</f>
        <v>0</v>
      </c>
      <c r="F2604" s="63">
        <f>$E$4-$D$4</f>
        <v>1.1234008039333332E-2</v>
      </c>
      <c r="G2604" s="65">
        <f>IFERROR(VLOOKUP(B2604,EFA!$C$2:$D$7,2,0),EFA!$D$7)</f>
        <v>0.97341921930465047</v>
      </c>
      <c r="H2604" s="69">
        <f>LGD!$D$3</f>
        <v>0</v>
      </c>
      <c r="I2604" s="68">
        <f>E2604*F2604*G2604*H2604</f>
        <v>0</v>
      </c>
      <c r="J2604" s="70">
        <f>1/((1+($O$16/12))^(M2604-Q2604))</f>
        <v>0.81894554163582844</v>
      </c>
      <c r="K2604" s="68">
        <f>I2604*J2604</f>
        <v>0</v>
      </c>
      <c r="M2604" s="64">
        <f t="shared" ref="M2604:M2612" si="2131">12*23</f>
        <v>276</v>
      </c>
      <c r="N2604" s="64">
        <v>1</v>
      </c>
      <c r="O2604" s="63">
        <f>$O$16</f>
        <v>0.13390000000000002</v>
      </c>
      <c r="P2604" s="87">
        <f t="shared" ref="P2604:P2612" si="2132">PMT(O2604/12,M2604,-N2604,0,0)</f>
        <v>1.1705738867020156E-2</v>
      </c>
      <c r="Q2604" s="64">
        <f>$Q$2601-12</f>
        <v>258</v>
      </c>
      <c r="R2604" s="87">
        <f>PV(O2604/12,Q2604,-P2604,0,0)</f>
        <v>0.98915413853178313</v>
      </c>
      <c r="S2604" s="64">
        <f>12+6</f>
        <v>18</v>
      </c>
    </row>
    <row r="2605" spans="1:19" x14ac:dyDescent="0.25">
      <c r="B2605" s="62">
        <v>2</v>
      </c>
      <c r="C2605" s="64" t="s">
        <v>13</v>
      </c>
      <c r="D2605" s="68"/>
      <c r="E2605" s="68">
        <f>$D$2594*R2605</f>
        <v>0</v>
      </c>
      <c r="F2605" s="63">
        <f t="shared" ref="F2605:F2612" si="2133">$E$4-$D$4</f>
        <v>1.1234008039333332E-2</v>
      </c>
      <c r="G2605" s="65">
        <f>IFERROR(VLOOKUP(B2605,EFA!$C$2:$D$7,2,0),EFA!$D$7)</f>
        <v>0.97341921930465047</v>
      </c>
      <c r="H2605" s="69">
        <f>LGD!$D$4</f>
        <v>0.55000000000000004</v>
      </c>
      <c r="I2605" s="68">
        <f t="shared" ref="I2605:I2612" si="2134">E2605*F2605*G2605*H2605</f>
        <v>0</v>
      </c>
      <c r="J2605" s="70">
        <f t="shared" ref="J2605:J2612" si="2135">1/((1+($O$16/12))^(M2605-Q2605))</f>
        <v>0.81894554163582844</v>
      </c>
      <c r="K2605" s="68">
        <f t="shared" ref="K2605:K2612" si="2136">I2605*J2605</f>
        <v>0</v>
      </c>
      <c r="M2605" s="64">
        <f t="shared" si="2131"/>
        <v>276</v>
      </c>
      <c r="N2605" s="64">
        <v>1</v>
      </c>
      <c r="O2605" s="63">
        <f t="shared" ref="O2605:O2612" si="2137">$O$16</f>
        <v>0.13390000000000002</v>
      </c>
      <c r="P2605" s="87">
        <f t="shared" si="2132"/>
        <v>1.1705738867020156E-2</v>
      </c>
      <c r="Q2605" s="64">
        <f t="shared" ref="Q2605:Q2612" si="2138">$Q$2601-12</f>
        <v>258</v>
      </c>
      <c r="R2605" s="87">
        <f t="shared" ref="R2605:R2612" si="2139">PV(O2605/12,Q2605,-P2605,0,0)</f>
        <v>0.98915413853178313</v>
      </c>
      <c r="S2605" s="64">
        <f t="shared" ref="S2605:S2612" si="2140">12+6</f>
        <v>18</v>
      </c>
    </row>
    <row r="2606" spans="1:19" x14ac:dyDescent="0.25">
      <c r="B2606" s="62">
        <v>2</v>
      </c>
      <c r="C2606" s="64" t="s">
        <v>14</v>
      </c>
      <c r="D2606" s="68"/>
      <c r="E2606" s="68">
        <f>$D$2595*R2606</f>
        <v>0</v>
      </c>
      <c r="F2606" s="63">
        <f t="shared" si="2133"/>
        <v>1.1234008039333332E-2</v>
      </c>
      <c r="G2606" s="65">
        <f>IFERROR(VLOOKUP(B2606,EFA!$C$2:$D$7,2,0),EFA!$D$7)</f>
        <v>0.97341921930465047</v>
      </c>
      <c r="H2606" s="69">
        <f>LGD!$D$5</f>
        <v>0.14000000000000001</v>
      </c>
      <c r="I2606" s="68">
        <f t="shared" si="2134"/>
        <v>0</v>
      </c>
      <c r="J2606" s="70">
        <f t="shared" si="2135"/>
        <v>0.81894554163582844</v>
      </c>
      <c r="K2606" s="68">
        <f t="shared" si="2136"/>
        <v>0</v>
      </c>
      <c r="M2606" s="64">
        <f t="shared" si="2131"/>
        <v>276</v>
      </c>
      <c r="N2606" s="64">
        <v>1</v>
      </c>
      <c r="O2606" s="63">
        <f t="shared" si="2137"/>
        <v>0.13390000000000002</v>
      </c>
      <c r="P2606" s="87">
        <f t="shared" si="2132"/>
        <v>1.1705738867020156E-2</v>
      </c>
      <c r="Q2606" s="64">
        <f t="shared" si="2138"/>
        <v>258</v>
      </c>
      <c r="R2606" s="87">
        <f t="shared" si="2139"/>
        <v>0.98915413853178313</v>
      </c>
      <c r="S2606" s="64">
        <f t="shared" si="2140"/>
        <v>18</v>
      </c>
    </row>
    <row r="2607" spans="1:19" x14ac:dyDescent="0.25">
      <c r="B2607" s="62">
        <v>2</v>
      </c>
      <c r="C2607" s="64" t="s">
        <v>15</v>
      </c>
      <c r="D2607" s="68"/>
      <c r="E2607" s="68">
        <f>$D$2596*R2607</f>
        <v>0</v>
      </c>
      <c r="F2607" s="63">
        <f t="shared" si="2133"/>
        <v>1.1234008039333332E-2</v>
      </c>
      <c r="G2607" s="65">
        <f>IFERROR(VLOOKUP(B2607,EFA!$C$2:$D$7,2,0),EFA!$D$7)</f>
        <v>0.97341921930465047</v>
      </c>
      <c r="H2607" s="69">
        <f>LGD!$D$6</f>
        <v>0.3</v>
      </c>
      <c r="I2607" s="68">
        <f t="shared" si="2134"/>
        <v>0</v>
      </c>
      <c r="J2607" s="70">
        <f t="shared" si="2135"/>
        <v>0.81894554163582844</v>
      </c>
      <c r="K2607" s="68">
        <f t="shared" si="2136"/>
        <v>0</v>
      </c>
      <c r="M2607" s="64">
        <f t="shared" si="2131"/>
        <v>276</v>
      </c>
      <c r="N2607" s="64">
        <v>1</v>
      </c>
      <c r="O2607" s="63">
        <f t="shared" si="2137"/>
        <v>0.13390000000000002</v>
      </c>
      <c r="P2607" s="87">
        <f t="shared" si="2132"/>
        <v>1.1705738867020156E-2</v>
      </c>
      <c r="Q2607" s="64">
        <f t="shared" si="2138"/>
        <v>258</v>
      </c>
      <c r="R2607" s="87">
        <f t="shared" si="2139"/>
        <v>0.98915413853178313</v>
      </c>
      <c r="S2607" s="64">
        <f t="shared" si="2140"/>
        <v>18</v>
      </c>
    </row>
    <row r="2608" spans="1:19" x14ac:dyDescent="0.25">
      <c r="B2608" s="62">
        <v>2</v>
      </c>
      <c r="C2608" s="64" t="s">
        <v>16</v>
      </c>
      <c r="D2608" s="68"/>
      <c r="E2608" s="68">
        <f>$D$2597*R2608</f>
        <v>0</v>
      </c>
      <c r="F2608" s="63">
        <f t="shared" si="2133"/>
        <v>1.1234008039333332E-2</v>
      </c>
      <c r="G2608" s="65">
        <f>IFERROR(VLOOKUP(B2608,EFA!$C$2:$D$7,2,0),EFA!$D$7)</f>
        <v>0.97341921930465047</v>
      </c>
      <c r="H2608" s="69">
        <f>LGD!$D$7</f>
        <v>0.3</v>
      </c>
      <c r="I2608" s="68">
        <f t="shared" si="2134"/>
        <v>0</v>
      </c>
      <c r="J2608" s="70">
        <f t="shared" si="2135"/>
        <v>0.81894554163582844</v>
      </c>
      <c r="K2608" s="68">
        <f t="shared" si="2136"/>
        <v>0</v>
      </c>
      <c r="M2608" s="64">
        <f t="shared" si="2131"/>
        <v>276</v>
      </c>
      <c r="N2608" s="64">
        <v>1</v>
      </c>
      <c r="O2608" s="63">
        <f t="shared" si="2137"/>
        <v>0.13390000000000002</v>
      </c>
      <c r="P2608" s="87">
        <f t="shared" si="2132"/>
        <v>1.1705738867020156E-2</v>
      </c>
      <c r="Q2608" s="64">
        <f t="shared" si="2138"/>
        <v>258</v>
      </c>
      <c r="R2608" s="87">
        <f t="shared" si="2139"/>
        <v>0.98915413853178313</v>
      </c>
      <c r="S2608" s="64">
        <f t="shared" si="2140"/>
        <v>18</v>
      </c>
    </row>
    <row r="2609" spans="1:19" x14ac:dyDescent="0.25">
      <c r="B2609" s="62">
        <v>2</v>
      </c>
      <c r="C2609" s="64" t="s">
        <v>17</v>
      </c>
      <c r="D2609" s="68"/>
      <c r="E2609" s="68">
        <f>$D$2598*R2609</f>
        <v>0</v>
      </c>
      <c r="F2609" s="63">
        <f t="shared" si="2133"/>
        <v>1.1234008039333332E-2</v>
      </c>
      <c r="G2609" s="65">
        <f>IFERROR(VLOOKUP(B2609,EFA!$C$2:$D$7,2,0),EFA!$D$7)</f>
        <v>0.97341921930465047</v>
      </c>
      <c r="H2609" s="69">
        <f>LGD!$D$8</f>
        <v>4.6364209605119888E-2</v>
      </c>
      <c r="I2609" s="68">
        <f t="shared" si="2134"/>
        <v>0</v>
      </c>
      <c r="J2609" s="70">
        <f t="shared" si="2135"/>
        <v>0.81894554163582844</v>
      </c>
      <c r="K2609" s="68">
        <f t="shared" si="2136"/>
        <v>0</v>
      </c>
      <c r="M2609" s="64">
        <f t="shared" si="2131"/>
        <v>276</v>
      </c>
      <c r="N2609" s="64">
        <v>1</v>
      </c>
      <c r="O2609" s="63">
        <f t="shared" si="2137"/>
        <v>0.13390000000000002</v>
      </c>
      <c r="P2609" s="87">
        <f t="shared" si="2132"/>
        <v>1.1705738867020156E-2</v>
      </c>
      <c r="Q2609" s="64">
        <f t="shared" si="2138"/>
        <v>258</v>
      </c>
      <c r="R2609" s="87">
        <f t="shared" si="2139"/>
        <v>0.98915413853178313</v>
      </c>
      <c r="S2609" s="64">
        <f t="shared" si="2140"/>
        <v>18</v>
      </c>
    </row>
    <row r="2610" spans="1:19" x14ac:dyDescent="0.25">
      <c r="B2610" s="62">
        <v>2</v>
      </c>
      <c r="C2610" s="64" t="s">
        <v>18</v>
      </c>
      <c r="D2610" s="68"/>
      <c r="E2610" s="68">
        <f>$D$2599*R2610</f>
        <v>0</v>
      </c>
      <c r="F2610" s="63">
        <f t="shared" si="2133"/>
        <v>1.1234008039333332E-2</v>
      </c>
      <c r="G2610" s="65">
        <f>IFERROR(VLOOKUP(B2610,EFA!$C$2:$D$7,2,0),EFA!$D$7)</f>
        <v>0.97341921930465047</v>
      </c>
      <c r="H2610" s="69">
        <f>LGD!$D$9</f>
        <v>0.25</v>
      </c>
      <c r="I2610" s="68">
        <f t="shared" si="2134"/>
        <v>0</v>
      </c>
      <c r="J2610" s="70">
        <f t="shared" si="2135"/>
        <v>0.81894554163582844</v>
      </c>
      <c r="K2610" s="68">
        <f t="shared" si="2136"/>
        <v>0</v>
      </c>
      <c r="M2610" s="64">
        <f t="shared" si="2131"/>
        <v>276</v>
      </c>
      <c r="N2610" s="64">
        <v>1</v>
      </c>
      <c r="O2610" s="63">
        <f t="shared" si="2137"/>
        <v>0.13390000000000002</v>
      </c>
      <c r="P2610" s="87">
        <f t="shared" si="2132"/>
        <v>1.1705738867020156E-2</v>
      </c>
      <c r="Q2610" s="64">
        <f t="shared" si="2138"/>
        <v>258</v>
      </c>
      <c r="R2610" s="87">
        <f t="shared" si="2139"/>
        <v>0.98915413853178313</v>
      </c>
      <c r="S2610" s="64">
        <f t="shared" si="2140"/>
        <v>18</v>
      </c>
    </row>
    <row r="2611" spans="1:19" x14ac:dyDescent="0.25">
      <c r="B2611" s="62">
        <v>2</v>
      </c>
      <c r="C2611" s="64" t="s">
        <v>19</v>
      </c>
      <c r="D2611" s="68"/>
      <c r="E2611" s="68">
        <f>$D$2600*R2611</f>
        <v>0</v>
      </c>
      <c r="F2611" s="63">
        <f t="shared" si="2133"/>
        <v>1.1234008039333332E-2</v>
      </c>
      <c r="G2611" s="65">
        <f>IFERROR(VLOOKUP(B2611,EFA!$C$2:$D$7,2,0),EFA!$D$7)</f>
        <v>0.97341921930465047</v>
      </c>
      <c r="H2611" s="69">
        <f>LGD!$D$10</f>
        <v>0.35</v>
      </c>
      <c r="I2611" s="68">
        <f t="shared" si="2134"/>
        <v>0</v>
      </c>
      <c r="J2611" s="70">
        <f t="shared" si="2135"/>
        <v>0.81894554163582844</v>
      </c>
      <c r="K2611" s="68">
        <f t="shared" si="2136"/>
        <v>0</v>
      </c>
      <c r="M2611" s="64">
        <f t="shared" si="2131"/>
        <v>276</v>
      </c>
      <c r="N2611" s="64">
        <v>1</v>
      </c>
      <c r="O2611" s="63">
        <f t="shared" si="2137"/>
        <v>0.13390000000000002</v>
      </c>
      <c r="P2611" s="87">
        <f t="shared" si="2132"/>
        <v>1.1705738867020156E-2</v>
      </c>
      <c r="Q2611" s="64">
        <f t="shared" si="2138"/>
        <v>258</v>
      </c>
      <c r="R2611" s="87">
        <f t="shared" si="2139"/>
        <v>0.98915413853178313</v>
      </c>
      <c r="S2611" s="64">
        <f t="shared" si="2140"/>
        <v>18</v>
      </c>
    </row>
    <row r="2612" spans="1:19" x14ac:dyDescent="0.25">
      <c r="B2612" s="62">
        <v>2</v>
      </c>
      <c r="C2612" s="64" t="s">
        <v>20</v>
      </c>
      <c r="D2612" s="68"/>
      <c r="E2612" s="68">
        <f>$D$2601*R2612</f>
        <v>0</v>
      </c>
      <c r="F2612" s="63">
        <f t="shared" si="2133"/>
        <v>1.1234008039333332E-2</v>
      </c>
      <c r="G2612" s="65">
        <f>IFERROR(VLOOKUP(B2612,EFA!$C$2:$D$7,2,0),EFA!$D$7)</f>
        <v>0.97341921930465047</v>
      </c>
      <c r="H2612" s="69">
        <f>LGD!$D$11</f>
        <v>0.55000000000000004</v>
      </c>
      <c r="I2612" s="68">
        <f t="shared" si="2134"/>
        <v>0</v>
      </c>
      <c r="J2612" s="70">
        <f t="shared" si="2135"/>
        <v>0.81894554163582844</v>
      </c>
      <c r="K2612" s="68">
        <f t="shared" si="2136"/>
        <v>0</v>
      </c>
      <c r="M2612" s="64">
        <f t="shared" si="2131"/>
        <v>276</v>
      </c>
      <c r="N2612" s="64">
        <v>1</v>
      </c>
      <c r="O2612" s="63">
        <f t="shared" si="2137"/>
        <v>0.13390000000000002</v>
      </c>
      <c r="P2612" s="87">
        <f t="shared" si="2132"/>
        <v>1.1705738867020156E-2</v>
      </c>
      <c r="Q2612" s="64">
        <f t="shared" si="2138"/>
        <v>258</v>
      </c>
      <c r="R2612" s="87">
        <f t="shared" si="2139"/>
        <v>0.98915413853178313</v>
      </c>
      <c r="S2612" s="64">
        <f t="shared" si="2140"/>
        <v>18</v>
      </c>
    </row>
    <row r="2613" spans="1:19" x14ac:dyDescent="0.25">
      <c r="C2613" s="64"/>
      <c r="D2613" s="68"/>
      <c r="E2613" s="68"/>
      <c r="F2613" s="63"/>
      <c r="G2613" s="65"/>
      <c r="H2613" s="69"/>
      <c r="I2613" s="68"/>
      <c r="J2613" s="70"/>
      <c r="K2613" s="68"/>
      <c r="M2613" s="64"/>
      <c r="N2613" s="64"/>
      <c r="O2613" s="63"/>
      <c r="P2613" s="87"/>
      <c r="Q2613" s="64"/>
      <c r="R2613" s="87"/>
      <c r="S2613" s="64"/>
    </row>
    <row r="2614" spans="1:19" x14ac:dyDescent="0.25">
      <c r="A2614" s="64">
        <v>23</v>
      </c>
      <c r="B2614" s="62" t="s">
        <v>52</v>
      </c>
      <c r="C2614" s="64" t="s">
        <v>9</v>
      </c>
      <c r="D2614" s="64"/>
      <c r="E2614" s="84" t="s">
        <v>26</v>
      </c>
      <c r="F2614" s="84" t="s">
        <v>39</v>
      </c>
      <c r="G2614" s="84" t="s">
        <v>27</v>
      </c>
      <c r="H2614" s="84" t="s">
        <v>28</v>
      </c>
      <c r="I2614" s="84" t="s">
        <v>29</v>
      </c>
      <c r="J2614" s="84" t="s">
        <v>30</v>
      </c>
      <c r="K2614" s="85" t="s">
        <v>31</v>
      </c>
      <c r="M2614" s="85" t="s">
        <v>32</v>
      </c>
      <c r="N2614" s="85" t="s">
        <v>33</v>
      </c>
      <c r="O2614" s="85" t="s">
        <v>34</v>
      </c>
      <c r="P2614" s="85" t="s">
        <v>35</v>
      </c>
      <c r="Q2614" s="85" t="s">
        <v>36</v>
      </c>
      <c r="R2614" s="85" t="s">
        <v>37</v>
      </c>
      <c r="S2614" s="85" t="s">
        <v>38</v>
      </c>
    </row>
    <row r="2615" spans="1:19" x14ac:dyDescent="0.25">
      <c r="B2615" s="62">
        <v>3</v>
      </c>
      <c r="C2615" s="64" t="s">
        <v>12</v>
      </c>
      <c r="D2615" s="68"/>
      <c r="E2615" s="68">
        <f>$D$2593*R2615</f>
        <v>0</v>
      </c>
      <c r="F2615" s="63">
        <f>$F$4-$E$4</f>
        <v>1.4695080658937348E-2</v>
      </c>
      <c r="G2615" s="65">
        <f>IFERROR(VLOOKUP(B2615,EFA!$C$2:$D$7,2,0),EFA!$D$7)</f>
        <v>0.97750576770633035</v>
      </c>
      <c r="H2615" s="69">
        <f>LGD!$D$3</f>
        <v>0</v>
      </c>
      <c r="I2615" s="68">
        <f>E2615*F2615*G2615*H2615</f>
        <v>0</v>
      </c>
      <c r="J2615" s="70">
        <f>1/((1+($O$16/12))^(M2615-Q2615))</f>
        <v>0.7168446333284122</v>
      </c>
      <c r="K2615" s="68">
        <f>I2615*J2615</f>
        <v>0</v>
      </c>
      <c r="M2615" s="64">
        <f t="shared" ref="M2615:M2623" si="2141">12*23</f>
        <v>276</v>
      </c>
      <c r="N2615" s="64">
        <v>1</v>
      </c>
      <c r="O2615" s="63">
        <f>$O$16</f>
        <v>0.13390000000000002</v>
      </c>
      <c r="P2615" s="87">
        <f t="shared" ref="P2615:P2623" si="2142">PMT(O2615/12,M2615,-N2615,0,0)</f>
        <v>1.1705738867020156E-2</v>
      </c>
      <c r="Q2615" s="64">
        <f>$Q$2612-12</f>
        <v>246</v>
      </c>
      <c r="R2615" s="87">
        <f>PV(O2615/12,Q2615,-P2615,0,0)</f>
        <v>0.98062197055785871</v>
      </c>
      <c r="S2615" s="64">
        <f>12+12+6</f>
        <v>30</v>
      </c>
    </row>
    <row r="2616" spans="1:19" x14ac:dyDescent="0.25">
      <c r="B2616" s="62">
        <v>3</v>
      </c>
      <c r="C2616" s="64" t="s">
        <v>13</v>
      </c>
      <c r="D2616" s="68"/>
      <c r="E2616" s="68">
        <f>$D$2594*R2616</f>
        <v>0</v>
      </c>
      <c r="F2616" s="63">
        <f t="shared" ref="F2616:F2623" si="2143">$F$4-$E$4</f>
        <v>1.4695080658937348E-2</v>
      </c>
      <c r="G2616" s="65">
        <f>IFERROR(VLOOKUP(B2616,EFA!$C$2:$D$7,2,0),EFA!$D$7)</f>
        <v>0.97750576770633035</v>
      </c>
      <c r="H2616" s="69">
        <f>LGD!$D$4</f>
        <v>0.55000000000000004</v>
      </c>
      <c r="I2616" s="68">
        <f t="shared" ref="I2616:I2623" si="2144">E2616*F2616*G2616*H2616</f>
        <v>0</v>
      </c>
      <c r="J2616" s="70">
        <f t="shared" ref="J2616:J2623" si="2145">1/((1+($O$16/12))^(M2616-Q2616))</f>
        <v>0.7168446333284122</v>
      </c>
      <c r="K2616" s="68">
        <f t="shared" ref="K2616:K2623" si="2146">I2616*J2616</f>
        <v>0</v>
      </c>
      <c r="M2616" s="64">
        <f t="shared" si="2141"/>
        <v>276</v>
      </c>
      <c r="N2616" s="64">
        <v>1</v>
      </c>
      <c r="O2616" s="63">
        <f t="shared" ref="O2616:O2623" si="2147">$O$16</f>
        <v>0.13390000000000002</v>
      </c>
      <c r="P2616" s="87">
        <f t="shared" si="2142"/>
        <v>1.1705738867020156E-2</v>
      </c>
      <c r="Q2616" s="64">
        <f t="shared" ref="Q2616:Q2623" si="2148">$Q$2612-12</f>
        <v>246</v>
      </c>
      <c r="R2616" s="87">
        <f t="shared" ref="R2616:R2623" si="2149">PV(O2616/12,Q2616,-P2616,0,0)</f>
        <v>0.98062197055785871</v>
      </c>
      <c r="S2616" s="64">
        <f t="shared" ref="S2616:S2623" si="2150">12+12+6</f>
        <v>30</v>
      </c>
    </row>
    <row r="2617" spans="1:19" x14ac:dyDescent="0.25">
      <c r="B2617" s="62">
        <v>3</v>
      </c>
      <c r="C2617" s="64" t="s">
        <v>14</v>
      </c>
      <c r="D2617" s="68"/>
      <c r="E2617" s="68">
        <f>$D$2595*R2617</f>
        <v>0</v>
      </c>
      <c r="F2617" s="63">
        <f t="shared" si="2143"/>
        <v>1.4695080658937348E-2</v>
      </c>
      <c r="G2617" s="65">
        <f>IFERROR(VLOOKUP(B2617,EFA!$C$2:$D$7,2,0),EFA!$D$7)</f>
        <v>0.97750576770633035</v>
      </c>
      <c r="H2617" s="69">
        <f>LGD!$D$5</f>
        <v>0.14000000000000001</v>
      </c>
      <c r="I2617" s="68">
        <f t="shared" si="2144"/>
        <v>0</v>
      </c>
      <c r="J2617" s="70">
        <f t="shared" si="2145"/>
        <v>0.7168446333284122</v>
      </c>
      <c r="K2617" s="68">
        <f t="shared" si="2146"/>
        <v>0</v>
      </c>
      <c r="M2617" s="64">
        <f t="shared" si="2141"/>
        <v>276</v>
      </c>
      <c r="N2617" s="64">
        <v>1</v>
      </c>
      <c r="O2617" s="63">
        <f t="shared" si="2147"/>
        <v>0.13390000000000002</v>
      </c>
      <c r="P2617" s="87">
        <f t="shared" si="2142"/>
        <v>1.1705738867020156E-2</v>
      </c>
      <c r="Q2617" s="64">
        <f t="shared" si="2148"/>
        <v>246</v>
      </c>
      <c r="R2617" s="87">
        <f t="shared" si="2149"/>
        <v>0.98062197055785871</v>
      </c>
      <c r="S2617" s="64">
        <f t="shared" si="2150"/>
        <v>30</v>
      </c>
    </row>
    <row r="2618" spans="1:19" x14ac:dyDescent="0.25">
      <c r="B2618" s="62">
        <v>3</v>
      </c>
      <c r="C2618" s="64" t="s">
        <v>15</v>
      </c>
      <c r="D2618" s="68"/>
      <c r="E2618" s="68">
        <f>$D$2596*R2618</f>
        <v>0</v>
      </c>
      <c r="F2618" s="63">
        <f t="shared" si="2143"/>
        <v>1.4695080658937348E-2</v>
      </c>
      <c r="G2618" s="65">
        <f>IFERROR(VLOOKUP(B2618,EFA!$C$2:$D$7,2,0),EFA!$D$7)</f>
        <v>0.97750576770633035</v>
      </c>
      <c r="H2618" s="69">
        <f>LGD!$D$6</f>
        <v>0.3</v>
      </c>
      <c r="I2618" s="68">
        <f t="shared" si="2144"/>
        <v>0</v>
      </c>
      <c r="J2618" s="70">
        <f t="shared" si="2145"/>
        <v>0.7168446333284122</v>
      </c>
      <c r="K2618" s="68">
        <f t="shared" si="2146"/>
        <v>0</v>
      </c>
      <c r="M2618" s="64">
        <f t="shared" si="2141"/>
        <v>276</v>
      </c>
      <c r="N2618" s="64">
        <v>1</v>
      </c>
      <c r="O2618" s="63">
        <f t="shared" si="2147"/>
        <v>0.13390000000000002</v>
      </c>
      <c r="P2618" s="87">
        <f t="shared" si="2142"/>
        <v>1.1705738867020156E-2</v>
      </c>
      <c r="Q2618" s="64">
        <f t="shared" si="2148"/>
        <v>246</v>
      </c>
      <c r="R2618" s="87">
        <f t="shared" si="2149"/>
        <v>0.98062197055785871</v>
      </c>
      <c r="S2618" s="64">
        <f t="shared" si="2150"/>
        <v>30</v>
      </c>
    </row>
    <row r="2619" spans="1:19" x14ac:dyDescent="0.25">
      <c r="B2619" s="62">
        <v>3</v>
      </c>
      <c r="C2619" s="64" t="s">
        <v>16</v>
      </c>
      <c r="D2619" s="68"/>
      <c r="E2619" s="68">
        <f>$D$2597*R2619</f>
        <v>0</v>
      </c>
      <c r="F2619" s="63">
        <f t="shared" si="2143"/>
        <v>1.4695080658937348E-2</v>
      </c>
      <c r="G2619" s="65">
        <f>IFERROR(VLOOKUP(B2619,EFA!$C$2:$D$7,2,0),EFA!$D$7)</f>
        <v>0.97750576770633035</v>
      </c>
      <c r="H2619" s="69">
        <f>LGD!$D$7</f>
        <v>0.3</v>
      </c>
      <c r="I2619" s="68">
        <f t="shared" si="2144"/>
        <v>0</v>
      </c>
      <c r="J2619" s="70">
        <f t="shared" si="2145"/>
        <v>0.7168446333284122</v>
      </c>
      <c r="K2619" s="68">
        <f t="shared" si="2146"/>
        <v>0</v>
      </c>
      <c r="M2619" s="64">
        <f t="shared" si="2141"/>
        <v>276</v>
      </c>
      <c r="N2619" s="64">
        <v>1</v>
      </c>
      <c r="O2619" s="63">
        <f t="shared" si="2147"/>
        <v>0.13390000000000002</v>
      </c>
      <c r="P2619" s="87">
        <f t="shared" si="2142"/>
        <v>1.1705738867020156E-2</v>
      </c>
      <c r="Q2619" s="64">
        <f t="shared" si="2148"/>
        <v>246</v>
      </c>
      <c r="R2619" s="87">
        <f t="shared" si="2149"/>
        <v>0.98062197055785871</v>
      </c>
      <c r="S2619" s="64">
        <f t="shared" si="2150"/>
        <v>30</v>
      </c>
    </row>
    <row r="2620" spans="1:19" x14ac:dyDescent="0.25">
      <c r="B2620" s="62">
        <v>3</v>
      </c>
      <c r="C2620" s="64" t="s">
        <v>17</v>
      </c>
      <c r="D2620" s="68"/>
      <c r="E2620" s="68">
        <f>$D$2598*R2620</f>
        <v>0</v>
      </c>
      <c r="F2620" s="63">
        <f t="shared" si="2143"/>
        <v>1.4695080658937348E-2</v>
      </c>
      <c r="G2620" s="65">
        <f>IFERROR(VLOOKUP(B2620,EFA!$C$2:$D$7,2,0),EFA!$D$7)</f>
        <v>0.97750576770633035</v>
      </c>
      <c r="H2620" s="69">
        <f>LGD!$D$8</f>
        <v>4.6364209605119888E-2</v>
      </c>
      <c r="I2620" s="68">
        <f t="shared" si="2144"/>
        <v>0</v>
      </c>
      <c r="J2620" s="70">
        <f t="shared" si="2145"/>
        <v>0.7168446333284122</v>
      </c>
      <c r="K2620" s="68">
        <f t="shared" si="2146"/>
        <v>0</v>
      </c>
      <c r="M2620" s="64">
        <f t="shared" si="2141"/>
        <v>276</v>
      </c>
      <c r="N2620" s="64">
        <v>1</v>
      </c>
      <c r="O2620" s="63">
        <f t="shared" si="2147"/>
        <v>0.13390000000000002</v>
      </c>
      <c r="P2620" s="87">
        <f t="shared" si="2142"/>
        <v>1.1705738867020156E-2</v>
      </c>
      <c r="Q2620" s="64">
        <f t="shared" si="2148"/>
        <v>246</v>
      </c>
      <c r="R2620" s="87">
        <f t="shared" si="2149"/>
        <v>0.98062197055785871</v>
      </c>
      <c r="S2620" s="64">
        <f t="shared" si="2150"/>
        <v>30</v>
      </c>
    </row>
    <row r="2621" spans="1:19" x14ac:dyDescent="0.25">
      <c r="B2621" s="62">
        <v>3</v>
      </c>
      <c r="C2621" s="64" t="s">
        <v>18</v>
      </c>
      <c r="D2621" s="68"/>
      <c r="E2621" s="68">
        <f>$D$2599*R2621</f>
        <v>0</v>
      </c>
      <c r="F2621" s="63">
        <f t="shared" si="2143"/>
        <v>1.4695080658937348E-2</v>
      </c>
      <c r="G2621" s="65">
        <f>IFERROR(VLOOKUP(B2621,EFA!$C$2:$D$7,2,0),EFA!$D$7)</f>
        <v>0.97750576770633035</v>
      </c>
      <c r="H2621" s="69">
        <f>LGD!$D$9</f>
        <v>0.25</v>
      </c>
      <c r="I2621" s="68">
        <f t="shared" si="2144"/>
        <v>0</v>
      </c>
      <c r="J2621" s="70">
        <f t="shared" si="2145"/>
        <v>0.7168446333284122</v>
      </c>
      <c r="K2621" s="68">
        <f t="shared" si="2146"/>
        <v>0</v>
      </c>
      <c r="M2621" s="64">
        <f t="shared" si="2141"/>
        <v>276</v>
      </c>
      <c r="N2621" s="64">
        <v>1</v>
      </c>
      <c r="O2621" s="63">
        <f t="shared" si="2147"/>
        <v>0.13390000000000002</v>
      </c>
      <c r="P2621" s="87">
        <f t="shared" si="2142"/>
        <v>1.1705738867020156E-2</v>
      </c>
      <c r="Q2621" s="64">
        <f t="shared" si="2148"/>
        <v>246</v>
      </c>
      <c r="R2621" s="87">
        <f t="shared" si="2149"/>
        <v>0.98062197055785871</v>
      </c>
      <c r="S2621" s="64">
        <f t="shared" si="2150"/>
        <v>30</v>
      </c>
    </row>
    <row r="2622" spans="1:19" x14ac:dyDescent="0.25">
      <c r="B2622" s="62">
        <v>3</v>
      </c>
      <c r="C2622" s="64" t="s">
        <v>19</v>
      </c>
      <c r="D2622" s="68"/>
      <c r="E2622" s="68">
        <f>$D$2600*R2622</f>
        <v>0</v>
      </c>
      <c r="F2622" s="63">
        <f t="shared" si="2143"/>
        <v>1.4695080658937348E-2</v>
      </c>
      <c r="G2622" s="65">
        <f>IFERROR(VLOOKUP(B2622,EFA!$C$2:$D$7,2,0),EFA!$D$7)</f>
        <v>0.97750576770633035</v>
      </c>
      <c r="H2622" s="69">
        <f>LGD!$D$10</f>
        <v>0.35</v>
      </c>
      <c r="I2622" s="68">
        <f t="shared" si="2144"/>
        <v>0</v>
      </c>
      <c r="J2622" s="70">
        <f t="shared" si="2145"/>
        <v>0.7168446333284122</v>
      </c>
      <c r="K2622" s="68">
        <f t="shared" si="2146"/>
        <v>0</v>
      </c>
      <c r="M2622" s="64">
        <f t="shared" si="2141"/>
        <v>276</v>
      </c>
      <c r="N2622" s="64">
        <v>1</v>
      </c>
      <c r="O2622" s="63">
        <f t="shared" si="2147"/>
        <v>0.13390000000000002</v>
      </c>
      <c r="P2622" s="87">
        <f t="shared" si="2142"/>
        <v>1.1705738867020156E-2</v>
      </c>
      <c r="Q2622" s="64">
        <f t="shared" si="2148"/>
        <v>246</v>
      </c>
      <c r="R2622" s="87">
        <f t="shared" si="2149"/>
        <v>0.98062197055785871</v>
      </c>
      <c r="S2622" s="64">
        <f t="shared" si="2150"/>
        <v>30</v>
      </c>
    </row>
    <row r="2623" spans="1:19" x14ac:dyDescent="0.25">
      <c r="B2623" s="62">
        <v>3</v>
      </c>
      <c r="C2623" s="64" t="s">
        <v>20</v>
      </c>
      <c r="D2623" s="68"/>
      <c r="E2623" s="68">
        <f>$D$2601*R2623</f>
        <v>0</v>
      </c>
      <c r="F2623" s="63">
        <f t="shared" si="2143"/>
        <v>1.4695080658937348E-2</v>
      </c>
      <c r="G2623" s="65">
        <f>IFERROR(VLOOKUP(B2623,EFA!$C$2:$D$7,2,0),EFA!$D$7)</f>
        <v>0.97750576770633035</v>
      </c>
      <c r="H2623" s="69">
        <f>LGD!$D$11</f>
        <v>0.55000000000000004</v>
      </c>
      <c r="I2623" s="68">
        <f t="shared" si="2144"/>
        <v>0</v>
      </c>
      <c r="J2623" s="70">
        <f t="shared" si="2145"/>
        <v>0.7168446333284122</v>
      </c>
      <c r="K2623" s="68">
        <f t="shared" si="2146"/>
        <v>0</v>
      </c>
      <c r="M2623" s="64">
        <f t="shared" si="2141"/>
        <v>276</v>
      </c>
      <c r="N2623" s="64">
        <v>1</v>
      </c>
      <c r="O2623" s="63">
        <f t="shared" si="2147"/>
        <v>0.13390000000000002</v>
      </c>
      <c r="P2623" s="87">
        <f t="shared" si="2142"/>
        <v>1.1705738867020156E-2</v>
      </c>
      <c r="Q2623" s="64">
        <f t="shared" si="2148"/>
        <v>246</v>
      </c>
      <c r="R2623" s="87">
        <f t="shared" si="2149"/>
        <v>0.98062197055785871</v>
      </c>
      <c r="S2623" s="64">
        <f t="shared" si="2150"/>
        <v>30</v>
      </c>
    </row>
    <row r="2624" spans="1:19" x14ac:dyDescent="0.25">
      <c r="C2624" s="88"/>
      <c r="D2624" s="89"/>
      <c r="E2624" s="89"/>
      <c r="F2624" s="90"/>
      <c r="G2624" s="91"/>
      <c r="H2624" s="92"/>
      <c r="I2624" s="89"/>
      <c r="J2624" s="93"/>
      <c r="K2624" s="89"/>
      <c r="M2624" s="94"/>
      <c r="N2624" s="94"/>
      <c r="O2624" s="95"/>
      <c r="P2624" s="96"/>
      <c r="Q2624" s="94"/>
      <c r="R2624" s="96"/>
      <c r="S2624" s="94"/>
    </row>
    <row r="2625" spans="1:19" x14ac:dyDescent="0.25">
      <c r="A2625" s="64">
        <v>23</v>
      </c>
      <c r="B2625" s="62" t="s">
        <v>52</v>
      </c>
      <c r="C2625" s="64" t="s">
        <v>9</v>
      </c>
      <c r="D2625" s="64"/>
      <c r="E2625" s="84" t="s">
        <v>26</v>
      </c>
      <c r="F2625" s="84" t="s">
        <v>39</v>
      </c>
      <c r="G2625" s="84" t="s">
        <v>27</v>
      </c>
      <c r="H2625" s="84" t="s">
        <v>28</v>
      </c>
      <c r="I2625" s="84" t="s">
        <v>29</v>
      </c>
      <c r="J2625" s="84" t="s">
        <v>30</v>
      </c>
      <c r="K2625" s="85" t="s">
        <v>31</v>
      </c>
      <c r="M2625" s="85" t="s">
        <v>32</v>
      </c>
      <c r="N2625" s="85" t="s">
        <v>33</v>
      </c>
      <c r="O2625" s="85" t="s">
        <v>34</v>
      </c>
      <c r="P2625" s="85" t="s">
        <v>35</v>
      </c>
      <c r="Q2625" s="85" t="s">
        <v>36</v>
      </c>
      <c r="R2625" s="85" t="s">
        <v>37</v>
      </c>
      <c r="S2625" s="85" t="s">
        <v>38</v>
      </c>
    </row>
    <row r="2626" spans="1:19" x14ac:dyDescent="0.25">
      <c r="B2626" s="62">
        <v>4</v>
      </c>
      <c r="C2626" s="64" t="s">
        <v>12</v>
      </c>
      <c r="D2626" s="68"/>
      <c r="E2626" s="68">
        <f>$D$2593*R2626</f>
        <v>0</v>
      </c>
      <c r="F2626" s="63">
        <f>$G$4-$F$4</f>
        <v>6.7767815941499332E-3</v>
      </c>
      <c r="G2626" s="65">
        <f>IFERROR(VLOOKUP(B2626,EFA!$C$2:$D$7,2,0),EFA!$D$7)</f>
        <v>0.98975941333993145</v>
      </c>
      <c r="H2626" s="69">
        <f>LGD!$D$3</f>
        <v>0</v>
      </c>
      <c r="I2626" s="68">
        <f>E2626*F2626*G2626*H2626</f>
        <v>0</v>
      </c>
      <c r="J2626" s="70">
        <f>1/((1+($O$16/12))^(M2626-Q2626))</f>
        <v>0.62747301524507682</v>
      </c>
      <c r="K2626" s="68">
        <f>I2626*J2626</f>
        <v>0</v>
      </c>
      <c r="M2626" s="64">
        <f t="shared" ref="M2626:M2634" si="2151">12*23</f>
        <v>276</v>
      </c>
      <c r="N2626" s="64">
        <v>1</v>
      </c>
      <c r="O2626" s="63">
        <f>$O$16</f>
        <v>0.13390000000000002</v>
      </c>
      <c r="P2626" s="87">
        <f t="shared" ref="P2626:P2634" si="2152">PMT(O2626/12,M2626,-N2626,0,0)</f>
        <v>1.1705738867020156E-2</v>
      </c>
      <c r="Q2626" s="64">
        <f>$Q$2623-12</f>
        <v>234</v>
      </c>
      <c r="R2626" s="87">
        <f>PV(O2626/12,Q2626,-P2626,0,0)</f>
        <v>0.97087455724419558</v>
      </c>
      <c r="S2626" s="64">
        <f>12+12+12+6</f>
        <v>42</v>
      </c>
    </row>
    <row r="2627" spans="1:19" x14ac:dyDescent="0.25">
      <c r="B2627" s="62">
        <v>4</v>
      </c>
      <c r="C2627" s="64" t="s">
        <v>13</v>
      </c>
      <c r="D2627" s="68"/>
      <c r="E2627" s="68">
        <f>$D$2594*R2627</f>
        <v>0</v>
      </c>
      <c r="F2627" s="63">
        <f t="shared" ref="F2627:F2634" si="2153">$G$4-$F$4</f>
        <v>6.7767815941499332E-3</v>
      </c>
      <c r="G2627" s="65">
        <f>IFERROR(VLOOKUP(B2627,EFA!$C$2:$D$7,2,0),EFA!$D$7)</f>
        <v>0.98975941333993145</v>
      </c>
      <c r="H2627" s="69">
        <f>LGD!$D$4</f>
        <v>0.55000000000000004</v>
      </c>
      <c r="I2627" s="68">
        <f t="shared" ref="I2627:I2634" si="2154">E2627*F2627*G2627*H2627</f>
        <v>0</v>
      </c>
      <c r="J2627" s="70">
        <f t="shared" ref="J2627:J2634" si="2155">1/((1+($O$16/12))^(M2627-Q2627))</f>
        <v>0.62747301524507682</v>
      </c>
      <c r="K2627" s="68">
        <f t="shared" ref="K2627:K2634" si="2156">I2627*J2627</f>
        <v>0</v>
      </c>
      <c r="M2627" s="64">
        <f t="shared" si="2151"/>
        <v>276</v>
      </c>
      <c r="N2627" s="64">
        <v>1</v>
      </c>
      <c r="O2627" s="63">
        <f t="shared" ref="O2627:O2634" si="2157">$O$16</f>
        <v>0.13390000000000002</v>
      </c>
      <c r="P2627" s="87">
        <f t="shared" si="2152"/>
        <v>1.1705738867020156E-2</v>
      </c>
      <c r="Q2627" s="64">
        <f t="shared" ref="Q2627:Q2634" si="2158">$Q$2623-12</f>
        <v>234</v>
      </c>
      <c r="R2627" s="87">
        <f t="shared" ref="R2627:R2634" si="2159">PV(O2627/12,Q2627,-P2627,0,0)</f>
        <v>0.97087455724419558</v>
      </c>
      <c r="S2627" s="64">
        <f t="shared" ref="S2627:S2634" si="2160">12+12+12+6</f>
        <v>42</v>
      </c>
    </row>
    <row r="2628" spans="1:19" x14ac:dyDescent="0.25">
      <c r="B2628" s="62">
        <v>4</v>
      </c>
      <c r="C2628" s="64" t="s">
        <v>14</v>
      </c>
      <c r="D2628" s="68"/>
      <c r="E2628" s="68">
        <f>$D$2595*R2628</f>
        <v>0</v>
      </c>
      <c r="F2628" s="63">
        <f t="shared" si="2153"/>
        <v>6.7767815941499332E-3</v>
      </c>
      <c r="G2628" s="65">
        <f>IFERROR(VLOOKUP(B2628,EFA!$C$2:$D$7,2,0),EFA!$D$7)</f>
        <v>0.98975941333993145</v>
      </c>
      <c r="H2628" s="69">
        <f>LGD!$D$5</f>
        <v>0.14000000000000001</v>
      </c>
      <c r="I2628" s="68">
        <f t="shared" si="2154"/>
        <v>0</v>
      </c>
      <c r="J2628" s="70">
        <f t="shared" si="2155"/>
        <v>0.62747301524507682</v>
      </c>
      <c r="K2628" s="68">
        <f t="shared" si="2156"/>
        <v>0</v>
      </c>
      <c r="M2628" s="64">
        <f t="shared" si="2151"/>
        <v>276</v>
      </c>
      <c r="N2628" s="64">
        <v>1</v>
      </c>
      <c r="O2628" s="63">
        <f t="shared" si="2157"/>
        <v>0.13390000000000002</v>
      </c>
      <c r="P2628" s="87">
        <f t="shared" si="2152"/>
        <v>1.1705738867020156E-2</v>
      </c>
      <c r="Q2628" s="64">
        <f t="shared" si="2158"/>
        <v>234</v>
      </c>
      <c r="R2628" s="87">
        <f t="shared" si="2159"/>
        <v>0.97087455724419558</v>
      </c>
      <c r="S2628" s="64">
        <f t="shared" si="2160"/>
        <v>42</v>
      </c>
    </row>
    <row r="2629" spans="1:19" x14ac:dyDescent="0.25">
      <c r="B2629" s="62">
        <v>4</v>
      </c>
      <c r="C2629" s="64" t="s">
        <v>15</v>
      </c>
      <c r="D2629" s="68"/>
      <c r="E2629" s="68">
        <f>$D$2596*R2629</f>
        <v>0</v>
      </c>
      <c r="F2629" s="63">
        <f t="shared" si="2153"/>
        <v>6.7767815941499332E-3</v>
      </c>
      <c r="G2629" s="65">
        <f>IFERROR(VLOOKUP(B2629,EFA!$C$2:$D$7,2,0),EFA!$D$7)</f>
        <v>0.98975941333993145</v>
      </c>
      <c r="H2629" s="69">
        <f>LGD!$D$6</f>
        <v>0.3</v>
      </c>
      <c r="I2629" s="68">
        <f t="shared" si="2154"/>
        <v>0</v>
      </c>
      <c r="J2629" s="70">
        <f t="shared" si="2155"/>
        <v>0.62747301524507682</v>
      </c>
      <c r="K2629" s="68">
        <f t="shared" si="2156"/>
        <v>0</v>
      </c>
      <c r="M2629" s="64">
        <f t="shared" si="2151"/>
        <v>276</v>
      </c>
      <c r="N2629" s="64">
        <v>1</v>
      </c>
      <c r="O2629" s="63">
        <f t="shared" si="2157"/>
        <v>0.13390000000000002</v>
      </c>
      <c r="P2629" s="87">
        <f t="shared" si="2152"/>
        <v>1.1705738867020156E-2</v>
      </c>
      <c r="Q2629" s="64">
        <f t="shared" si="2158"/>
        <v>234</v>
      </c>
      <c r="R2629" s="87">
        <f t="shared" si="2159"/>
        <v>0.97087455724419558</v>
      </c>
      <c r="S2629" s="64">
        <f t="shared" si="2160"/>
        <v>42</v>
      </c>
    </row>
    <row r="2630" spans="1:19" x14ac:dyDescent="0.25">
      <c r="B2630" s="62">
        <v>4</v>
      </c>
      <c r="C2630" s="64" t="s">
        <v>16</v>
      </c>
      <c r="D2630" s="68"/>
      <c r="E2630" s="68">
        <f>$D$2597*R2630</f>
        <v>0</v>
      </c>
      <c r="F2630" s="63">
        <f t="shared" si="2153"/>
        <v>6.7767815941499332E-3</v>
      </c>
      <c r="G2630" s="65">
        <f>IFERROR(VLOOKUP(B2630,EFA!$C$2:$D$7,2,0),EFA!$D$7)</f>
        <v>0.98975941333993145</v>
      </c>
      <c r="H2630" s="69">
        <f>LGD!$D$7</f>
        <v>0.3</v>
      </c>
      <c r="I2630" s="68">
        <f t="shared" si="2154"/>
        <v>0</v>
      </c>
      <c r="J2630" s="70">
        <f t="shared" si="2155"/>
        <v>0.62747301524507682</v>
      </c>
      <c r="K2630" s="68">
        <f t="shared" si="2156"/>
        <v>0</v>
      </c>
      <c r="M2630" s="64">
        <f t="shared" si="2151"/>
        <v>276</v>
      </c>
      <c r="N2630" s="64">
        <v>1</v>
      </c>
      <c r="O2630" s="63">
        <f t="shared" si="2157"/>
        <v>0.13390000000000002</v>
      </c>
      <c r="P2630" s="87">
        <f t="shared" si="2152"/>
        <v>1.1705738867020156E-2</v>
      </c>
      <c r="Q2630" s="64">
        <f t="shared" si="2158"/>
        <v>234</v>
      </c>
      <c r="R2630" s="87">
        <f t="shared" si="2159"/>
        <v>0.97087455724419558</v>
      </c>
      <c r="S2630" s="64">
        <f t="shared" si="2160"/>
        <v>42</v>
      </c>
    </row>
    <row r="2631" spans="1:19" x14ac:dyDescent="0.25">
      <c r="B2631" s="62">
        <v>4</v>
      </c>
      <c r="C2631" s="64" t="s">
        <v>17</v>
      </c>
      <c r="D2631" s="68"/>
      <c r="E2631" s="68">
        <f>$D$2598*R2631</f>
        <v>0</v>
      </c>
      <c r="F2631" s="63">
        <f t="shared" si="2153"/>
        <v>6.7767815941499332E-3</v>
      </c>
      <c r="G2631" s="65">
        <f>IFERROR(VLOOKUP(B2631,EFA!$C$2:$D$7,2,0),EFA!$D$7)</f>
        <v>0.98975941333993145</v>
      </c>
      <c r="H2631" s="69">
        <f>LGD!$D$8</f>
        <v>4.6364209605119888E-2</v>
      </c>
      <c r="I2631" s="68">
        <f t="shared" si="2154"/>
        <v>0</v>
      </c>
      <c r="J2631" s="70">
        <f t="shared" si="2155"/>
        <v>0.62747301524507682</v>
      </c>
      <c r="K2631" s="68">
        <f t="shared" si="2156"/>
        <v>0</v>
      </c>
      <c r="M2631" s="64">
        <f t="shared" si="2151"/>
        <v>276</v>
      </c>
      <c r="N2631" s="64">
        <v>1</v>
      </c>
      <c r="O2631" s="63">
        <f t="shared" si="2157"/>
        <v>0.13390000000000002</v>
      </c>
      <c r="P2631" s="87">
        <f t="shared" si="2152"/>
        <v>1.1705738867020156E-2</v>
      </c>
      <c r="Q2631" s="64">
        <f t="shared" si="2158"/>
        <v>234</v>
      </c>
      <c r="R2631" s="87">
        <f t="shared" si="2159"/>
        <v>0.97087455724419558</v>
      </c>
      <c r="S2631" s="64">
        <f t="shared" si="2160"/>
        <v>42</v>
      </c>
    </row>
    <row r="2632" spans="1:19" x14ac:dyDescent="0.25">
      <c r="B2632" s="62">
        <v>4</v>
      </c>
      <c r="C2632" s="64" t="s">
        <v>18</v>
      </c>
      <c r="D2632" s="68"/>
      <c r="E2632" s="68">
        <f>$D$2599*R2632</f>
        <v>0</v>
      </c>
      <c r="F2632" s="63">
        <f t="shared" si="2153"/>
        <v>6.7767815941499332E-3</v>
      </c>
      <c r="G2632" s="65">
        <f>IFERROR(VLOOKUP(B2632,EFA!$C$2:$D$7,2,0),EFA!$D$7)</f>
        <v>0.98975941333993145</v>
      </c>
      <c r="H2632" s="69">
        <f>LGD!$D$9</f>
        <v>0.25</v>
      </c>
      <c r="I2632" s="68">
        <f t="shared" si="2154"/>
        <v>0</v>
      </c>
      <c r="J2632" s="70">
        <f t="shared" si="2155"/>
        <v>0.62747301524507682</v>
      </c>
      <c r="K2632" s="68">
        <f t="shared" si="2156"/>
        <v>0</v>
      </c>
      <c r="M2632" s="64">
        <f t="shared" si="2151"/>
        <v>276</v>
      </c>
      <c r="N2632" s="64">
        <v>1</v>
      </c>
      <c r="O2632" s="63">
        <f t="shared" si="2157"/>
        <v>0.13390000000000002</v>
      </c>
      <c r="P2632" s="87">
        <f t="shared" si="2152"/>
        <v>1.1705738867020156E-2</v>
      </c>
      <c r="Q2632" s="64">
        <f t="shared" si="2158"/>
        <v>234</v>
      </c>
      <c r="R2632" s="87">
        <f t="shared" si="2159"/>
        <v>0.97087455724419558</v>
      </c>
      <c r="S2632" s="64">
        <f t="shared" si="2160"/>
        <v>42</v>
      </c>
    </row>
    <row r="2633" spans="1:19" x14ac:dyDescent="0.25">
      <c r="B2633" s="62">
        <v>4</v>
      </c>
      <c r="C2633" s="64" t="s">
        <v>19</v>
      </c>
      <c r="D2633" s="68"/>
      <c r="E2633" s="68">
        <f>$D$2600*R2633</f>
        <v>0</v>
      </c>
      <c r="F2633" s="63">
        <f t="shared" si="2153"/>
        <v>6.7767815941499332E-3</v>
      </c>
      <c r="G2633" s="65">
        <f>IFERROR(VLOOKUP(B2633,EFA!$C$2:$D$7,2,0),EFA!$D$7)</f>
        <v>0.98975941333993145</v>
      </c>
      <c r="H2633" s="69">
        <f>LGD!$D$10</f>
        <v>0.35</v>
      </c>
      <c r="I2633" s="68">
        <f t="shared" si="2154"/>
        <v>0</v>
      </c>
      <c r="J2633" s="70">
        <f t="shared" si="2155"/>
        <v>0.62747301524507682</v>
      </c>
      <c r="K2633" s="68">
        <f t="shared" si="2156"/>
        <v>0</v>
      </c>
      <c r="M2633" s="64">
        <f t="shared" si="2151"/>
        <v>276</v>
      </c>
      <c r="N2633" s="64">
        <v>1</v>
      </c>
      <c r="O2633" s="63">
        <f t="shared" si="2157"/>
        <v>0.13390000000000002</v>
      </c>
      <c r="P2633" s="87">
        <f t="shared" si="2152"/>
        <v>1.1705738867020156E-2</v>
      </c>
      <c r="Q2633" s="64">
        <f t="shared" si="2158"/>
        <v>234</v>
      </c>
      <c r="R2633" s="87">
        <f t="shared" si="2159"/>
        <v>0.97087455724419558</v>
      </c>
      <c r="S2633" s="64">
        <f t="shared" si="2160"/>
        <v>42</v>
      </c>
    </row>
    <row r="2634" spans="1:19" x14ac:dyDescent="0.25">
      <c r="B2634" s="62">
        <v>4</v>
      </c>
      <c r="C2634" s="64" t="s">
        <v>20</v>
      </c>
      <c r="D2634" s="68"/>
      <c r="E2634" s="68">
        <f>$D$2601*R2634</f>
        <v>0</v>
      </c>
      <c r="F2634" s="63">
        <f t="shared" si="2153"/>
        <v>6.7767815941499332E-3</v>
      </c>
      <c r="G2634" s="65">
        <f>IFERROR(VLOOKUP(B2634,EFA!$C$2:$D$7,2,0),EFA!$D$7)</f>
        <v>0.98975941333993145</v>
      </c>
      <c r="H2634" s="69">
        <f>LGD!$D$11</f>
        <v>0.55000000000000004</v>
      </c>
      <c r="I2634" s="68">
        <f t="shared" si="2154"/>
        <v>0</v>
      </c>
      <c r="J2634" s="70">
        <f t="shared" si="2155"/>
        <v>0.62747301524507682</v>
      </c>
      <c r="K2634" s="68">
        <f t="shared" si="2156"/>
        <v>0</v>
      </c>
      <c r="M2634" s="64">
        <f t="shared" si="2151"/>
        <v>276</v>
      </c>
      <c r="N2634" s="64">
        <v>1</v>
      </c>
      <c r="O2634" s="63">
        <f t="shared" si="2157"/>
        <v>0.13390000000000002</v>
      </c>
      <c r="P2634" s="87">
        <f t="shared" si="2152"/>
        <v>1.1705738867020156E-2</v>
      </c>
      <c r="Q2634" s="64">
        <f t="shared" si="2158"/>
        <v>234</v>
      </c>
      <c r="R2634" s="87">
        <f t="shared" si="2159"/>
        <v>0.97087455724419558</v>
      </c>
      <c r="S2634" s="64">
        <f t="shared" si="2160"/>
        <v>42</v>
      </c>
    </row>
    <row r="2635" spans="1:19" x14ac:dyDescent="0.25">
      <c r="C2635" s="88"/>
      <c r="D2635" s="89"/>
      <c r="E2635" s="89"/>
      <c r="F2635" s="90"/>
      <c r="G2635" s="91"/>
      <c r="H2635" s="92"/>
      <c r="I2635" s="89"/>
      <c r="J2635" s="93"/>
      <c r="K2635" s="89"/>
      <c r="M2635" s="94"/>
      <c r="N2635" s="94"/>
      <c r="O2635" s="95"/>
      <c r="P2635" s="96"/>
      <c r="Q2635" s="94"/>
      <c r="R2635" s="96"/>
      <c r="S2635" s="94"/>
    </row>
    <row r="2636" spans="1:19" x14ac:dyDescent="0.25">
      <c r="A2636" s="64">
        <v>23</v>
      </c>
      <c r="B2636" s="62" t="s">
        <v>52</v>
      </c>
      <c r="C2636" s="64" t="s">
        <v>9</v>
      </c>
      <c r="D2636" s="64"/>
      <c r="E2636" s="84" t="s">
        <v>26</v>
      </c>
      <c r="F2636" s="84" t="s">
        <v>39</v>
      </c>
      <c r="G2636" s="84" t="s">
        <v>27</v>
      </c>
      <c r="H2636" s="84" t="s">
        <v>28</v>
      </c>
      <c r="I2636" s="84" t="s">
        <v>29</v>
      </c>
      <c r="J2636" s="84" t="s">
        <v>30</v>
      </c>
      <c r="K2636" s="85" t="s">
        <v>31</v>
      </c>
      <c r="M2636" s="85" t="s">
        <v>32</v>
      </c>
      <c r="N2636" s="85" t="s">
        <v>33</v>
      </c>
      <c r="O2636" s="85" t="s">
        <v>34</v>
      </c>
      <c r="P2636" s="85" t="s">
        <v>35</v>
      </c>
      <c r="Q2636" s="85" t="s">
        <v>36</v>
      </c>
      <c r="R2636" s="85" t="s">
        <v>37</v>
      </c>
      <c r="S2636" s="85" t="s">
        <v>38</v>
      </c>
    </row>
    <row r="2637" spans="1:19" x14ac:dyDescent="0.25">
      <c r="B2637" s="62">
        <v>5</v>
      </c>
      <c r="C2637" s="64" t="s">
        <v>12</v>
      </c>
      <c r="D2637" s="68"/>
      <c r="E2637" s="68">
        <f>$D$2593*R2637</f>
        <v>0</v>
      </c>
      <c r="F2637" s="63">
        <f>$H$4-$G$4</f>
        <v>2.7833144704882407E-3</v>
      </c>
      <c r="G2637" s="65">
        <f>IFERROR(VLOOKUP(B2637,EFA!$C$2:$D$7,2,0),EFA!$D$7)</f>
        <v>1.0058360487805551</v>
      </c>
      <c r="H2637" s="69">
        <f>LGD!$D$3</f>
        <v>0</v>
      </c>
      <c r="I2637" s="68">
        <f>E2637*F2637*G2637*H2637</f>
        <v>0</v>
      </c>
      <c r="J2637" s="70">
        <f>1/((1+($O$16/12))^(M2637-Q2637))</f>
        <v>0.54924368064616602</v>
      </c>
      <c r="K2637" s="68">
        <f>I2637*J2637</f>
        <v>0</v>
      </c>
      <c r="M2637" s="64">
        <f t="shared" ref="M2637:M2645" si="2161">12*23</f>
        <v>276</v>
      </c>
      <c r="N2637" s="64">
        <v>1</v>
      </c>
      <c r="O2637" s="63">
        <f>$O$16</f>
        <v>0.13390000000000002</v>
      </c>
      <c r="P2637" s="87">
        <f t="shared" ref="P2637:P2645" si="2162">PMT(O2637/12,M2637,-N2637,0,0)</f>
        <v>1.1705738867020156E-2</v>
      </c>
      <c r="Q2637" s="64">
        <f>$Q$2634-12</f>
        <v>222</v>
      </c>
      <c r="R2637" s="87">
        <f>PV(O2637/12,Q2637,-P2637,0,0)</f>
        <v>0.95973880996428396</v>
      </c>
      <c r="S2637" s="64">
        <f>12+12+12+12+6</f>
        <v>54</v>
      </c>
    </row>
    <row r="2638" spans="1:19" x14ac:dyDescent="0.25">
      <c r="B2638" s="62">
        <v>5</v>
      </c>
      <c r="C2638" s="64" t="s">
        <v>13</v>
      </c>
      <c r="D2638" s="68"/>
      <c r="E2638" s="68">
        <f>$D$2594*R2638</f>
        <v>0</v>
      </c>
      <c r="F2638" s="63">
        <f t="shared" ref="F2638:F2645" si="2163">$H$4-$G$4</f>
        <v>2.7833144704882407E-3</v>
      </c>
      <c r="G2638" s="65">
        <f>IFERROR(VLOOKUP(B2638,EFA!$C$2:$D$7,2,0),EFA!$D$7)</f>
        <v>1.0058360487805551</v>
      </c>
      <c r="H2638" s="69">
        <f>LGD!$D$4</f>
        <v>0.55000000000000004</v>
      </c>
      <c r="I2638" s="68">
        <f t="shared" ref="I2638:I2645" si="2164">E2638*F2638*G2638*H2638</f>
        <v>0</v>
      </c>
      <c r="J2638" s="70">
        <f t="shared" ref="J2638:J2645" si="2165">1/((1+($O$16/12))^(M2638-Q2638))</f>
        <v>0.54924368064616602</v>
      </c>
      <c r="K2638" s="68">
        <f t="shared" ref="K2638:K2645" si="2166">I2638*J2638</f>
        <v>0</v>
      </c>
      <c r="M2638" s="64">
        <f t="shared" si="2161"/>
        <v>276</v>
      </c>
      <c r="N2638" s="64">
        <v>1</v>
      </c>
      <c r="O2638" s="63">
        <f t="shared" ref="O2638:O2645" si="2167">$O$16</f>
        <v>0.13390000000000002</v>
      </c>
      <c r="P2638" s="87">
        <f t="shared" si="2162"/>
        <v>1.1705738867020156E-2</v>
      </c>
      <c r="Q2638" s="64">
        <f t="shared" ref="Q2638:Q2645" si="2168">$Q$2634-12</f>
        <v>222</v>
      </c>
      <c r="R2638" s="87">
        <f t="shared" ref="R2638:R2645" si="2169">PV(O2638/12,Q2638,-P2638,0,0)</f>
        <v>0.95973880996428396</v>
      </c>
      <c r="S2638" s="64">
        <f t="shared" ref="S2638:S2645" si="2170">12+12+12+12+6</f>
        <v>54</v>
      </c>
    </row>
    <row r="2639" spans="1:19" x14ac:dyDescent="0.25">
      <c r="B2639" s="62">
        <v>5</v>
      </c>
      <c r="C2639" s="64" t="s">
        <v>14</v>
      </c>
      <c r="D2639" s="68"/>
      <c r="E2639" s="68">
        <f>$D$2595*R2639</f>
        <v>0</v>
      </c>
      <c r="F2639" s="63">
        <f t="shared" si="2163"/>
        <v>2.7833144704882407E-3</v>
      </c>
      <c r="G2639" s="65">
        <f>IFERROR(VLOOKUP(B2639,EFA!$C$2:$D$7,2,0),EFA!$D$7)</f>
        <v>1.0058360487805551</v>
      </c>
      <c r="H2639" s="69">
        <f>LGD!$D$5</f>
        <v>0.14000000000000001</v>
      </c>
      <c r="I2639" s="68">
        <f t="shared" si="2164"/>
        <v>0</v>
      </c>
      <c r="J2639" s="70">
        <f t="shared" si="2165"/>
        <v>0.54924368064616602</v>
      </c>
      <c r="K2639" s="68">
        <f t="shared" si="2166"/>
        <v>0</v>
      </c>
      <c r="M2639" s="64">
        <f t="shared" si="2161"/>
        <v>276</v>
      </c>
      <c r="N2639" s="64">
        <v>1</v>
      </c>
      <c r="O2639" s="63">
        <f t="shared" si="2167"/>
        <v>0.13390000000000002</v>
      </c>
      <c r="P2639" s="87">
        <f t="shared" si="2162"/>
        <v>1.1705738867020156E-2</v>
      </c>
      <c r="Q2639" s="64">
        <f t="shared" si="2168"/>
        <v>222</v>
      </c>
      <c r="R2639" s="87">
        <f t="shared" si="2169"/>
        <v>0.95973880996428396</v>
      </c>
      <c r="S2639" s="64">
        <f t="shared" si="2170"/>
        <v>54</v>
      </c>
    </row>
    <row r="2640" spans="1:19" x14ac:dyDescent="0.25">
      <c r="B2640" s="62">
        <v>5</v>
      </c>
      <c r="C2640" s="64" t="s">
        <v>15</v>
      </c>
      <c r="D2640" s="68"/>
      <c r="E2640" s="68">
        <f>$D$2596*R2640</f>
        <v>0</v>
      </c>
      <c r="F2640" s="63">
        <f t="shared" si="2163"/>
        <v>2.7833144704882407E-3</v>
      </c>
      <c r="G2640" s="65">
        <f>IFERROR(VLOOKUP(B2640,EFA!$C$2:$D$7,2,0),EFA!$D$7)</f>
        <v>1.0058360487805551</v>
      </c>
      <c r="H2640" s="69">
        <f>LGD!$D$6</f>
        <v>0.3</v>
      </c>
      <c r="I2640" s="68">
        <f t="shared" si="2164"/>
        <v>0</v>
      </c>
      <c r="J2640" s="70">
        <f t="shared" si="2165"/>
        <v>0.54924368064616602</v>
      </c>
      <c r="K2640" s="68">
        <f t="shared" si="2166"/>
        <v>0</v>
      </c>
      <c r="M2640" s="64">
        <f t="shared" si="2161"/>
        <v>276</v>
      </c>
      <c r="N2640" s="64">
        <v>1</v>
      </c>
      <c r="O2640" s="63">
        <f t="shared" si="2167"/>
        <v>0.13390000000000002</v>
      </c>
      <c r="P2640" s="87">
        <f t="shared" si="2162"/>
        <v>1.1705738867020156E-2</v>
      </c>
      <c r="Q2640" s="64">
        <f t="shared" si="2168"/>
        <v>222</v>
      </c>
      <c r="R2640" s="87">
        <f t="shared" si="2169"/>
        <v>0.95973880996428396</v>
      </c>
      <c r="S2640" s="64">
        <f t="shared" si="2170"/>
        <v>54</v>
      </c>
    </row>
    <row r="2641" spans="1:19" x14ac:dyDescent="0.25">
      <c r="B2641" s="62">
        <v>5</v>
      </c>
      <c r="C2641" s="64" t="s">
        <v>16</v>
      </c>
      <c r="D2641" s="68"/>
      <c r="E2641" s="68">
        <f>$D$2597*R2641</f>
        <v>0</v>
      </c>
      <c r="F2641" s="63">
        <f t="shared" si="2163"/>
        <v>2.7833144704882407E-3</v>
      </c>
      <c r="G2641" s="65">
        <f>IFERROR(VLOOKUP(B2641,EFA!$C$2:$D$7,2,0),EFA!$D$7)</f>
        <v>1.0058360487805551</v>
      </c>
      <c r="H2641" s="69">
        <f>LGD!$D$7</f>
        <v>0.3</v>
      </c>
      <c r="I2641" s="68">
        <f t="shared" si="2164"/>
        <v>0</v>
      </c>
      <c r="J2641" s="70">
        <f t="shared" si="2165"/>
        <v>0.54924368064616602</v>
      </c>
      <c r="K2641" s="68">
        <f t="shared" si="2166"/>
        <v>0</v>
      </c>
      <c r="M2641" s="64">
        <f t="shared" si="2161"/>
        <v>276</v>
      </c>
      <c r="N2641" s="64">
        <v>1</v>
      </c>
      <c r="O2641" s="63">
        <f t="shared" si="2167"/>
        <v>0.13390000000000002</v>
      </c>
      <c r="P2641" s="87">
        <f t="shared" si="2162"/>
        <v>1.1705738867020156E-2</v>
      </c>
      <c r="Q2641" s="64">
        <f t="shared" si="2168"/>
        <v>222</v>
      </c>
      <c r="R2641" s="87">
        <f t="shared" si="2169"/>
        <v>0.95973880996428396</v>
      </c>
      <c r="S2641" s="64">
        <f t="shared" si="2170"/>
        <v>54</v>
      </c>
    </row>
    <row r="2642" spans="1:19" x14ac:dyDescent="0.25">
      <c r="B2642" s="62">
        <v>5</v>
      </c>
      <c r="C2642" s="64" t="s">
        <v>17</v>
      </c>
      <c r="D2642" s="68"/>
      <c r="E2642" s="68">
        <f>$D$2598*R2642</f>
        <v>0</v>
      </c>
      <c r="F2642" s="63">
        <f t="shared" si="2163"/>
        <v>2.7833144704882407E-3</v>
      </c>
      <c r="G2642" s="65">
        <f>IFERROR(VLOOKUP(B2642,EFA!$C$2:$D$7,2,0),EFA!$D$7)</f>
        <v>1.0058360487805551</v>
      </c>
      <c r="H2642" s="69">
        <f>LGD!$D$8</f>
        <v>4.6364209605119888E-2</v>
      </c>
      <c r="I2642" s="68">
        <f t="shared" si="2164"/>
        <v>0</v>
      </c>
      <c r="J2642" s="70">
        <f t="shared" si="2165"/>
        <v>0.54924368064616602</v>
      </c>
      <c r="K2642" s="68">
        <f t="shared" si="2166"/>
        <v>0</v>
      </c>
      <c r="M2642" s="64">
        <f t="shared" si="2161"/>
        <v>276</v>
      </c>
      <c r="N2642" s="64">
        <v>1</v>
      </c>
      <c r="O2642" s="63">
        <f t="shared" si="2167"/>
        <v>0.13390000000000002</v>
      </c>
      <c r="P2642" s="87">
        <f t="shared" si="2162"/>
        <v>1.1705738867020156E-2</v>
      </c>
      <c r="Q2642" s="64">
        <f t="shared" si="2168"/>
        <v>222</v>
      </c>
      <c r="R2642" s="87">
        <f t="shared" si="2169"/>
        <v>0.95973880996428396</v>
      </c>
      <c r="S2642" s="64">
        <f t="shared" si="2170"/>
        <v>54</v>
      </c>
    </row>
    <row r="2643" spans="1:19" x14ac:dyDescent="0.25">
      <c r="B2643" s="62">
        <v>5</v>
      </c>
      <c r="C2643" s="64" t="s">
        <v>18</v>
      </c>
      <c r="D2643" s="68"/>
      <c r="E2643" s="68">
        <f>$D$2599*R2643</f>
        <v>0</v>
      </c>
      <c r="F2643" s="63">
        <f t="shared" si="2163"/>
        <v>2.7833144704882407E-3</v>
      </c>
      <c r="G2643" s="65">
        <f>IFERROR(VLOOKUP(B2643,EFA!$C$2:$D$7,2,0),EFA!$D$7)</f>
        <v>1.0058360487805551</v>
      </c>
      <c r="H2643" s="69">
        <f>LGD!$D$9</f>
        <v>0.25</v>
      </c>
      <c r="I2643" s="68">
        <f t="shared" si="2164"/>
        <v>0</v>
      </c>
      <c r="J2643" s="70">
        <f t="shared" si="2165"/>
        <v>0.54924368064616602</v>
      </c>
      <c r="K2643" s="68">
        <f t="shared" si="2166"/>
        <v>0</v>
      </c>
      <c r="M2643" s="64">
        <f t="shared" si="2161"/>
        <v>276</v>
      </c>
      <c r="N2643" s="64">
        <v>1</v>
      </c>
      <c r="O2643" s="63">
        <f t="shared" si="2167"/>
        <v>0.13390000000000002</v>
      </c>
      <c r="P2643" s="87">
        <f t="shared" si="2162"/>
        <v>1.1705738867020156E-2</v>
      </c>
      <c r="Q2643" s="64">
        <f t="shared" si="2168"/>
        <v>222</v>
      </c>
      <c r="R2643" s="87">
        <f t="shared" si="2169"/>
        <v>0.95973880996428396</v>
      </c>
      <c r="S2643" s="64">
        <f t="shared" si="2170"/>
        <v>54</v>
      </c>
    </row>
    <row r="2644" spans="1:19" x14ac:dyDescent="0.25">
      <c r="B2644" s="62">
        <v>5</v>
      </c>
      <c r="C2644" s="64" t="s">
        <v>19</v>
      </c>
      <c r="D2644" s="68"/>
      <c r="E2644" s="68">
        <f>$D$2600*R2644</f>
        <v>0</v>
      </c>
      <c r="F2644" s="63">
        <f t="shared" si="2163"/>
        <v>2.7833144704882407E-3</v>
      </c>
      <c r="G2644" s="65">
        <f>IFERROR(VLOOKUP(B2644,EFA!$C$2:$D$7,2,0),EFA!$D$7)</f>
        <v>1.0058360487805551</v>
      </c>
      <c r="H2644" s="69">
        <f>LGD!$D$10</f>
        <v>0.35</v>
      </c>
      <c r="I2644" s="68">
        <f t="shared" si="2164"/>
        <v>0</v>
      </c>
      <c r="J2644" s="70">
        <f t="shared" si="2165"/>
        <v>0.54924368064616602</v>
      </c>
      <c r="K2644" s="68">
        <f t="shared" si="2166"/>
        <v>0</v>
      </c>
      <c r="M2644" s="64">
        <f t="shared" si="2161"/>
        <v>276</v>
      </c>
      <c r="N2644" s="64">
        <v>1</v>
      </c>
      <c r="O2644" s="63">
        <f t="shared" si="2167"/>
        <v>0.13390000000000002</v>
      </c>
      <c r="P2644" s="87">
        <f t="shared" si="2162"/>
        <v>1.1705738867020156E-2</v>
      </c>
      <c r="Q2644" s="64">
        <f t="shared" si="2168"/>
        <v>222</v>
      </c>
      <c r="R2644" s="87">
        <f t="shared" si="2169"/>
        <v>0.95973880996428396</v>
      </c>
      <c r="S2644" s="64">
        <f t="shared" si="2170"/>
        <v>54</v>
      </c>
    </row>
    <row r="2645" spans="1:19" x14ac:dyDescent="0.25">
      <c r="B2645" s="62">
        <v>5</v>
      </c>
      <c r="C2645" s="64" t="s">
        <v>20</v>
      </c>
      <c r="D2645" s="68"/>
      <c r="E2645" s="68">
        <f>$D$2601*R2645</f>
        <v>0</v>
      </c>
      <c r="F2645" s="63">
        <f t="shared" si="2163"/>
        <v>2.7833144704882407E-3</v>
      </c>
      <c r="G2645" s="65">
        <f>IFERROR(VLOOKUP(B2645,EFA!$C$2:$D$7,2,0),EFA!$D$7)</f>
        <v>1.0058360487805551</v>
      </c>
      <c r="H2645" s="69">
        <f>LGD!$D$11</f>
        <v>0.55000000000000004</v>
      </c>
      <c r="I2645" s="68">
        <f t="shared" si="2164"/>
        <v>0</v>
      </c>
      <c r="J2645" s="70">
        <f t="shared" si="2165"/>
        <v>0.54924368064616602</v>
      </c>
      <c r="K2645" s="68">
        <f t="shared" si="2166"/>
        <v>0</v>
      </c>
      <c r="M2645" s="64">
        <f t="shared" si="2161"/>
        <v>276</v>
      </c>
      <c r="N2645" s="64">
        <v>1</v>
      </c>
      <c r="O2645" s="63">
        <f t="shared" si="2167"/>
        <v>0.13390000000000002</v>
      </c>
      <c r="P2645" s="87">
        <f t="shared" si="2162"/>
        <v>1.1705738867020156E-2</v>
      </c>
      <c r="Q2645" s="64">
        <f t="shared" si="2168"/>
        <v>222</v>
      </c>
      <c r="R2645" s="87">
        <f t="shared" si="2169"/>
        <v>0.95973880996428396</v>
      </c>
      <c r="S2645" s="64">
        <f t="shared" si="2170"/>
        <v>54</v>
      </c>
    </row>
    <row r="2646" spans="1:19" x14ac:dyDescent="0.25">
      <c r="C2646" s="88"/>
      <c r="D2646" s="89"/>
      <c r="E2646" s="89"/>
      <c r="F2646" s="90"/>
      <c r="G2646" s="91"/>
      <c r="H2646" s="92"/>
      <c r="I2646" s="89"/>
      <c r="J2646" s="93"/>
      <c r="K2646" s="89"/>
      <c r="M2646" s="94"/>
      <c r="N2646" s="94"/>
      <c r="O2646" s="95"/>
      <c r="P2646" s="96"/>
      <c r="Q2646" s="94"/>
      <c r="R2646" s="96"/>
      <c r="S2646" s="94"/>
    </row>
    <row r="2647" spans="1:19" x14ac:dyDescent="0.25">
      <c r="A2647" s="64">
        <v>23</v>
      </c>
      <c r="B2647" s="62" t="s">
        <v>52</v>
      </c>
      <c r="C2647" s="64" t="s">
        <v>9</v>
      </c>
      <c r="D2647" s="64"/>
      <c r="E2647" s="84" t="s">
        <v>26</v>
      </c>
      <c r="F2647" s="84" t="s">
        <v>39</v>
      </c>
      <c r="G2647" s="84" t="s">
        <v>27</v>
      </c>
      <c r="H2647" s="84" t="s">
        <v>28</v>
      </c>
      <c r="I2647" s="84" t="s">
        <v>29</v>
      </c>
      <c r="J2647" s="84" t="s">
        <v>30</v>
      </c>
      <c r="K2647" s="85" t="s">
        <v>31</v>
      </c>
      <c r="M2647" s="85" t="s">
        <v>32</v>
      </c>
      <c r="N2647" s="85" t="s">
        <v>33</v>
      </c>
      <c r="O2647" s="85" t="s">
        <v>34</v>
      </c>
      <c r="P2647" s="85" t="s">
        <v>35</v>
      </c>
      <c r="Q2647" s="85" t="s">
        <v>36</v>
      </c>
      <c r="R2647" s="85" t="s">
        <v>37</v>
      </c>
      <c r="S2647" s="85" t="s">
        <v>38</v>
      </c>
    </row>
    <row r="2648" spans="1:19" x14ac:dyDescent="0.25">
      <c r="B2648" s="62">
        <v>6</v>
      </c>
      <c r="C2648" s="64" t="s">
        <v>12</v>
      </c>
      <c r="D2648" s="68"/>
      <c r="E2648" s="68">
        <f>$D$2593*R2648</f>
        <v>0</v>
      </c>
      <c r="F2648" s="63">
        <f>$I$4-$H$4</f>
        <v>3.4321948130550117E-4</v>
      </c>
      <c r="G2648" s="65">
        <f>IFERROR(VLOOKUP(B2648,EFA!$C$2:$D$7,2,0),EFA!$D$7)</f>
        <v>1.0058360487805551</v>
      </c>
      <c r="H2648" s="69">
        <f>LGD!$D$3</f>
        <v>0</v>
      </c>
      <c r="I2648" s="68">
        <f>E2648*F2648*G2648*H2648</f>
        <v>0</v>
      </c>
      <c r="J2648" s="70">
        <f>1/((1+($O$16/12))^(M2648-Q2648))</f>
        <v>0.48076748067312913</v>
      </c>
      <c r="K2648" s="68">
        <f>I2648*J2648</f>
        <v>0</v>
      </c>
      <c r="M2648" s="64">
        <f t="shared" ref="M2648:M2656" si="2171">12*23</f>
        <v>276</v>
      </c>
      <c r="N2648" s="64">
        <v>1</v>
      </c>
      <c r="O2648" s="63">
        <f>$O$16</f>
        <v>0.13390000000000002</v>
      </c>
      <c r="P2648" s="87">
        <f t="shared" ref="P2648:P2656" si="2172">PMT(O2648/12,M2648,-N2648,0,0)</f>
        <v>1.1705738867020156E-2</v>
      </c>
      <c r="Q2648" s="64">
        <f>$Q$2645-12</f>
        <v>210</v>
      </c>
      <c r="R2648" s="87">
        <f>PV(O2648/12,Q2648,-P2648,0,0)</f>
        <v>0.94701698690295522</v>
      </c>
      <c r="S2648" s="64">
        <f>12+12+12+12+12+6</f>
        <v>66</v>
      </c>
    </row>
    <row r="2649" spans="1:19" x14ac:dyDescent="0.25">
      <c r="B2649" s="62">
        <v>6</v>
      </c>
      <c r="C2649" s="64" t="s">
        <v>13</v>
      </c>
      <c r="D2649" s="68"/>
      <c r="E2649" s="68">
        <f>$D$2594*R2649</f>
        <v>0</v>
      </c>
      <c r="F2649" s="63">
        <f t="shared" ref="F2649:F2656" si="2173">$I$4-$H$4</f>
        <v>3.4321948130550117E-4</v>
      </c>
      <c r="G2649" s="65">
        <f>IFERROR(VLOOKUP(B2649,EFA!$C$2:$D$7,2,0),EFA!$D$7)</f>
        <v>1.0058360487805551</v>
      </c>
      <c r="H2649" s="69">
        <f>LGD!$D$4</f>
        <v>0.55000000000000004</v>
      </c>
      <c r="I2649" s="68">
        <f t="shared" ref="I2649:I2656" si="2174">E2649*F2649*G2649*H2649</f>
        <v>0</v>
      </c>
      <c r="J2649" s="70">
        <f t="shared" ref="J2649:J2656" si="2175">1/((1+($O$16/12))^(M2649-Q2649))</f>
        <v>0.48076748067312913</v>
      </c>
      <c r="K2649" s="68">
        <f t="shared" ref="K2649:K2656" si="2176">I2649*J2649</f>
        <v>0</v>
      </c>
      <c r="M2649" s="64">
        <f t="shared" si="2171"/>
        <v>276</v>
      </c>
      <c r="N2649" s="64">
        <v>1</v>
      </c>
      <c r="O2649" s="63">
        <f t="shared" ref="O2649:O2656" si="2177">$O$16</f>
        <v>0.13390000000000002</v>
      </c>
      <c r="P2649" s="87">
        <f t="shared" si="2172"/>
        <v>1.1705738867020156E-2</v>
      </c>
      <c r="Q2649" s="64">
        <f t="shared" ref="Q2649:Q2656" si="2178">$Q$2645-12</f>
        <v>210</v>
      </c>
      <c r="R2649" s="87">
        <f t="shared" ref="R2649:R2656" si="2179">PV(O2649/12,Q2649,-P2649,0,0)</f>
        <v>0.94701698690295522</v>
      </c>
      <c r="S2649" s="64">
        <f t="shared" ref="S2649:S2656" si="2180">12+12+12+12+12+6</f>
        <v>66</v>
      </c>
    </row>
    <row r="2650" spans="1:19" x14ac:dyDescent="0.25">
      <c r="B2650" s="62">
        <v>6</v>
      </c>
      <c r="C2650" s="64" t="s">
        <v>14</v>
      </c>
      <c r="D2650" s="68"/>
      <c r="E2650" s="68">
        <f>$D$2595*R2650</f>
        <v>0</v>
      </c>
      <c r="F2650" s="63">
        <f t="shared" si="2173"/>
        <v>3.4321948130550117E-4</v>
      </c>
      <c r="G2650" s="65">
        <f>IFERROR(VLOOKUP(B2650,EFA!$C$2:$D$7,2,0),EFA!$D$7)</f>
        <v>1.0058360487805551</v>
      </c>
      <c r="H2650" s="69">
        <f>LGD!$D$5</f>
        <v>0.14000000000000001</v>
      </c>
      <c r="I2650" s="68">
        <f t="shared" si="2174"/>
        <v>0</v>
      </c>
      <c r="J2650" s="70">
        <f t="shared" si="2175"/>
        <v>0.48076748067312913</v>
      </c>
      <c r="K2650" s="68">
        <f t="shared" si="2176"/>
        <v>0</v>
      </c>
      <c r="M2650" s="64">
        <f t="shared" si="2171"/>
        <v>276</v>
      </c>
      <c r="N2650" s="64">
        <v>1</v>
      </c>
      <c r="O2650" s="63">
        <f t="shared" si="2177"/>
        <v>0.13390000000000002</v>
      </c>
      <c r="P2650" s="87">
        <f t="shared" si="2172"/>
        <v>1.1705738867020156E-2</v>
      </c>
      <c r="Q2650" s="64">
        <f t="shared" si="2178"/>
        <v>210</v>
      </c>
      <c r="R2650" s="87">
        <f t="shared" si="2179"/>
        <v>0.94701698690295522</v>
      </c>
      <c r="S2650" s="64">
        <f t="shared" si="2180"/>
        <v>66</v>
      </c>
    </row>
    <row r="2651" spans="1:19" x14ac:dyDescent="0.25">
      <c r="B2651" s="62">
        <v>6</v>
      </c>
      <c r="C2651" s="64" t="s">
        <v>15</v>
      </c>
      <c r="D2651" s="68"/>
      <c r="E2651" s="68">
        <f>$D$2596*R2651</f>
        <v>0</v>
      </c>
      <c r="F2651" s="63">
        <f t="shared" si="2173"/>
        <v>3.4321948130550117E-4</v>
      </c>
      <c r="G2651" s="65">
        <f>IFERROR(VLOOKUP(B2651,EFA!$C$2:$D$7,2,0),EFA!$D$7)</f>
        <v>1.0058360487805551</v>
      </c>
      <c r="H2651" s="69">
        <f>LGD!$D$6</f>
        <v>0.3</v>
      </c>
      <c r="I2651" s="68">
        <f t="shared" si="2174"/>
        <v>0</v>
      </c>
      <c r="J2651" s="70">
        <f t="shared" si="2175"/>
        <v>0.48076748067312913</v>
      </c>
      <c r="K2651" s="68">
        <f t="shared" si="2176"/>
        <v>0</v>
      </c>
      <c r="M2651" s="64">
        <f t="shared" si="2171"/>
        <v>276</v>
      </c>
      <c r="N2651" s="64">
        <v>1</v>
      </c>
      <c r="O2651" s="63">
        <f t="shared" si="2177"/>
        <v>0.13390000000000002</v>
      </c>
      <c r="P2651" s="87">
        <f t="shared" si="2172"/>
        <v>1.1705738867020156E-2</v>
      </c>
      <c r="Q2651" s="64">
        <f t="shared" si="2178"/>
        <v>210</v>
      </c>
      <c r="R2651" s="87">
        <f t="shared" si="2179"/>
        <v>0.94701698690295522</v>
      </c>
      <c r="S2651" s="64">
        <f t="shared" si="2180"/>
        <v>66</v>
      </c>
    </row>
    <row r="2652" spans="1:19" x14ac:dyDescent="0.25">
      <c r="B2652" s="62">
        <v>6</v>
      </c>
      <c r="C2652" s="64" t="s">
        <v>16</v>
      </c>
      <c r="D2652" s="68"/>
      <c r="E2652" s="68">
        <f>$D$2597*R2652</f>
        <v>0</v>
      </c>
      <c r="F2652" s="63">
        <f t="shared" si="2173"/>
        <v>3.4321948130550117E-4</v>
      </c>
      <c r="G2652" s="65">
        <f>IFERROR(VLOOKUP(B2652,EFA!$C$2:$D$7,2,0),EFA!$D$7)</f>
        <v>1.0058360487805551</v>
      </c>
      <c r="H2652" s="69">
        <f>LGD!$D$7</f>
        <v>0.3</v>
      </c>
      <c r="I2652" s="68">
        <f t="shared" si="2174"/>
        <v>0</v>
      </c>
      <c r="J2652" s="70">
        <f t="shared" si="2175"/>
        <v>0.48076748067312913</v>
      </c>
      <c r="K2652" s="68">
        <f t="shared" si="2176"/>
        <v>0</v>
      </c>
      <c r="M2652" s="64">
        <f t="shared" si="2171"/>
        <v>276</v>
      </c>
      <c r="N2652" s="64">
        <v>1</v>
      </c>
      <c r="O2652" s="63">
        <f t="shared" si="2177"/>
        <v>0.13390000000000002</v>
      </c>
      <c r="P2652" s="87">
        <f t="shared" si="2172"/>
        <v>1.1705738867020156E-2</v>
      </c>
      <c r="Q2652" s="64">
        <f t="shared" si="2178"/>
        <v>210</v>
      </c>
      <c r="R2652" s="87">
        <f t="shared" si="2179"/>
        <v>0.94701698690295522</v>
      </c>
      <c r="S2652" s="64">
        <f t="shared" si="2180"/>
        <v>66</v>
      </c>
    </row>
    <row r="2653" spans="1:19" x14ac:dyDescent="0.25">
      <c r="B2653" s="62">
        <v>6</v>
      </c>
      <c r="C2653" s="64" t="s">
        <v>17</v>
      </c>
      <c r="D2653" s="68"/>
      <c r="E2653" s="68">
        <f>$D$2598*R2653</f>
        <v>0</v>
      </c>
      <c r="F2653" s="63">
        <f t="shared" si="2173"/>
        <v>3.4321948130550117E-4</v>
      </c>
      <c r="G2653" s="65">
        <f>IFERROR(VLOOKUP(B2653,EFA!$C$2:$D$7,2,0),EFA!$D$7)</f>
        <v>1.0058360487805551</v>
      </c>
      <c r="H2653" s="69">
        <f>LGD!$D$8</f>
        <v>4.6364209605119888E-2</v>
      </c>
      <c r="I2653" s="68">
        <f t="shared" si="2174"/>
        <v>0</v>
      </c>
      <c r="J2653" s="70">
        <f t="shared" si="2175"/>
        <v>0.48076748067312913</v>
      </c>
      <c r="K2653" s="68">
        <f t="shared" si="2176"/>
        <v>0</v>
      </c>
      <c r="M2653" s="64">
        <f t="shared" si="2171"/>
        <v>276</v>
      </c>
      <c r="N2653" s="64">
        <v>1</v>
      </c>
      <c r="O2653" s="63">
        <f t="shared" si="2177"/>
        <v>0.13390000000000002</v>
      </c>
      <c r="P2653" s="87">
        <f t="shared" si="2172"/>
        <v>1.1705738867020156E-2</v>
      </c>
      <c r="Q2653" s="64">
        <f t="shared" si="2178"/>
        <v>210</v>
      </c>
      <c r="R2653" s="87">
        <f t="shared" si="2179"/>
        <v>0.94701698690295522</v>
      </c>
      <c r="S2653" s="64">
        <f t="shared" si="2180"/>
        <v>66</v>
      </c>
    </row>
    <row r="2654" spans="1:19" x14ac:dyDescent="0.25">
      <c r="B2654" s="62">
        <v>6</v>
      </c>
      <c r="C2654" s="64" t="s">
        <v>18</v>
      </c>
      <c r="D2654" s="68"/>
      <c r="E2654" s="68">
        <f>$D$2599*R2654</f>
        <v>0</v>
      </c>
      <c r="F2654" s="63">
        <f t="shared" si="2173"/>
        <v>3.4321948130550117E-4</v>
      </c>
      <c r="G2654" s="65">
        <f>IFERROR(VLOOKUP(B2654,EFA!$C$2:$D$7,2,0),EFA!$D$7)</f>
        <v>1.0058360487805551</v>
      </c>
      <c r="H2654" s="69">
        <f>LGD!$D$9</f>
        <v>0.25</v>
      </c>
      <c r="I2654" s="68">
        <f t="shared" si="2174"/>
        <v>0</v>
      </c>
      <c r="J2654" s="70">
        <f t="shared" si="2175"/>
        <v>0.48076748067312913</v>
      </c>
      <c r="K2654" s="68">
        <f t="shared" si="2176"/>
        <v>0</v>
      </c>
      <c r="M2654" s="64">
        <f t="shared" si="2171"/>
        <v>276</v>
      </c>
      <c r="N2654" s="64">
        <v>1</v>
      </c>
      <c r="O2654" s="63">
        <f t="shared" si="2177"/>
        <v>0.13390000000000002</v>
      </c>
      <c r="P2654" s="87">
        <f t="shared" si="2172"/>
        <v>1.1705738867020156E-2</v>
      </c>
      <c r="Q2654" s="64">
        <f t="shared" si="2178"/>
        <v>210</v>
      </c>
      <c r="R2654" s="87">
        <f t="shared" si="2179"/>
        <v>0.94701698690295522</v>
      </c>
      <c r="S2654" s="64">
        <f t="shared" si="2180"/>
        <v>66</v>
      </c>
    </row>
    <row r="2655" spans="1:19" x14ac:dyDescent="0.25">
      <c r="B2655" s="62">
        <v>6</v>
      </c>
      <c r="C2655" s="64" t="s">
        <v>19</v>
      </c>
      <c r="D2655" s="68"/>
      <c r="E2655" s="68">
        <f>$D$2600*R2655</f>
        <v>0</v>
      </c>
      <c r="F2655" s="63">
        <f t="shared" si="2173"/>
        <v>3.4321948130550117E-4</v>
      </c>
      <c r="G2655" s="65">
        <f>IFERROR(VLOOKUP(B2655,EFA!$C$2:$D$7,2,0),EFA!$D$7)</f>
        <v>1.0058360487805551</v>
      </c>
      <c r="H2655" s="69">
        <f>LGD!$D$10</f>
        <v>0.35</v>
      </c>
      <c r="I2655" s="68">
        <f t="shared" si="2174"/>
        <v>0</v>
      </c>
      <c r="J2655" s="70">
        <f t="shared" si="2175"/>
        <v>0.48076748067312913</v>
      </c>
      <c r="K2655" s="68">
        <f t="shared" si="2176"/>
        <v>0</v>
      </c>
      <c r="M2655" s="64">
        <f t="shared" si="2171"/>
        <v>276</v>
      </c>
      <c r="N2655" s="64">
        <v>1</v>
      </c>
      <c r="O2655" s="63">
        <f t="shared" si="2177"/>
        <v>0.13390000000000002</v>
      </c>
      <c r="P2655" s="87">
        <f t="shared" si="2172"/>
        <v>1.1705738867020156E-2</v>
      </c>
      <c r="Q2655" s="64">
        <f t="shared" si="2178"/>
        <v>210</v>
      </c>
      <c r="R2655" s="87">
        <f t="shared" si="2179"/>
        <v>0.94701698690295522</v>
      </c>
      <c r="S2655" s="64">
        <f t="shared" si="2180"/>
        <v>66</v>
      </c>
    </row>
    <row r="2656" spans="1:19" x14ac:dyDescent="0.25">
      <c r="B2656" s="62">
        <v>6</v>
      </c>
      <c r="C2656" s="64" t="s">
        <v>20</v>
      </c>
      <c r="D2656" s="68"/>
      <c r="E2656" s="68">
        <f>$D$2601*R2656</f>
        <v>0</v>
      </c>
      <c r="F2656" s="63">
        <f t="shared" si="2173"/>
        <v>3.4321948130550117E-4</v>
      </c>
      <c r="G2656" s="65">
        <f>IFERROR(VLOOKUP(B2656,EFA!$C$2:$D$7,2,0),EFA!$D$7)</f>
        <v>1.0058360487805551</v>
      </c>
      <c r="H2656" s="69">
        <f>LGD!$D$11</f>
        <v>0.55000000000000004</v>
      </c>
      <c r="I2656" s="68">
        <f t="shared" si="2174"/>
        <v>0</v>
      </c>
      <c r="J2656" s="70">
        <f t="shared" si="2175"/>
        <v>0.48076748067312913</v>
      </c>
      <c r="K2656" s="68">
        <f t="shared" si="2176"/>
        <v>0</v>
      </c>
      <c r="M2656" s="64">
        <f t="shared" si="2171"/>
        <v>276</v>
      </c>
      <c r="N2656" s="64">
        <v>1</v>
      </c>
      <c r="O2656" s="63">
        <f t="shared" si="2177"/>
        <v>0.13390000000000002</v>
      </c>
      <c r="P2656" s="87">
        <f t="shared" si="2172"/>
        <v>1.1705738867020156E-2</v>
      </c>
      <c r="Q2656" s="64">
        <f t="shared" si="2178"/>
        <v>210</v>
      </c>
      <c r="R2656" s="87">
        <f t="shared" si="2179"/>
        <v>0.94701698690295522</v>
      </c>
      <c r="S2656" s="64">
        <f t="shared" si="2180"/>
        <v>66</v>
      </c>
    </row>
    <row r="2657" spans="1:19" x14ac:dyDescent="0.25">
      <c r="C2657" s="94"/>
      <c r="D2657" s="97"/>
      <c r="E2657" s="97"/>
      <c r="F2657" s="95"/>
      <c r="G2657" s="98"/>
      <c r="H2657" s="99"/>
      <c r="I2657" s="97"/>
      <c r="J2657" s="100"/>
      <c r="K2657" s="97"/>
    </row>
    <row r="2658" spans="1:19" x14ac:dyDescent="0.25">
      <c r="A2658" s="64">
        <v>23</v>
      </c>
      <c r="B2658" s="62" t="s">
        <v>52</v>
      </c>
      <c r="C2658" s="64" t="s">
        <v>9</v>
      </c>
      <c r="D2658" s="64"/>
      <c r="E2658" s="84" t="s">
        <v>26</v>
      </c>
      <c r="F2658" s="84" t="s">
        <v>39</v>
      </c>
      <c r="G2658" s="84" t="s">
        <v>27</v>
      </c>
      <c r="H2658" s="84" t="s">
        <v>28</v>
      </c>
      <c r="I2658" s="84" t="s">
        <v>29</v>
      </c>
      <c r="J2658" s="84" t="s">
        <v>30</v>
      </c>
      <c r="K2658" s="85" t="s">
        <v>31</v>
      </c>
      <c r="M2658" s="85" t="s">
        <v>32</v>
      </c>
      <c r="N2658" s="85" t="s">
        <v>33</v>
      </c>
      <c r="O2658" s="85" t="s">
        <v>34</v>
      </c>
      <c r="P2658" s="85" t="s">
        <v>35</v>
      </c>
      <c r="Q2658" s="85" t="s">
        <v>36</v>
      </c>
      <c r="R2658" s="85" t="s">
        <v>37</v>
      </c>
      <c r="S2658" s="85" t="s">
        <v>38</v>
      </c>
    </row>
    <row r="2659" spans="1:19" x14ac:dyDescent="0.25">
      <c r="B2659" s="62">
        <v>7</v>
      </c>
      <c r="C2659" s="64" t="s">
        <v>12</v>
      </c>
      <c r="D2659" s="68"/>
      <c r="E2659" s="68">
        <f>$D$2593*R2659</f>
        <v>0</v>
      </c>
      <c r="F2659" s="63">
        <f>$J$4-$I$4</f>
        <v>6.29054120339749E-3</v>
      </c>
      <c r="G2659" s="65">
        <f>IFERROR(VLOOKUP(B2659,EFA!$C$2:$D$7,2,0),EFA!$D$7)</f>
        <v>1.0058360487805551</v>
      </c>
      <c r="H2659" s="69">
        <f>LGD!$D$3</f>
        <v>0</v>
      </c>
      <c r="I2659" s="68">
        <f>E2659*F2659*G2659*H2659</f>
        <v>0</v>
      </c>
      <c r="J2659" s="70">
        <f>1/((1+($O$16/12))^(M2659-Q2659))</f>
        <v>0.42082845668950175</v>
      </c>
      <c r="K2659" s="68">
        <f>I2659*J2659</f>
        <v>0</v>
      </c>
      <c r="M2659" s="64">
        <f t="shared" ref="M2659:M2667" si="2181">12*23</f>
        <v>276</v>
      </c>
      <c r="N2659" s="64">
        <v>1</v>
      </c>
      <c r="O2659" s="63">
        <f>$O$16</f>
        <v>0.13390000000000002</v>
      </c>
      <c r="P2659" s="87">
        <f t="shared" ref="P2659:P2667" si="2182">PMT(O2659/12,M2659,-N2659,0,0)</f>
        <v>1.1705738867020156E-2</v>
      </c>
      <c r="Q2659" s="64">
        <f>$Q$2656-12</f>
        <v>198</v>
      </c>
      <c r="R2659" s="87">
        <f>PV(O2659/12,Q2659,-P2659,0,0)</f>
        <v>0.93248318167771371</v>
      </c>
      <c r="S2659" s="64">
        <v>78</v>
      </c>
    </row>
    <row r="2660" spans="1:19" x14ac:dyDescent="0.25">
      <c r="B2660" s="62">
        <v>7</v>
      </c>
      <c r="C2660" s="64" t="s">
        <v>13</v>
      </c>
      <c r="D2660" s="68"/>
      <c r="E2660" s="68">
        <f>$D$2594*R2660</f>
        <v>0</v>
      </c>
      <c r="F2660" s="63">
        <f t="shared" ref="F2660:F2667" si="2183">$J$4-$I$4</f>
        <v>6.29054120339749E-3</v>
      </c>
      <c r="G2660" s="65">
        <f>IFERROR(VLOOKUP(B2660,EFA!$C$2:$D$7,2,0),EFA!$D$7)</f>
        <v>1.0058360487805551</v>
      </c>
      <c r="H2660" s="69">
        <f>LGD!$D$4</f>
        <v>0.55000000000000004</v>
      </c>
      <c r="I2660" s="68">
        <f t="shared" ref="I2660:I2667" si="2184">E2660*F2660*G2660*H2660</f>
        <v>0</v>
      </c>
      <c r="J2660" s="70">
        <f t="shared" ref="J2660:J2667" si="2185">1/((1+($O$16/12))^(M2660-Q2660))</f>
        <v>0.42082845668950175</v>
      </c>
      <c r="K2660" s="68">
        <f t="shared" ref="K2660:K2667" si="2186">I2660*J2660</f>
        <v>0</v>
      </c>
      <c r="M2660" s="64">
        <f t="shared" si="2181"/>
        <v>276</v>
      </c>
      <c r="N2660" s="64">
        <v>1</v>
      </c>
      <c r="O2660" s="63">
        <f t="shared" ref="O2660:O2667" si="2187">$O$16</f>
        <v>0.13390000000000002</v>
      </c>
      <c r="P2660" s="87">
        <f t="shared" si="2182"/>
        <v>1.1705738867020156E-2</v>
      </c>
      <c r="Q2660" s="64">
        <f t="shared" ref="Q2660:Q2667" si="2188">$Q$2656-12</f>
        <v>198</v>
      </c>
      <c r="R2660" s="87">
        <f t="shared" ref="R2660:R2667" si="2189">PV(O2660/12,Q2660,-P2660,0,0)</f>
        <v>0.93248318167771371</v>
      </c>
      <c r="S2660" s="64">
        <v>78</v>
      </c>
    </row>
    <row r="2661" spans="1:19" x14ac:dyDescent="0.25">
      <c r="B2661" s="62">
        <v>7</v>
      </c>
      <c r="C2661" s="64" t="s">
        <v>14</v>
      </c>
      <c r="D2661" s="68"/>
      <c r="E2661" s="68">
        <f>$D$2595*R2661</f>
        <v>0</v>
      </c>
      <c r="F2661" s="63">
        <f t="shared" si="2183"/>
        <v>6.29054120339749E-3</v>
      </c>
      <c r="G2661" s="65">
        <f>IFERROR(VLOOKUP(B2661,EFA!$C$2:$D$7,2,0),EFA!$D$7)</f>
        <v>1.0058360487805551</v>
      </c>
      <c r="H2661" s="69">
        <f>LGD!$D$5</f>
        <v>0.14000000000000001</v>
      </c>
      <c r="I2661" s="68">
        <f t="shared" si="2184"/>
        <v>0</v>
      </c>
      <c r="J2661" s="70">
        <f t="shared" si="2185"/>
        <v>0.42082845668950175</v>
      </c>
      <c r="K2661" s="68">
        <f t="shared" si="2186"/>
        <v>0</v>
      </c>
      <c r="M2661" s="64">
        <f t="shared" si="2181"/>
        <v>276</v>
      </c>
      <c r="N2661" s="64">
        <v>1</v>
      </c>
      <c r="O2661" s="63">
        <f t="shared" si="2187"/>
        <v>0.13390000000000002</v>
      </c>
      <c r="P2661" s="87">
        <f t="shared" si="2182"/>
        <v>1.1705738867020156E-2</v>
      </c>
      <c r="Q2661" s="64">
        <f t="shared" si="2188"/>
        <v>198</v>
      </c>
      <c r="R2661" s="87">
        <f t="shared" si="2189"/>
        <v>0.93248318167771371</v>
      </c>
      <c r="S2661" s="64">
        <v>78</v>
      </c>
    </row>
    <row r="2662" spans="1:19" x14ac:dyDescent="0.25">
      <c r="B2662" s="62">
        <v>7</v>
      </c>
      <c r="C2662" s="64" t="s">
        <v>15</v>
      </c>
      <c r="D2662" s="68"/>
      <c r="E2662" s="68">
        <f>$D$2596*R2662</f>
        <v>0</v>
      </c>
      <c r="F2662" s="63">
        <f t="shared" si="2183"/>
        <v>6.29054120339749E-3</v>
      </c>
      <c r="G2662" s="65">
        <f>IFERROR(VLOOKUP(B2662,EFA!$C$2:$D$7,2,0),EFA!$D$7)</f>
        <v>1.0058360487805551</v>
      </c>
      <c r="H2662" s="69">
        <f>LGD!$D$6</f>
        <v>0.3</v>
      </c>
      <c r="I2662" s="68">
        <f t="shared" si="2184"/>
        <v>0</v>
      </c>
      <c r="J2662" s="70">
        <f t="shared" si="2185"/>
        <v>0.42082845668950175</v>
      </c>
      <c r="K2662" s="68">
        <f t="shared" si="2186"/>
        <v>0</v>
      </c>
      <c r="M2662" s="64">
        <f t="shared" si="2181"/>
        <v>276</v>
      </c>
      <c r="N2662" s="64">
        <v>1</v>
      </c>
      <c r="O2662" s="63">
        <f t="shared" si="2187"/>
        <v>0.13390000000000002</v>
      </c>
      <c r="P2662" s="87">
        <f t="shared" si="2182"/>
        <v>1.1705738867020156E-2</v>
      </c>
      <c r="Q2662" s="64">
        <f t="shared" si="2188"/>
        <v>198</v>
      </c>
      <c r="R2662" s="87">
        <f t="shared" si="2189"/>
        <v>0.93248318167771371</v>
      </c>
      <c r="S2662" s="64">
        <v>78</v>
      </c>
    </row>
    <row r="2663" spans="1:19" x14ac:dyDescent="0.25">
      <c r="B2663" s="62">
        <v>7</v>
      </c>
      <c r="C2663" s="64" t="s">
        <v>16</v>
      </c>
      <c r="D2663" s="68"/>
      <c r="E2663" s="68">
        <f>$D$2597*R2663</f>
        <v>0</v>
      </c>
      <c r="F2663" s="63">
        <f t="shared" si="2183"/>
        <v>6.29054120339749E-3</v>
      </c>
      <c r="G2663" s="65">
        <f>IFERROR(VLOOKUP(B2663,EFA!$C$2:$D$7,2,0),EFA!$D$7)</f>
        <v>1.0058360487805551</v>
      </c>
      <c r="H2663" s="69">
        <f>LGD!$D$7</f>
        <v>0.3</v>
      </c>
      <c r="I2663" s="68">
        <f t="shared" si="2184"/>
        <v>0</v>
      </c>
      <c r="J2663" s="70">
        <f t="shared" si="2185"/>
        <v>0.42082845668950175</v>
      </c>
      <c r="K2663" s="68">
        <f t="shared" si="2186"/>
        <v>0</v>
      </c>
      <c r="M2663" s="64">
        <f t="shared" si="2181"/>
        <v>276</v>
      </c>
      <c r="N2663" s="64">
        <v>1</v>
      </c>
      <c r="O2663" s="63">
        <f t="shared" si="2187"/>
        <v>0.13390000000000002</v>
      </c>
      <c r="P2663" s="87">
        <f t="shared" si="2182"/>
        <v>1.1705738867020156E-2</v>
      </c>
      <c r="Q2663" s="64">
        <f t="shared" si="2188"/>
        <v>198</v>
      </c>
      <c r="R2663" s="87">
        <f t="shared" si="2189"/>
        <v>0.93248318167771371</v>
      </c>
      <c r="S2663" s="64">
        <v>78</v>
      </c>
    </row>
    <row r="2664" spans="1:19" x14ac:dyDescent="0.25">
      <c r="B2664" s="62">
        <v>7</v>
      </c>
      <c r="C2664" s="64" t="s">
        <v>17</v>
      </c>
      <c r="D2664" s="68"/>
      <c r="E2664" s="68">
        <f>$D$2598*R2664</f>
        <v>0</v>
      </c>
      <c r="F2664" s="63">
        <f t="shared" si="2183"/>
        <v>6.29054120339749E-3</v>
      </c>
      <c r="G2664" s="65">
        <f>IFERROR(VLOOKUP(B2664,EFA!$C$2:$D$7,2,0),EFA!$D$7)</f>
        <v>1.0058360487805551</v>
      </c>
      <c r="H2664" s="69">
        <f>LGD!$D$8</f>
        <v>4.6364209605119888E-2</v>
      </c>
      <c r="I2664" s="68">
        <f t="shared" si="2184"/>
        <v>0</v>
      </c>
      <c r="J2664" s="70">
        <f t="shared" si="2185"/>
        <v>0.42082845668950175</v>
      </c>
      <c r="K2664" s="68">
        <f t="shared" si="2186"/>
        <v>0</v>
      </c>
      <c r="M2664" s="64">
        <f t="shared" si="2181"/>
        <v>276</v>
      </c>
      <c r="N2664" s="64">
        <v>1</v>
      </c>
      <c r="O2664" s="63">
        <f t="shared" si="2187"/>
        <v>0.13390000000000002</v>
      </c>
      <c r="P2664" s="87">
        <f t="shared" si="2182"/>
        <v>1.1705738867020156E-2</v>
      </c>
      <c r="Q2664" s="64">
        <f t="shared" si="2188"/>
        <v>198</v>
      </c>
      <c r="R2664" s="87">
        <f t="shared" si="2189"/>
        <v>0.93248318167771371</v>
      </c>
      <c r="S2664" s="64">
        <v>78</v>
      </c>
    </row>
    <row r="2665" spans="1:19" x14ac:dyDescent="0.25">
      <c r="B2665" s="62">
        <v>7</v>
      </c>
      <c r="C2665" s="64" t="s">
        <v>18</v>
      </c>
      <c r="D2665" s="68"/>
      <c r="E2665" s="68">
        <f>$D$2599*R2665</f>
        <v>0</v>
      </c>
      <c r="F2665" s="63">
        <f t="shared" si="2183"/>
        <v>6.29054120339749E-3</v>
      </c>
      <c r="G2665" s="65">
        <f>IFERROR(VLOOKUP(B2665,EFA!$C$2:$D$7,2,0),EFA!$D$7)</f>
        <v>1.0058360487805551</v>
      </c>
      <c r="H2665" s="69">
        <f>LGD!$D$9</f>
        <v>0.25</v>
      </c>
      <c r="I2665" s="68">
        <f t="shared" si="2184"/>
        <v>0</v>
      </c>
      <c r="J2665" s="70">
        <f t="shared" si="2185"/>
        <v>0.42082845668950175</v>
      </c>
      <c r="K2665" s="68">
        <f t="shared" si="2186"/>
        <v>0</v>
      </c>
      <c r="M2665" s="64">
        <f t="shared" si="2181"/>
        <v>276</v>
      </c>
      <c r="N2665" s="64">
        <v>1</v>
      </c>
      <c r="O2665" s="63">
        <f t="shared" si="2187"/>
        <v>0.13390000000000002</v>
      </c>
      <c r="P2665" s="87">
        <f t="shared" si="2182"/>
        <v>1.1705738867020156E-2</v>
      </c>
      <c r="Q2665" s="64">
        <f t="shared" si="2188"/>
        <v>198</v>
      </c>
      <c r="R2665" s="87">
        <f t="shared" si="2189"/>
        <v>0.93248318167771371</v>
      </c>
      <c r="S2665" s="64">
        <v>78</v>
      </c>
    </row>
    <row r="2666" spans="1:19" x14ac:dyDescent="0.25">
      <c r="B2666" s="62">
        <v>7</v>
      </c>
      <c r="C2666" s="64" t="s">
        <v>19</v>
      </c>
      <c r="D2666" s="68"/>
      <c r="E2666" s="68">
        <f>$D$2600*R2666</f>
        <v>0</v>
      </c>
      <c r="F2666" s="63">
        <f t="shared" si="2183"/>
        <v>6.29054120339749E-3</v>
      </c>
      <c r="G2666" s="65">
        <f>IFERROR(VLOOKUP(B2666,EFA!$C$2:$D$7,2,0),EFA!$D$7)</f>
        <v>1.0058360487805551</v>
      </c>
      <c r="H2666" s="69">
        <f>LGD!$D$10</f>
        <v>0.35</v>
      </c>
      <c r="I2666" s="68">
        <f t="shared" si="2184"/>
        <v>0</v>
      </c>
      <c r="J2666" s="70">
        <f t="shared" si="2185"/>
        <v>0.42082845668950175</v>
      </c>
      <c r="K2666" s="68">
        <f t="shared" si="2186"/>
        <v>0</v>
      </c>
      <c r="M2666" s="64">
        <f t="shared" si="2181"/>
        <v>276</v>
      </c>
      <c r="N2666" s="64">
        <v>1</v>
      </c>
      <c r="O2666" s="63">
        <f t="shared" si="2187"/>
        <v>0.13390000000000002</v>
      </c>
      <c r="P2666" s="87">
        <f t="shared" si="2182"/>
        <v>1.1705738867020156E-2</v>
      </c>
      <c r="Q2666" s="64">
        <f t="shared" si="2188"/>
        <v>198</v>
      </c>
      <c r="R2666" s="87">
        <f t="shared" si="2189"/>
        <v>0.93248318167771371</v>
      </c>
      <c r="S2666" s="64">
        <v>78</v>
      </c>
    </row>
    <row r="2667" spans="1:19" x14ac:dyDescent="0.25">
      <c r="B2667" s="62">
        <v>7</v>
      </c>
      <c r="C2667" s="64" t="s">
        <v>20</v>
      </c>
      <c r="D2667" s="68"/>
      <c r="E2667" s="68">
        <f>$D$2601*R2667</f>
        <v>0</v>
      </c>
      <c r="F2667" s="63">
        <f t="shared" si="2183"/>
        <v>6.29054120339749E-3</v>
      </c>
      <c r="G2667" s="65">
        <f>IFERROR(VLOOKUP(B2667,EFA!$C$2:$D$7,2,0),EFA!$D$7)</f>
        <v>1.0058360487805551</v>
      </c>
      <c r="H2667" s="69">
        <f>LGD!$D$11</f>
        <v>0.55000000000000004</v>
      </c>
      <c r="I2667" s="68">
        <f t="shared" si="2184"/>
        <v>0</v>
      </c>
      <c r="J2667" s="70">
        <f t="shared" si="2185"/>
        <v>0.42082845668950175</v>
      </c>
      <c r="K2667" s="68">
        <f t="shared" si="2186"/>
        <v>0</v>
      </c>
      <c r="M2667" s="64">
        <f t="shared" si="2181"/>
        <v>276</v>
      </c>
      <c r="N2667" s="64">
        <v>1</v>
      </c>
      <c r="O2667" s="63">
        <f t="shared" si="2187"/>
        <v>0.13390000000000002</v>
      </c>
      <c r="P2667" s="87">
        <f t="shared" si="2182"/>
        <v>1.1705738867020156E-2</v>
      </c>
      <c r="Q2667" s="64">
        <f t="shared" si="2188"/>
        <v>198</v>
      </c>
      <c r="R2667" s="87">
        <f t="shared" si="2189"/>
        <v>0.93248318167771371</v>
      </c>
      <c r="S2667" s="64">
        <v>78</v>
      </c>
    </row>
    <row r="2668" spans="1:19" x14ac:dyDescent="0.25">
      <c r="C2668" s="94"/>
      <c r="D2668" s="97"/>
      <c r="E2668" s="97"/>
      <c r="F2668" s="95"/>
      <c r="G2668" s="98"/>
      <c r="H2668" s="99"/>
      <c r="I2668" s="97"/>
      <c r="J2668" s="100"/>
      <c r="K2668" s="97"/>
    </row>
    <row r="2669" spans="1:19" x14ac:dyDescent="0.25">
      <c r="A2669" s="64">
        <v>23</v>
      </c>
      <c r="B2669" s="62" t="s">
        <v>52</v>
      </c>
      <c r="C2669" s="64" t="s">
        <v>9</v>
      </c>
      <c r="D2669" s="64"/>
      <c r="E2669" s="84" t="s">
        <v>26</v>
      </c>
      <c r="F2669" s="84" t="s">
        <v>39</v>
      </c>
      <c r="G2669" s="84" t="s">
        <v>27</v>
      </c>
      <c r="H2669" s="84" t="s">
        <v>28</v>
      </c>
      <c r="I2669" s="84" t="s">
        <v>29</v>
      </c>
      <c r="J2669" s="84" t="s">
        <v>30</v>
      </c>
      <c r="K2669" s="85" t="s">
        <v>31</v>
      </c>
      <c r="M2669" s="85" t="s">
        <v>32</v>
      </c>
      <c r="N2669" s="85" t="s">
        <v>33</v>
      </c>
      <c r="O2669" s="85" t="s">
        <v>34</v>
      </c>
      <c r="P2669" s="85" t="s">
        <v>35</v>
      </c>
      <c r="Q2669" s="85" t="s">
        <v>36</v>
      </c>
      <c r="R2669" s="85" t="s">
        <v>37</v>
      </c>
      <c r="S2669" s="85" t="s">
        <v>38</v>
      </c>
    </row>
    <row r="2670" spans="1:19" x14ac:dyDescent="0.25">
      <c r="B2670" s="62">
        <v>8</v>
      </c>
      <c r="C2670" s="64" t="s">
        <v>12</v>
      </c>
      <c r="D2670" s="68"/>
      <c r="E2670" s="68">
        <f>$D$2593*R2670</f>
        <v>0</v>
      </c>
      <c r="F2670" s="63">
        <f>$K$4-$J$4</f>
        <v>2.9243374984770504E-3</v>
      </c>
      <c r="G2670" s="65">
        <f>IFERROR(VLOOKUP(B2670,EFA!$C$2:$D$7,2,0),EFA!$D$7)</f>
        <v>1.0058360487805551</v>
      </c>
      <c r="H2670" s="69">
        <f>LGD!$D$3</f>
        <v>0</v>
      </c>
      <c r="I2670" s="68">
        <f>E2670*F2670*G2670*H2670</f>
        <v>0</v>
      </c>
      <c r="J2670" s="70">
        <f>1/((1+($O$16/12))^(M2670-Q2670))</f>
        <v>0.36836224802832446</v>
      </c>
      <c r="K2670" s="68">
        <f>I2670*J2670</f>
        <v>0</v>
      </c>
      <c r="M2670" s="64">
        <f t="shared" ref="M2670:M2678" si="2190">12*23</f>
        <v>276</v>
      </c>
      <c r="N2670" s="64">
        <v>1</v>
      </c>
      <c r="O2670" s="63">
        <f>$O$16</f>
        <v>0.13390000000000002</v>
      </c>
      <c r="P2670" s="87">
        <f t="shared" ref="P2670:P2678" si="2191">PMT(O2670/12,M2670,-N2670,0,0)</f>
        <v>1.1705738867020156E-2</v>
      </c>
      <c r="Q2670" s="64">
        <f>$Q$2667-12</f>
        <v>186</v>
      </c>
      <c r="R2670" s="87">
        <f>PV(O2670/12,Q2670,-P2670,0,0)</f>
        <v>0.91587931183083959</v>
      </c>
      <c r="S2670" s="64">
        <v>90</v>
      </c>
    </row>
    <row r="2671" spans="1:19" x14ac:dyDescent="0.25">
      <c r="B2671" s="62">
        <v>8</v>
      </c>
      <c r="C2671" s="64" t="s">
        <v>13</v>
      </c>
      <c r="D2671" s="68"/>
      <c r="E2671" s="68">
        <f>$D$2594*R2671</f>
        <v>0</v>
      </c>
      <c r="F2671" s="63">
        <f t="shared" ref="F2671:F2678" si="2192">$K$4-$J$4</f>
        <v>2.9243374984770504E-3</v>
      </c>
      <c r="G2671" s="65">
        <f>IFERROR(VLOOKUP(B2671,EFA!$C$2:$D$7,2,0),EFA!$D$7)</f>
        <v>1.0058360487805551</v>
      </c>
      <c r="H2671" s="69">
        <f>LGD!$D$4</f>
        <v>0.55000000000000004</v>
      </c>
      <c r="I2671" s="68">
        <f t="shared" ref="I2671:I2678" si="2193">E2671*F2671*G2671*H2671</f>
        <v>0</v>
      </c>
      <c r="J2671" s="70">
        <f t="shared" ref="J2671:J2678" si="2194">1/((1+($O$16/12))^(M2671-Q2671))</f>
        <v>0.36836224802832446</v>
      </c>
      <c r="K2671" s="68">
        <f t="shared" ref="K2671:K2678" si="2195">I2671*J2671</f>
        <v>0</v>
      </c>
      <c r="M2671" s="64">
        <f t="shared" si="2190"/>
        <v>276</v>
      </c>
      <c r="N2671" s="64">
        <v>1</v>
      </c>
      <c r="O2671" s="63">
        <f t="shared" ref="O2671:O2678" si="2196">$O$16</f>
        <v>0.13390000000000002</v>
      </c>
      <c r="P2671" s="87">
        <f t="shared" si="2191"/>
        <v>1.1705738867020156E-2</v>
      </c>
      <c r="Q2671" s="64">
        <f t="shared" ref="Q2671:Q2678" si="2197">$Q$2667-12</f>
        <v>186</v>
      </c>
      <c r="R2671" s="87">
        <f t="shared" ref="R2671:R2678" si="2198">PV(O2671/12,Q2671,-P2671,0,0)</f>
        <v>0.91587931183083959</v>
      </c>
      <c r="S2671" s="64">
        <v>90</v>
      </c>
    </row>
    <row r="2672" spans="1:19" x14ac:dyDescent="0.25">
      <c r="B2672" s="62">
        <v>8</v>
      </c>
      <c r="C2672" s="64" t="s">
        <v>14</v>
      </c>
      <c r="D2672" s="68"/>
      <c r="E2672" s="68">
        <f>$D$2595*R2672</f>
        <v>0</v>
      </c>
      <c r="F2672" s="63">
        <f t="shared" si="2192"/>
        <v>2.9243374984770504E-3</v>
      </c>
      <c r="G2672" s="65">
        <f>IFERROR(VLOOKUP(B2672,EFA!$C$2:$D$7,2,0),EFA!$D$7)</f>
        <v>1.0058360487805551</v>
      </c>
      <c r="H2672" s="69">
        <f>LGD!$D$5</f>
        <v>0.14000000000000001</v>
      </c>
      <c r="I2672" s="68">
        <f t="shared" si="2193"/>
        <v>0</v>
      </c>
      <c r="J2672" s="70">
        <f t="shared" si="2194"/>
        <v>0.36836224802832446</v>
      </c>
      <c r="K2672" s="68">
        <f t="shared" si="2195"/>
        <v>0</v>
      </c>
      <c r="M2672" s="64">
        <f t="shared" si="2190"/>
        <v>276</v>
      </c>
      <c r="N2672" s="64">
        <v>1</v>
      </c>
      <c r="O2672" s="63">
        <f t="shared" si="2196"/>
        <v>0.13390000000000002</v>
      </c>
      <c r="P2672" s="87">
        <f t="shared" si="2191"/>
        <v>1.1705738867020156E-2</v>
      </c>
      <c r="Q2672" s="64">
        <f t="shared" si="2197"/>
        <v>186</v>
      </c>
      <c r="R2672" s="87">
        <f t="shared" si="2198"/>
        <v>0.91587931183083959</v>
      </c>
      <c r="S2672" s="64">
        <v>90</v>
      </c>
    </row>
    <row r="2673" spans="1:19" x14ac:dyDescent="0.25">
      <c r="B2673" s="62">
        <v>8</v>
      </c>
      <c r="C2673" s="64" t="s">
        <v>15</v>
      </c>
      <c r="D2673" s="68"/>
      <c r="E2673" s="68">
        <f>$D$2596*R2673</f>
        <v>0</v>
      </c>
      <c r="F2673" s="63">
        <f t="shared" si="2192"/>
        <v>2.9243374984770504E-3</v>
      </c>
      <c r="G2673" s="65">
        <f>IFERROR(VLOOKUP(B2673,EFA!$C$2:$D$7,2,0),EFA!$D$7)</f>
        <v>1.0058360487805551</v>
      </c>
      <c r="H2673" s="69">
        <f>LGD!$D$6</f>
        <v>0.3</v>
      </c>
      <c r="I2673" s="68">
        <f t="shared" si="2193"/>
        <v>0</v>
      </c>
      <c r="J2673" s="70">
        <f t="shared" si="2194"/>
        <v>0.36836224802832446</v>
      </c>
      <c r="K2673" s="68">
        <f t="shared" si="2195"/>
        <v>0</v>
      </c>
      <c r="M2673" s="64">
        <f t="shared" si="2190"/>
        <v>276</v>
      </c>
      <c r="N2673" s="64">
        <v>1</v>
      </c>
      <c r="O2673" s="63">
        <f t="shared" si="2196"/>
        <v>0.13390000000000002</v>
      </c>
      <c r="P2673" s="87">
        <f t="shared" si="2191"/>
        <v>1.1705738867020156E-2</v>
      </c>
      <c r="Q2673" s="64">
        <f t="shared" si="2197"/>
        <v>186</v>
      </c>
      <c r="R2673" s="87">
        <f t="shared" si="2198"/>
        <v>0.91587931183083959</v>
      </c>
      <c r="S2673" s="64">
        <v>90</v>
      </c>
    </row>
    <row r="2674" spans="1:19" x14ac:dyDescent="0.25">
      <c r="B2674" s="62">
        <v>8</v>
      </c>
      <c r="C2674" s="64" t="s">
        <v>16</v>
      </c>
      <c r="D2674" s="68"/>
      <c r="E2674" s="68">
        <f>$D$2597*R2674</f>
        <v>0</v>
      </c>
      <c r="F2674" s="63">
        <f t="shared" si="2192"/>
        <v>2.9243374984770504E-3</v>
      </c>
      <c r="G2674" s="65">
        <f>IFERROR(VLOOKUP(B2674,EFA!$C$2:$D$7,2,0),EFA!$D$7)</f>
        <v>1.0058360487805551</v>
      </c>
      <c r="H2674" s="69">
        <f>LGD!$D$7</f>
        <v>0.3</v>
      </c>
      <c r="I2674" s="68">
        <f t="shared" si="2193"/>
        <v>0</v>
      </c>
      <c r="J2674" s="70">
        <f t="shared" si="2194"/>
        <v>0.36836224802832446</v>
      </c>
      <c r="K2674" s="68">
        <f t="shared" si="2195"/>
        <v>0</v>
      </c>
      <c r="M2674" s="64">
        <f t="shared" si="2190"/>
        <v>276</v>
      </c>
      <c r="N2674" s="64">
        <v>1</v>
      </c>
      <c r="O2674" s="63">
        <f t="shared" si="2196"/>
        <v>0.13390000000000002</v>
      </c>
      <c r="P2674" s="87">
        <f t="shared" si="2191"/>
        <v>1.1705738867020156E-2</v>
      </c>
      <c r="Q2674" s="64">
        <f t="shared" si="2197"/>
        <v>186</v>
      </c>
      <c r="R2674" s="87">
        <f t="shared" si="2198"/>
        <v>0.91587931183083959</v>
      </c>
      <c r="S2674" s="64">
        <v>90</v>
      </c>
    </row>
    <row r="2675" spans="1:19" x14ac:dyDescent="0.25">
      <c r="B2675" s="62">
        <v>8</v>
      </c>
      <c r="C2675" s="64" t="s">
        <v>17</v>
      </c>
      <c r="D2675" s="68"/>
      <c r="E2675" s="68">
        <f>$D$2598*R2675</f>
        <v>0</v>
      </c>
      <c r="F2675" s="63">
        <f t="shared" si="2192"/>
        <v>2.9243374984770504E-3</v>
      </c>
      <c r="G2675" s="65">
        <f>IFERROR(VLOOKUP(B2675,EFA!$C$2:$D$7,2,0),EFA!$D$7)</f>
        <v>1.0058360487805551</v>
      </c>
      <c r="H2675" s="69">
        <f>LGD!$D$8</f>
        <v>4.6364209605119888E-2</v>
      </c>
      <c r="I2675" s="68">
        <f t="shared" si="2193"/>
        <v>0</v>
      </c>
      <c r="J2675" s="70">
        <f t="shared" si="2194"/>
        <v>0.36836224802832446</v>
      </c>
      <c r="K2675" s="68">
        <f t="shared" si="2195"/>
        <v>0</v>
      </c>
      <c r="M2675" s="64">
        <f t="shared" si="2190"/>
        <v>276</v>
      </c>
      <c r="N2675" s="64">
        <v>1</v>
      </c>
      <c r="O2675" s="63">
        <f t="shared" si="2196"/>
        <v>0.13390000000000002</v>
      </c>
      <c r="P2675" s="87">
        <f t="shared" si="2191"/>
        <v>1.1705738867020156E-2</v>
      </c>
      <c r="Q2675" s="64">
        <f t="shared" si="2197"/>
        <v>186</v>
      </c>
      <c r="R2675" s="87">
        <f t="shared" si="2198"/>
        <v>0.91587931183083959</v>
      </c>
      <c r="S2675" s="64">
        <v>90</v>
      </c>
    </row>
    <row r="2676" spans="1:19" x14ac:dyDescent="0.25">
      <c r="B2676" s="62">
        <v>8</v>
      </c>
      <c r="C2676" s="64" t="s">
        <v>18</v>
      </c>
      <c r="D2676" s="68"/>
      <c r="E2676" s="68">
        <f>$D$2599*R2676</f>
        <v>0</v>
      </c>
      <c r="F2676" s="63">
        <f t="shared" si="2192"/>
        <v>2.9243374984770504E-3</v>
      </c>
      <c r="G2676" s="65">
        <f>IFERROR(VLOOKUP(B2676,EFA!$C$2:$D$7,2,0),EFA!$D$7)</f>
        <v>1.0058360487805551</v>
      </c>
      <c r="H2676" s="69">
        <f>LGD!$D$9</f>
        <v>0.25</v>
      </c>
      <c r="I2676" s="68">
        <f t="shared" si="2193"/>
        <v>0</v>
      </c>
      <c r="J2676" s="70">
        <f t="shared" si="2194"/>
        <v>0.36836224802832446</v>
      </c>
      <c r="K2676" s="68">
        <f t="shared" si="2195"/>
        <v>0</v>
      </c>
      <c r="M2676" s="64">
        <f t="shared" si="2190"/>
        <v>276</v>
      </c>
      <c r="N2676" s="64">
        <v>1</v>
      </c>
      <c r="O2676" s="63">
        <f t="shared" si="2196"/>
        <v>0.13390000000000002</v>
      </c>
      <c r="P2676" s="87">
        <f t="shared" si="2191"/>
        <v>1.1705738867020156E-2</v>
      </c>
      <c r="Q2676" s="64">
        <f t="shared" si="2197"/>
        <v>186</v>
      </c>
      <c r="R2676" s="87">
        <f t="shared" si="2198"/>
        <v>0.91587931183083959</v>
      </c>
      <c r="S2676" s="64">
        <v>90</v>
      </c>
    </row>
    <row r="2677" spans="1:19" x14ac:dyDescent="0.25">
      <c r="B2677" s="62">
        <v>8</v>
      </c>
      <c r="C2677" s="64" t="s">
        <v>19</v>
      </c>
      <c r="D2677" s="68"/>
      <c r="E2677" s="68">
        <f>$D$2600*R2677</f>
        <v>0</v>
      </c>
      <c r="F2677" s="63">
        <f t="shared" si="2192"/>
        <v>2.9243374984770504E-3</v>
      </c>
      <c r="G2677" s="65">
        <f>IFERROR(VLOOKUP(B2677,EFA!$C$2:$D$7,2,0),EFA!$D$7)</f>
        <v>1.0058360487805551</v>
      </c>
      <c r="H2677" s="69">
        <f>LGD!$D$10</f>
        <v>0.35</v>
      </c>
      <c r="I2677" s="68">
        <f t="shared" si="2193"/>
        <v>0</v>
      </c>
      <c r="J2677" s="70">
        <f t="shared" si="2194"/>
        <v>0.36836224802832446</v>
      </c>
      <c r="K2677" s="68">
        <f t="shared" si="2195"/>
        <v>0</v>
      </c>
      <c r="M2677" s="64">
        <f t="shared" si="2190"/>
        <v>276</v>
      </c>
      <c r="N2677" s="64">
        <v>1</v>
      </c>
      <c r="O2677" s="63">
        <f t="shared" si="2196"/>
        <v>0.13390000000000002</v>
      </c>
      <c r="P2677" s="87">
        <f t="shared" si="2191"/>
        <v>1.1705738867020156E-2</v>
      </c>
      <c r="Q2677" s="64">
        <f t="shared" si="2197"/>
        <v>186</v>
      </c>
      <c r="R2677" s="87">
        <f t="shared" si="2198"/>
        <v>0.91587931183083959</v>
      </c>
      <c r="S2677" s="64">
        <v>90</v>
      </c>
    </row>
    <row r="2678" spans="1:19" x14ac:dyDescent="0.25">
      <c r="B2678" s="62">
        <v>8</v>
      </c>
      <c r="C2678" s="64" t="s">
        <v>20</v>
      </c>
      <c r="D2678" s="68"/>
      <c r="E2678" s="68">
        <f>$D$2601*R2678</f>
        <v>0</v>
      </c>
      <c r="F2678" s="63">
        <f t="shared" si="2192"/>
        <v>2.9243374984770504E-3</v>
      </c>
      <c r="G2678" s="65">
        <f>IFERROR(VLOOKUP(B2678,EFA!$C$2:$D$7,2,0),EFA!$D$7)</f>
        <v>1.0058360487805551</v>
      </c>
      <c r="H2678" s="69">
        <f>LGD!$D$11</f>
        <v>0.55000000000000004</v>
      </c>
      <c r="I2678" s="68">
        <f t="shared" si="2193"/>
        <v>0</v>
      </c>
      <c r="J2678" s="70">
        <f t="shared" si="2194"/>
        <v>0.36836224802832446</v>
      </c>
      <c r="K2678" s="68">
        <f t="shared" si="2195"/>
        <v>0</v>
      </c>
      <c r="M2678" s="64">
        <f t="shared" si="2190"/>
        <v>276</v>
      </c>
      <c r="N2678" s="64">
        <v>1</v>
      </c>
      <c r="O2678" s="63">
        <f t="shared" si="2196"/>
        <v>0.13390000000000002</v>
      </c>
      <c r="P2678" s="87">
        <f t="shared" si="2191"/>
        <v>1.1705738867020156E-2</v>
      </c>
      <c r="Q2678" s="64">
        <f t="shared" si="2197"/>
        <v>186</v>
      </c>
      <c r="R2678" s="87">
        <f t="shared" si="2198"/>
        <v>0.91587931183083959</v>
      </c>
      <c r="S2678" s="64">
        <v>90</v>
      </c>
    </row>
    <row r="2679" spans="1:19" x14ac:dyDescent="0.25">
      <c r="C2679" s="94"/>
      <c r="D2679" s="97"/>
      <c r="E2679" s="97"/>
      <c r="F2679" s="95"/>
      <c r="G2679" s="98"/>
      <c r="H2679" s="99"/>
      <c r="I2679" s="97"/>
      <c r="J2679" s="100"/>
      <c r="K2679" s="97"/>
    </row>
    <row r="2680" spans="1:19" x14ac:dyDescent="0.25">
      <c r="A2680" s="64">
        <v>23</v>
      </c>
      <c r="B2680" s="62" t="s">
        <v>52</v>
      </c>
      <c r="C2680" s="64" t="s">
        <v>9</v>
      </c>
      <c r="D2680" s="64"/>
      <c r="E2680" s="84" t="s">
        <v>26</v>
      </c>
      <c r="F2680" s="84" t="s">
        <v>39</v>
      </c>
      <c r="G2680" s="84" t="s">
        <v>27</v>
      </c>
      <c r="H2680" s="84" t="s">
        <v>28</v>
      </c>
      <c r="I2680" s="84" t="s">
        <v>29</v>
      </c>
      <c r="J2680" s="84" t="s">
        <v>30</v>
      </c>
      <c r="K2680" s="85" t="s">
        <v>31</v>
      </c>
      <c r="M2680" s="85" t="s">
        <v>32</v>
      </c>
      <c r="N2680" s="85" t="s">
        <v>33</v>
      </c>
      <c r="O2680" s="85" t="s">
        <v>34</v>
      </c>
      <c r="P2680" s="85" t="s">
        <v>35</v>
      </c>
      <c r="Q2680" s="85" t="s">
        <v>36</v>
      </c>
      <c r="R2680" s="85" t="s">
        <v>37</v>
      </c>
      <c r="S2680" s="85" t="s">
        <v>38</v>
      </c>
    </row>
    <row r="2681" spans="1:19" x14ac:dyDescent="0.25">
      <c r="B2681" s="62">
        <v>9</v>
      </c>
      <c r="C2681" s="64" t="s">
        <v>12</v>
      </c>
      <c r="D2681" s="68"/>
      <c r="E2681" s="68">
        <f>$D$2593*R2681</f>
        <v>0</v>
      </c>
      <c r="F2681" s="63">
        <f>$L$4-$K$4</f>
        <v>2.5794484808747964E-3</v>
      </c>
      <c r="G2681" s="65">
        <f>IFERROR(VLOOKUP(B2681,EFA!$C$2:$D$7,2,0),EFA!$D$7)</f>
        <v>1.0058360487805551</v>
      </c>
      <c r="H2681" s="69">
        <f>LGD!$D$3</f>
        <v>0</v>
      </c>
      <c r="I2681" s="68">
        <f>E2681*F2681*G2681*H2681</f>
        <v>0</v>
      </c>
      <c r="J2681" s="70">
        <f>1/((1+($O$16/12))^(M2681-Q2681))</f>
        <v>0.32243719172393559</v>
      </c>
      <c r="K2681" s="68">
        <f>I2681*J2681</f>
        <v>0</v>
      </c>
      <c r="M2681" s="64">
        <f t="shared" ref="M2681:M2689" si="2199">12*23</f>
        <v>276</v>
      </c>
      <c r="N2681" s="64">
        <v>1</v>
      </c>
      <c r="O2681" s="63">
        <f>$O$16</f>
        <v>0.13390000000000002</v>
      </c>
      <c r="P2681" s="87">
        <f t="shared" ref="P2681:P2689" si="2200">PMT(O2681/12,M2681,-N2681,0,0)</f>
        <v>1.1705738867020156E-2</v>
      </c>
      <c r="Q2681" s="64">
        <f>$Q$2678-12</f>
        <v>174</v>
      </c>
      <c r="R2681" s="87">
        <f>PV(O2681/12,Q2681,-P2681,0,0)</f>
        <v>0.89691053595835624</v>
      </c>
      <c r="S2681" s="64">
        <v>102</v>
      </c>
    </row>
    <row r="2682" spans="1:19" x14ac:dyDescent="0.25">
      <c r="B2682" s="62">
        <v>9</v>
      </c>
      <c r="C2682" s="64" t="s">
        <v>13</v>
      </c>
      <c r="D2682" s="68"/>
      <c r="E2682" s="68">
        <f>$D$2594*R2682</f>
        <v>0</v>
      </c>
      <c r="F2682" s="63">
        <f>$L$4-$K$4</f>
        <v>2.5794484808747964E-3</v>
      </c>
      <c r="G2682" s="65">
        <f>IFERROR(VLOOKUP(B2682,EFA!$C$2:$D$7,2,0),EFA!$D$7)</f>
        <v>1.0058360487805551</v>
      </c>
      <c r="H2682" s="69">
        <f>LGD!$D$4</f>
        <v>0.55000000000000004</v>
      </c>
      <c r="I2682" s="68">
        <f t="shared" ref="I2682:I2689" si="2201">E2682*F2682*G2682*H2682</f>
        <v>0</v>
      </c>
      <c r="J2682" s="70">
        <f t="shared" ref="J2682:J2689" si="2202">1/((1+($O$16/12))^(M2682-Q2682))</f>
        <v>0.32243719172393559</v>
      </c>
      <c r="K2682" s="68">
        <f t="shared" ref="K2682:K2689" si="2203">I2682*J2682</f>
        <v>0</v>
      </c>
      <c r="M2682" s="64">
        <f t="shared" si="2199"/>
        <v>276</v>
      </c>
      <c r="N2682" s="64">
        <v>1</v>
      </c>
      <c r="O2682" s="63">
        <f t="shared" ref="O2682:O2689" si="2204">$O$16</f>
        <v>0.13390000000000002</v>
      </c>
      <c r="P2682" s="87">
        <f t="shared" si="2200"/>
        <v>1.1705738867020156E-2</v>
      </c>
      <c r="Q2682" s="64">
        <f t="shared" ref="Q2682:Q2689" si="2205">$Q$2678-12</f>
        <v>174</v>
      </c>
      <c r="R2682" s="87">
        <f t="shared" ref="R2682:R2689" si="2206">PV(O2682/12,Q2682,-P2682,0,0)</f>
        <v>0.89691053595835624</v>
      </c>
      <c r="S2682" s="64">
        <v>102</v>
      </c>
    </row>
    <row r="2683" spans="1:19" x14ac:dyDescent="0.25">
      <c r="B2683" s="62">
        <v>9</v>
      </c>
      <c r="C2683" s="64" t="s">
        <v>14</v>
      </c>
      <c r="D2683" s="68"/>
      <c r="E2683" s="68">
        <f>$D$2595*R2683</f>
        <v>0</v>
      </c>
      <c r="F2683" s="63">
        <f t="shared" ref="F2683:F2689" si="2207">$L$4-$K$4</f>
        <v>2.5794484808747964E-3</v>
      </c>
      <c r="G2683" s="65">
        <f>IFERROR(VLOOKUP(B2683,EFA!$C$2:$D$7,2,0),EFA!$D$7)</f>
        <v>1.0058360487805551</v>
      </c>
      <c r="H2683" s="69">
        <f>LGD!$D$5</f>
        <v>0.14000000000000001</v>
      </c>
      <c r="I2683" s="68">
        <f t="shared" si="2201"/>
        <v>0</v>
      </c>
      <c r="J2683" s="70">
        <f t="shared" si="2202"/>
        <v>0.32243719172393559</v>
      </c>
      <c r="K2683" s="68">
        <f t="shared" si="2203"/>
        <v>0</v>
      </c>
      <c r="M2683" s="64">
        <f t="shared" si="2199"/>
        <v>276</v>
      </c>
      <c r="N2683" s="64">
        <v>1</v>
      </c>
      <c r="O2683" s="63">
        <f t="shared" si="2204"/>
        <v>0.13390000000000002</v>
      </c>
      <c r="P2683" s="87">
        <f t="shared" si="2200"/>
        <v>1.1705738867020156E-2</v>
      </c>
      <c r="Q2683" s="64">
        <f t="shared" si="2205"/>
        <v>174</v>
      </c>
      <c r="R2683" s="87">
        <f t="shared" si="2206"/>
        <v>0.89691053595835624</v>
      </c>
      <c r="S2683" s="64">
        <v>102</v>
      </c>
    </row>
    <row r="2684" spans="1:19" x14ac:dyDescent="0.25">
      <c r="B2684" s="62">
        <v>9</v>
      </c>
      <c r="C2684" s="64" t="s">
        <v>15</v>
      </c>
      <c r="D2684" s="68"/>
      <c r="E2684" s="68">
        <f>$D$2596*R2684</f>
        <v>0</v>
      </c>
      <c r="F2684" s="63">
        <f t="shared" si="2207"/>
        <v>2.5794484808747964E-3</v>
      </c>
      <c r="G2684" s="65">
        <f>IFERROR(VLOOKUP(B2684,EFA!$C$2:$D$7,2,0),EFA!$D$7)</f>
        <v>1.0058360487805551</v>
      </c>
      <c r="H2684" s="69">
        <f>LGD!$D$6</f>
        <v>0.3</v>
      </c>
      <c r="I2684" s="68">
        <f t="shared" si="2201"/>
        <v>0</v>
      </c>
      <c r="J2684" s="70">
        <f t="shared" si="2202"/>
        <v>0.32243719172393559</v>
      </c>
      <c r="K2684" s="68">
        <f t="shared" si="2203"/>
        <v>0</v>
      </c>
      <c r="M2684" s="64">
        <f t="shared" si="2199"/>
        <v>276</v>
      </c>
      <c r="N2684" s="64">
        <v>1</v>
      </c>
      <c r="O2684" s="63">
        <f t="shared" si="2204"/>
        <v>0.13390000000000002</v>
      </c>
      <c r="P2684" s="87">
        <f t="shared" si="2200"/>
        <v>1.1705738867020156E-2</v>
      </c>
      <c r="Q2684" s="64">
        <f t="shared" si="2205"/>
        <v>174</v>
      </c>
      <c r="R2684" s="87">
        <f t="shared" si="2206"/>
        <v>0.89691053595835624</v>
      </c>
      <c r="S2684" s="64">
        <v>102</v>
      </c>
    </row>
    <row r="2685" spans="1:19" x14ac:dyDescent="0.25">
      <c r="B2685" s="62">
        <v>9</v>
      </c>
      <c r="C2685" s="64" t="s">
        <v>16</v>
      </c>
      <c r="D2685" s="68"/>
      <c r="E2685" s="68">
        <f>$D$2597*R2685</f>
        <v>0</v>
      </c>
      <c r="F2685" s="63">
        <f t="shared" si="2207"/>
        <v>2.5794484808747964E-3</v>
      </c>
      <c r="G2685" s="65">
        <f>IFERROR(VLOOKUP(B2685,EFA!$C$2:$D$7,2,0),EFA!$D$7)</f>
        <v>1.0058360487805551</v>
      </c>
      <c r="H2685" s="69">
        <f>LGD!$D$7</f>
        <v>0.3</v>
      </c>
      <c r="I2685" s="68">
        <f t="shared" si="2201"/>
        <v>0</v>
      </c>
      <c r="J2685" s="70">
        <f t="shared" si="2202"/>
        <v>0.32243719172393559</v>
      </c>
      <c r="K2685" s="68">
        <f t="shared" si="2203"/>
        <v>0</v>
      </c>
      <c r="M2685" s="64">
        <f t="shared" si="2199"/>
        <v>276</v>
      </c>
      <c r="N2685" s="64">
        <v>1</v>
      </c>
      <c r="O2685" s="63">
        <f t="shared" si="2204"/>
        <v>0.13390000000000002</v>
      </c>
      <c r="P2685" s="87">
        <f t="shared" si="2200"/>
        <v>1.1705738867020156E-2</v>
      </c>
      <c r="Q2685" s="64">
        <f t="shared" si="2205"/>
        <v>174</v>
      </c>
      <c r="R2685" s="87">
        <f t="shared" si="2206"/>
        <v>0.89691053595835624</v>
      </c>
      <c r="S2685" s="64">
        <v>102</v>
      </c>
    </row>
    <row r="2686" spans="1:19" x14ac:dyDescent="0.25">
      <c r="B2686" s="62">
        <v>9</v>
      </c>
      <c r="C2686" s="64" t="s">
        <v>17</v>
      </c>
      <c r="D2686" s="68"/>
      <c r="E2686" s="68">
        <f>$D$2598*R2686</f>
        <v>0</v>
      </c>
      <c r="F2686" s="63">
        <f t="shared" si="2207"/>
        <v>2.5794484808747964E-3</v>
      </c>
      <c r="G2686" s="65">
        <f>IFERROR(VLOOKUP(B2686,EFA!$C$2:$D$7,2,0),EFA!$D$7)</f>
        <v>1.0058360487805551</v>
      </c>
      <c r="H2686" s="69">
        <f>LGD!$D$8</f>
        <v>4.6364209605119888E-2</v>
      </c>
      <c r="I2686" s="68">
        <f t="shared" si="2201"/>
        <v>0</v>
      </c>
      <c r="J2686" s="70">
        <f t="shared" si="2202"/>
        <v>0.32243719172393559</v>
      </c>
      <c r="K2686" s="68">
        <f t="shared" si="2203"/>
        <v>0</v>
      </c>
      <c r="M2686" s="64">
        <f t="shared" si="2199"/>
        <v>276</v>
      </c>
      <c r="N2686" s="64">
        <v>1</v>
      </c>
      <c r="O2686" s="63">
        <f t="shared" si="2204"/>
        <v>0.13390000000000002</v>
      </c>
      <c r="P2686" s="87">
        <f t="shared" si="2200"/>
        <v>1.1705738867020156E-2</v>
      </c>
      <c r="Q2686" s="64">
        <f t="shared" si="2205"/>
        <v>174</v>
      </c>
      <c r="R2686" s="87">
        <f t="shared" si="2206"/>
        <v>0.89691053595835624</v>
      </c>
      <c r="S2686" s="64">
        <v>102</v>
      </c>
    </row>
    <row r="2687" spans="1:19" x14ac:dyDescent="0.25">
      <c r="B2687" s="62">
        <v>9</v>
      </c>
      <c r="C2687" s="64" t="s">
        <v>18</v>
      </c>
      <c r="D2687" s="68"/>
      <c r="E2687" s="68">
        <f>$D$2599*R2687</f>
        <v>0</v>
      </c>
      <c r="F2687" s="63">
        <f t="shared" si="2207"/>
        <v>2.5794484808747964E-3</v>
      </c>
      <c r="G2687" s="65">
        <f>IFERROR(VLOOKUP(B2687,EFA!$C$2:$D$7,2,0),EFA!$D$7)</f>
        <v>1.0058360487805551</v>
      </c>
      <c r="H2687" s="69">
        <f>LGD!$D$9</f>
        <v>0.25</v>
      </c>
      <c r="I2687" s="68">
        <f t="shared" si="2201"/>
        <v>0</v>
      </c>
      <c r="J2687" s="70">
        <f t="shared" si="2202"/>
        <v>0.32243719172393559</v>
      </c>
      <c r="K2687" s="68">
        <f t="shared" si="2203"/>
        <v>0</v>
      </c>
      <c r="M2687" s="64">
        <f t="shared" si="2199"/>
        <v>276</v>
      </c>
      <c r="N2687" s="64">
        <v>1</v>
      </c>
      <c r="O2687" s="63">
        <f t="shared" si="2204"/>
        <v>0.13390000000000002</v>
      </c>
      <c r="P2687" s="87">
        <f t="shared" si="2200"/>
        <v>1.1705738867020156E-2</v>
      </c>
      <c r="Q2687" s="64">
        <f t="shared" si="2205"/>
        <v>174</v>
      </c>
      <c r="R2687" s="87">
        <f t="shared" si="2206"/>
        <v>0.89691053595835624</v>
      </c>
      <c r="S2687" s="64">
        <v>102</v>
      </c>
    </row>
    <row r="2688" spans="1:19" x14ac:dyDescent="0.25">
      <c r="B2688" s="62">
        <v>9</v>
      </c>
      <c r="C2688" s="64" t="s">
        <v>19</v>
      </c>
      <c r="D2688" s="68"/>
      <c r="E2688" s="68">
        <f>$D$2600*R2688</f>
        <v>0</v>
      </c>
      <c r="F2688" s="63">
        <f t="shared" si="2207"/>
        <v>2.5794484808747964E-3</v>
      </c>
      <c r="G2688" s="65">
        <f>IFERROR(VLOOKUP(B2688,EFA!$C$2:$D$7,2,0),EFA!$D$7)</f>
        <v>1.0058360487805551</v>
      </c>
      <c r="H2688" s="69">
        <f>LGD!$D$10</f>
        <v>0.35</v>
      </c>
      <c r="I2688" s="68">
        <f t="shared" si="2201"/>
        <v>0</v>
      </c>
      <c r="J2688" s="70">
        <f t="shared" si="2202"/>
        <v>0.32243719172393559</v>
      </c>
      <c r="K2688" s="68">
        <f t="shared" si="2203"/>
        <v>0</v>
      </c>
      <c r="M2688" s="64">
        <f t="shared" si="2199"/>
        <v>276</v>
      </c>
      <c r="N2688" s="64">
        <v>1</v>
      </c>
      <c r="O2688" s="63">
        <f t="shared" si="2204"/>
        <v>0.13390000000000002</v>
      </c>
      <c r="P2688" s="87">
        <f t="shared" si="2200"/>
        <v>1.1705738867020156E-2</v>
      </c>
      <c r="Q2688" s="64">
        <f t="shared" si="2205"/>
        <v>174</v>
      </c>
      <c r="R2688" s="87">
        <f t="shared" si="2206"/>
        <v>0.89691053595835624</v>
      </c>
      <c r="S2688" s="64">
        <v>102</v>
      </c>
    </row>
    <row r="2689" spans="1:19" x14ac:dyDescent="0.25">
      <c r="B2689" s="62">
        <v>9</v>
      </c>
      <c r="C2689" s="64" t="s">
        <v>20</v>
      </c>
      <c r="D2689" s="68"/>
      <c r="E2689" s="68">
        <f>$D$2601*R2689</f>
        <v>0</v>
      </c>
      <c r="F2689" s="63">
        <f t="shared" si="2207"/>
        <v>2.5794484808747964E-3</v>
      </c>
      <c r="G2689" s="65">
        <f>IFERROR(VLOOKUP(B2689,EFA!$C$2:$D$7,2,0),EFA!$D$7)</f>
        <v>1.0058360487805551</v>
      </c>
      <c r="H2689" s="69">
        <f>LGD!$D$11</f>
        <v>0.55000000000000004</v>
      </c>
      <c r="I2689" s="68">
        <f t="shared" si="2201"/>
        <v>0</v>
      </c>
      <c r="J2689" s="70">
        <f t="shared" si="2202"/>
        <v>0.32243719172393559</v>
      </c>
      <c r="K2689" s="68">
        <f t="shared" si="2203"/>
        <v>0</v>
      </c>
      <c r="M2689" s="64">
        <f t="shared" si="2199"/>
        <v>276</v>
      </c>
      <c r="N2689" s="64">
        <v>1</v>
      </c>
      <c r="O2689" s="63">
        <f t="shared" si="2204"/>
        <v>0.13390000000000002</v>
      </c>
      <c r="P2689" s="87">
        <f t="shared" si="2200"/>
        <v>1.1705738867020156E-2</v>
      </c>
      <c r="Q2689" s="64">
        <f t="shared" si="2205"/>
        <v>174</v>
      </c>
      <c r="R2689" s="87">
        <f t="shared" si="2206"/>
        <v>0.89691053595835624</v>
      </c>
      <c r="S2689" s="64">
        <v>102</v>
      </c>
    </row>
    <row r="2690" spans="1:19" ht="16.5" thickBot="1" x14ac:dyDescent="0.3">
      <c r="C2690" s="78"/>
      <c r="D2690" s="79"/>
      <c r="E2690" s="79"/>
      <c r="F2690" s="80"/>
      <c r="G2690" s="81"/>
      <c r="H2690" s="82"/>
      <c r="I2690" s="79"/>
      <c r="J2690" s="83"/>
      <c r="K2690" s="79"/>
    </row>
    <row r="2691" spans="1:19" x14ac:dyDescent="0.25">
      <c r="A2691" s="64">
        <v>23</v>
      </c>
      <c r="B2691" s="62" t="s">
        <v>52</v>
      </c>
      <c r="C2691" s="64" t="s">
        <v>9</v>
      </c>
      <c r="D2691" s="64"/>
      <c r="E2691" s="84" t="s">
        <v>26</v>
      </c>
      <c r="F2691" s="84" t="s">
        <v>39</v>
      </c>
      <c r="G2691" s="84" t="s">
        <v>27</v>
      </c>
      <c r="H2691" s="84" t="s">
        <v>28</v>
      </c>
      <c r="I2691" s="84" t="s">
        <v>29</v>
      </c>
      <c r="J2691" s="84" t="s">
        <v>30</v>
      </c>
      <c r="K2691" s="85" t="s">
        <v>31</v>
      </c>
      <c r="M2691" s="85" t="s">
        <v>32</v>
      </c>
      <c r="N2691" s="85" t="s">
        <v>33</v>
      </c>
      <c r="O2691" s="85" t="s">
        <v>34</v>
      </c>
      <c r="P2691" s="85" t="s">
        <v>35</v>
      </c>
      <c r="Q2691" s="85" t="s">
        <v>36</v>
      </c>
      <c r="R2691" s="85" t="s">
        <v>37</v>
      </c>
      <c r="S2691" s="85" t="s">
        <v>38</v>
      </c>
    </row>
    <row r="2692" spans="1:19" x14ac:dyDescent="0.25">
      <c r="B2692" s="62">
        <v>10</v>
      </c>
      <c r="C2692" s="64" t="s">
        <v>12</v>
      </c>
      <c r="D2692" s="68"/>
      <c r="E2692" s="68">
        <f>$D$2593*R2692</f>
        <v>0</v>
      </c>
      <c r="F2692" s="63">
        <f>$M$4-$L$4</f>
        <v>2.3073952929063973E-3</v>
      </c>
      <c r="G2692" s="65">
        <f>IFERROR(VLOOKUP(B2692,EFA!$C$2:$D$7,2,0),EFA!$D$7)</f>
        <v>1.0058360487805551</v>
      </c>
      <c r="H2692" s="69">
        <f>LGD!$D$3</f>
        <v>0</v>
      </c>
      <c r="I2692" s="68">
        <f>E2692*F2692*G2692*H2692</f>
        <v>0</v>
      </c>
      <c r="J2692" s="70">
        <f>1/((1+($O$16/12))^(M2692-Q2692))</f>
        <v>0.28223777860869115</v>
      </c>
      <c r="K2692" s="68">
        <f>I2692*J2692</f>
        <v>0</v>
      </c>
      <c r="M2692" s="64">
        <f t="shared" ref="M2692:M2700" si="2208">12*23</f>
        <v>276</v>
      </c>
      <c r="N2692" s="64">
        <v>1</v>
      </c>
      <c r="O2692" s="63">
        <f>$O$16</f>
        <v>0.13390000000000002</v>
      </c>
      <c r="P2692" s="87">
        <f t="shared" ref="P2692:P2700" si="2209">PMT(O2692/12,M2692,-N2692,0,0)</f>
        <v>1.1705738867020156E-2</v>
      </c>
      <c r="Q2692" s="64">
        <f>$Q$2689-12</f>
        <v>162</v>
      </c>
      <c r="R2692" s="87">
        <f>PV(O2692/12,Q2692,-P2692,0,0)</f>
        <v>0.87524001809602514</v>
      </c>
      <c r="S2692" s="64">
        <v>114</v>
      </c>
    </row>
    <row r="2693" spans="1:19" x14ac:dyDescent="0.25">
      <c r="B2693" s="62">
        <v>10</v>
      </c>
      <c r="C2693" s="64" t="s">
        <v>13</v>
      </c>
      <c r="D2693" s="68"/>
      <c r="E2693" s="68">
        <f>$D$2594*R2693</f>
        <v>0</v>
      </c>
      <c r="F2693" s="63">
        <f t="shared" ref="F2693:F2700" si="2210">$M$4-$L$4</f>
        <v>2.3073952929063973E-3</v>
      </c>
      <c r="G2693" s="65">
        <f>IFERROR(VLOOKUP(B2693,EFA!$C$2:$D$7,2,0),EFA!$D$7)</f>
        <v>1.0058360487805551</v>
      </c>
      <c r="H2693" s="69">
        <f>LGD!$D$4</f>
        <v>0.55000000000000004</v>
      </c>
      <c r="I2693" s="68">
        <f t="shared" ref="I2693:I2700" si="2211">E2693*F2693*G2693*H2693</f>
        <v>0</v>
      </c>
      <c r="J2693" s="70">
        <f t="shared" ref="J2693:J2700" si="2212">1/((1+($O$16/12))^(M2693-Q2693))</f>
        <v>0.28223777860869115</v>
      </c>
      <c r="K2693" s="68">
        <f t="shared" ref="K2693:K2700" si="2213">I2693*J2693</f>
        <v>0</v>
      </c>
      <c r="M2693" s="64">
        <f t="shared" si="2208"/>
        <v>276</v>
      </c>
      <c r="N2693" s="64">
        <v>1</v>
      </c>
      <c r="O2693" s="63">
        <f t="shared" ref="O2693:O2700" si="2214">$O$16</f>
        <v>0.13390000000000002</v>
      </c>
      <c r="P2693" s="87">
        <f t="shared" si="2209"/>
        <v>1.1705738867020156E-2</v>
      </c>
      <c r="Q2693" s="64">
        <f t="shared" ref="Q2693:Q2700" si="2215">$Q$2689-12</f>
        <v>162</v>
      </c>
      <c r="R2693" s="87">
        <f t="shared" ref="R2693:R2700" si="2216">PV(O2693/12,Q2693,-P2693,0,0)</f>
        <v>0.87524001809602514</v>
      </c>
      <c r="S2693" s="64">
        <v>114</v>
      </c>
    </row>
    <row r="2694" spans="1:19" x14ac:dyDescent="0.25">
      <c r="B2694" s="62">
        <v>10</v>
      </c>
      <c r="C2694" s="64" t="s">
        <v>14</v>
      </c>
      <c r="D2694" s="68"/>
      <c r="E2694" s="68">
        <f>$D$2595*R2694</f>
        <v>0</v>
      </c>
      <c r="F2694" s="63">
        <f t="shared" si="2210"/>
        <v>2.3073952929063973E-3</v>
      </c>
      <c r="G2694" s="65">
        <f>IFERROR(VLOOKUP(B2694,EFA!$C$2:$D$7,2,0),EFA!$D$7)</f>
        <v>1.0058360487805551</v>
      </c>
      <c r="H2694" s="69">
        <f>LGD!$D$5</f>
        <v>0.14000000000000001</v>
      </c>
      <c r="I2694" s="68">
        <f t="shared" si="2211"/>
        <v>0</v>
      </c>
      <c r="J2694" s="70">
        <f t="shared" si="2212"/>
        <v>0.28223777860869115</v>
      </c>
      <c r="K2694" s="68">
        <f t="shared" si="2213"/>
        <v>0</v>
      </c>
      <c r="M2694" s="64">
        <f t="shared" si="2208"/>
        <v>276</v>
      </c>
      <c r="N2694" s="64">
        <v>1</v>
      </c>
      <c r="O2694" s="63">
        <f t="shared" si="2214"/>
        <v>0.13390000000000002</v>
      </c>
      <c r="P2694" s="87">
        <f t="shared" si="2209"/>
        <v>1.1705738867020156E-2</v>
      </c>
      <c r="Q2694" s="64">
        <f t="shared" si="2215"/>
        <v>162</v>
      </c>
      <c r="R2694" s="87">
        <f t="shared" si="2216"/>
        <v>0.87524001809602514</v>
      </c>
      <c r="S2694" s="64">
        <v>114</v>
      </c>
    </row>
    <row r="2695" spans="1:19" x14ac:dyDescent="0.25">
      <c r="B2695" s="62">
        <v>10</v>
      </c>
      <c r="C2695" s="64" t="s">
        <v>15</v>
      </c>
      <c r="D2695" s="68"/>
      <c r="E2695" s="68">
        <f>$D$2596*R2695</f>
        <v>0</v>
      </c>
      <c r="F2695" s="63">
        <f t="shared" si="2210"/>
        <v>2.3073952929063973E-3</v>
      </c>
      <c r="G2695" s="65">
        <f>IFERROR(VLOOKUP(B2695,EFA!$C$2:$D$7,2,0),EFA!$D$7)</f>
        <v>1.0058360487805551</v>
      </c>
      <c r="H2695" s="69">
        <f>LGD!$D$6</f>
        <v>0.3</v>
      </c>
      <c r="I2695" s="68">
        <f t="shared" si="2211"/>
        <v>0</v>
      </c>
      <c r="J2695" s="70">
        <f t="shared" si="2212"/>
        <v>0.28223777860869115</v>
      </c>
      <c r="K2695" s="68">
        <f t="shared" si="2213"/>
        <v>0</v>
      </c>
      <c r="M2695" s="64">
        <f t="shared" si="2208"/>
        <v>276</v>
      </c>
      <c r="N2695" s="64">
        <v>1</v>
      </c>
      <c r="O2695" s="63">
        <f t="shared" si="2214"/>
        <v>0.13390000000000002</v>
      </c>
      <c r="P2695" s="87">
        <f t="shared" si="2209"/>
        <v>1.1705738867020156E-2</v>
      </c>
      <c r="Q2695" s="64">
        <f t="shared" si="2215"/>
        <v>162</v>
      </c>
      <c r="R2695" s="87">
        <f t="shared" si="2216"/>
        <v>0.87524001809602514</v>
      </c>
      <c r="S2695" s="64">
        <v>114</v>
      </c>
    </row>
    <row r="2696" spans="1:19" x14ac:dyDescent="0.25">
      <c r="B2696" s="62">
        <v>10</v>
      </c>
      <c r="C2696" s="64" t="s">
        <v>16</v>
      </c>
      <c r="D2696" s="68"/>
      <c r="E2696" s="68">
        <f>$D$2597*R2696</f>
        <v>0</v>
      </c>
      <c r="F2696" s="63">
        <f t="shared" si="2210"/>
        <v>2.3073952929063973E-3</v>
      </c>
      <c r="G2696" s="65">
        <f>IFERROR(VLOOKUP(B2696,EFA!$C$2:$D$7,2,0),EFA!$D$7)</f>
        <v>1.0058360487805551</v>
      </c>
      <c r="H2696" s="69">
        <f>LGD!$D$7</f>
        <v>0.3</v>
      </c>
      <c r="I2696" s="68">
        <f t="shared" si="2211"/>
        <v>0</v>
      </c>
      <c r="J2696" s="70">
        <f t="shared" si="2212"/>
        <v>0.28223777860869115</v>
      </c>
      <c r="K2696" s="68">
        <f t="shared" si="2213"/>
        <v>0</v>
      </c>
      <c r="M2696" s="64">
        <f t="shared" si="2208"/>
        <v>276</v>
      </c>
      <c r="N2696" s="64">
        <v>1</v>
      </c>
      <c r="O2696" s="63">
        <f t="shared" si="2214"/>
        <v>0.13390000000000002</v>
      </c>
      <c r="P2696" s="87">
        <f t="shared" si="2209"/>
        <v>1.1705738867020156E-2</v>
      </c>
      <c r="Q2696" s="64">
        <f t="shared" si="2215"/>
        <v>162</v>
      </c>
      <c r="R2696" s="87">
        <f t="shared" si="2216"/>
        <v>0.87524001809602514</v>
      </c>
      <c r="S2696" s="64">
        <v>114</v>
      </c>
    </row>
    <row r="2697" spans="1:19" x14ac:dyDescent="0.25">
      <c r="B2697" s="62">
        <v>10</v>
      </c>
      <c r="C2697" s="64" t="s">
        <v>17</v>
      </c>
      <c r="D2697" s="68"/>
      <c r="E2697" s="68">
        <f>$D$2598*R2697</f>
        <v>0</v>
      </c>
      <c r="F2697" s="63">
        <f t="shared" si="2210"/>
        <v>2.3073952929063973E-3</v>
      </c>
      <c r="G2697" s="65">
        <f>IFERROR(VLOOKUP(B2697,EFA!$C$2:$D$7,2,0),EFA!$D$7)</f>
        <v>1.0058360487805551</v>
      </c>
      <c r="H2697" s="69">
        <f>LGD!$D$8</f>
        <v>4.6364209605119888E-2</v>
      </c>
      <c r="I2697" s="68">
        <f t="shared" si="2211"/>
        <v>0</v>
      </c>
      <c r="J2697" s="70">
        <f t="shared" si="2212"/>
        <v>0.28223777860869115</v>
      </c>
      <c r="K2697" s="68">
        <f t="shared" si="2213"/>
        <v>0</v>
      </c>
      <c r="M2697" s="64">
        <f t="shared" si="2208"/>
        <v>276</v>
      </c>
      <c r="N2697" s="64">
        <v>1</v>
      </c>
      <c r="O2697" s="63">
        <f t="shared" si="2214"/>
        <v>0.13390000000000002</v>
      </c>
      <c r="P2697" s="87">
        <f t="shared" si="2209"/>
        <v>1.1705738867020156E-2</v>
      </c>
      <c r="Q2697" s="64">
        <f t="shared" si="2215"/>
        <v>162</v>
      </c>
      <c r="R2697" s="87">
        <f t="shared" si="2216"/>
        <v>0.87524001809602514</v>
      </c>
      <c r="S2697" s="64">
        <v>114</v>
      </c>
    </row>
    <row r="2698" spans="1:19" x14ac:dyDescent="0.25">
      <c r="B2698" s="62">
        <v>10</v>
      </c>
      <c r="C2698" s="64" t="s">
        <v>18</v>
      </c>
      <c r="D2698" s="68"/>
      <c r="E2698" s="68">
        <f>$D$2599*R2698</f>
        <v>0</v>
      </c>
      <c r="F2698" s="63">
        <f t="shared" si="2210"/>
        <v>2.3073952929063973E-3</v>
      </c>
      <c r="G2698" s="65">
        <f>IFERROR(VLOOKUP(B2698,EFA!$C$2:$D$7,2,0),EFA!$D$7)</f>
        <v>1.0058360487805551</v>
      </c>
      <c r="H2698" s="69">
        <f>LGD!$D$9</f>
        <v>0.25</v>
      </c>
      <c r="I2698" s="68">
        <f t="shared" si="2211"/>
        <v>0</v>
      </c>
      <c r="J2698" s="70">
        <f t="shared" si="2212"/>
        <v>0.28223777860869115</v>
      </c>
      <c r="K2698" s="68">
        <f t="shared" si="2213"/>
        <v>0</v>
      </c>
      <c r="M2698" s="64">
        <f t="shared" si="2208"/>
        <v>276</v>
      </c>
      <c r="N2698" s="64">
        <v>1</v>
      </c>
      <c r="O2698" s="63">
        <f t="shared" si="2214"/>
        <v>0.13390000000000002</v>
      </c>
      <c r="P2698" s="87">
        <f t="shared" si="2209"/>
        <v>1.1705738867020156E-2</v>
      </c>
      <c r="Q2698" s="64">
        <f t="shared" si="2215"/>
        <v>162</v>
      </c>
      <c r="R2698" s="87">
        <f t="shared" si="2216"/>
        <v>0.87524001809602514</v>
      </c>
      <c r="S2698" s="64">
        <v>114</v>
      </c>
    </row>
    <row r="2699" spans="1:19" x14ac:dyDescent="0.25">
      <c r="B2699" s="62">
        <v>10</v>
      </c>
      <c r="C2699" s="64" t="s">
        <v>19</v>
      </c>
      <c r="D2699" s="68"/>
      <c r="E2699" s="68">
        <f>$D$2600*R2699</f>
        <v>0</v>
      </c>
      <c r="F2699" s="63">
        <f t="shared" si="2210"/>
        <v>2.3073952929063973E-3</v>
      </c>
      <c r="G2699" s="65">
        <f>IFERROR(VLOOKUP(B2699,EFA!$C$2:$D$7,2,0),EFA!$D$7)</f>
        <v>1.0058360487805551</v>
      </c>
      <c r="H2699" s="69">
        <f>LGD!$D$10</f>
        <v>0.35</v>
      </c>
      <c r="I2699" s="68">
        <f t="shared" si="2211"/>
        <v>0</v>
      </c>
      <c r="J2699" s="70">
        <f t="shared" si="2212"/>
        <v>0.28223777860869115</v>
      </c>
      <c r="K2699" s="68">
        <f t="shared" si="2213"/>
        <v>0</v>
      </c>
      <c r="M2699" s="64">
        <f t="shared" si="2208"/>
        <v>276</v>
      </c>
      <c r="N2699" s="64">
        <v>1</v>
      </c>
      <c r="O2699" s="63">
        <f t="shared" si="2214"/>
        <v>0.13390000000000002</v>
      </c>
      <c r="P2699" s="87">
        <f t="shared" si="2209"/>
        <v>1.1705738867020156E-2</v>
      </c>
      <c r="Q2699" s="64">
        <f t="shared" si="2215"/>
        <v>162</v>
      </c>
      <c r="R2699" s="87">
        <f t="shared" si="2216"/>
        <v>0.87524001809602514</v>
      </c>
      <c r="S2699" s="64">
        <v>114</v>
      </c>
    </row>
    <row r="2700" spans="1:19" x14ac:dyDescent="0.25">
      <c r="B2700" s="62">
        <v>10</v>
      </c>
      <c r="C2700" s="64" t="s">
        <v>20</v>
      </c>
      <c r="D2700" s="68"/>
      <c r="E2700" s="68">
        <f>$D$2601*R2700</f>
        <v>0</v>
      </c>
      <c r="F2700" s="63">
        <f t="shared" si="2210"/>
        <v>2.3073952929063973E-3</v>
      </c>
      <c r="G2700" s="65">
        <f>IFERROR(VLOOKUP(B2700,EFA!$C$2:$D$7,2,0),EFA!$D$7)</f>
        <v>1.0058360487805551</v>
      </c>
      <c r="H2700" s="69">
        <f>LGD!$D$11</f>
        <v>0.55000000000000004</v>
      </c>
      <c r="I2700" s="68">
        <f t="shared" si="2211"/>
        <v>0</v>
      </c>
      <c r="J2700" s="70">
        <f t="shared" si="2212"/>
        <v>0.28223777860869115</v>
      </c>
      <c r="K2700" s="68">
        <f t="shared" si="2213"/>
        <v>0</v>
      </c>
      <c r="M2700" s="64">
        <f t="shared" si="2208"/>
        <v>276</v>
      </c>
      <c r="N2700" s="64">
        <v>1</v>
      </c>
      <c r="O2700" s="63">
        <f t="shared" si="2214"/>
        <v>0.13390000000000002</v>
      </c>
      <c r="P2700" s="87">
        <f t="shared" si="2209"/>
        <v>1.1705738867020156E-2</v>
      </c>
      <c r="Q2700" s="64">
        <f t="shared" si="2215"/>
        <v>162</v>
      </c>
      <c r="R2700" s="87">
        <f t="shared" si="2216"/>
        <v>0.87524001809602514</v>
      </c>
      <c r="S2700" s="64">
        <v>114</v>
      </c>
    </row>
    <row r="2701" spans="1:19" x14ac:dyDescent="0.25">
      <c r="C2701" s="94"/>
      <c r="D2701" s="97"/>
      <c r="E2701" s="97"/>
      <c r="F2701" s="95"/>
      <c r="G2701" s="98"/>
      <c r="H2701" s="99"/>
      <c r="I2701" s="97"/>
      <c r="J2701" s="100"/>
      <c r="K2701" s="97"/>
    </row>
    <row r="2702" spans="1:19" x14ac:dyDescent="0.25">
      <c r="A2702" s="64">
        <v>23</v>
      </c>
      <c r="B2702" s="62" t="s">
        <v>52</v>
      </c>
      <c r="C2702" s="64" t="s">
        <v>9</v>
      </c>
      <c r="D2702" s="64"/>
      <c r="E2702" s="84" t="s">
        <v>26</v>
      </c>
      <c r="F2702" s="84" t="s">
        <v>39</v>
      </c>
      <c r="G2702" s="84" t="s">
        <v>27</v>
      </c>
      <c r="H2702" s="84" t="s">
        <v>28</v>
      </c>
      <c r="I2702" s="84" t="s">
        <v>29</v>
      </c>
      <c r="J2702" s="84" t="s">
        <v>30</v>
      </c>
      <c r="K2702" s="85" t="s">
        <v>31</v>
      </c>
      <c r="M2702" s="85" t="s">
        <v>32</v>
      </c>
      <c r="N2702" s="85" t="s">
        <v>33</v>
      </c>
      <c r="O2702" s="85" t="s">
        <v>34</v>
      </c>
      <c r="P2702" s="85" t="s">
        <v>35</v>
      </c>
      <c r="Q2702" s="85" t="s">
        <v>36</v>
      </c>
      <c r="R2702" s="85" t="s">
        <v>37</v>
      </c>
      <c r="S2702" s="85" t="s">
        <v>38</v>
      </c>
    </row>
    <row r="2703" spans="1:19" x14ac:dyDescent="0.25">
      <c r="B2703" s="62">
        <v>11</v>
      </c>
      <c r="C2703" s="64" t="s">
        <v>12</v>
      </c>
      <c r="D2703" s="68"/>
      <c r="E2703" s="68">
        <f>$D$2593*R2703</f>
        <v>0</v>
      </c>
      <c r="F2703" s="63">
        <f t="shared" ref="F2703:F2710" si="2217">$N$4-$M$4</f>
        <v>2.0872929377147159E-3</v>
      </c>
      <c r="G2703" s="65">
        <f>IFERROR(VLOOKUP(B2703,EFA!$C$2:$D$7,2,0),EFA!$D$7)</f>
        <v>1.0058360487805551</v>
      </c>
      <c r="H2703" s="69">
        <f>LGD!$D$3</f>
        <v>0</v>
      </c>
      <c r="I2703" s="68">
        <f>E2703*F2703*G2703*H2703</f>
        <v>0</v>
      </c>
      <c r="J2703" s="70">
        <f>1/((1+($O$16/12))^(M2703-Q2703))</f>
        <v>0.24705017199805634</v>
      </c>
      <c r="K2703" s="68">
        <f>I2703*J2703</f>
        <v>0</v>
      </c>
      <c r="M2703" s="64">
        <f t="shared" ref="M2703:M2711" si="2218">12*23</f>
        <v>276</v>
      </c>
      <c r="N2703" s="64">
        <v>1</v>
      </c>
      <c r="O2703" s="63">
        <f>$O$16</f>
        <v>0.13390000000000002</v>
      </c>
      <c r="P2703" s="87">
        <f t="shared" ref="P2703:P2711" si="2219">PMT(O2703/12,M2703,-N2703,0,0)</f>
        <v>1.1705738867020156E-2</v>
      </c>
      <c r="Q2703" s="64">
        <f>$Q$2700-12</f>
        <v>150</v>
      </c>
      <c r="R2703" s="87">
        <f>PV(O2703/12,Q2703,-P2703,0,0)</f>
        <v>0.85048294639152799</v>
      </c>
      <c r="S2703" s="64">
        <v>126</v>
      </c>
    </row>
    <row r="2704" spans="1:19" x14ac:dyDescent="0.25">
      <c r="B2704" s="62">
        <v>11</v>
      </c>
      <c r="C2704" s="64" t="s">
        <v>13</v>
      </c>
      <c r="D2704" s="68"/>
      <c r="E2704" s="68">
        <f>$D$2594*R2704</f>
        <v>0</v>
      </c>
      <c r="F2704" s="63">
        <f t="shared" si="2217"/>
        <v>2.0872929377147159E-3</v>
      </c>
      <c r="G2704" s="65">
        <f>IFERROR(VLOOKUP(B2704,EFA!$C$2:$D$7,2,0),EFA!$D$7)</f>
        <v>1.0058360487805551</v>
      </c>
      <c r="H2704" s="69">
        <f>LGD!$D$4</f>
        <v>0.55000000000000004</v>
      </c>
      <c r="I2704" s="68">
        <f t="shared" ref="I2704:I2711" si="2220">E2704*F2704*G2704*H2704</f>
        <v>0</v>
      </c>
      <c r="J2704" s="70">
        <f t="shared" ref="J2704:J2711" si="2221">1/((1+($O$16/12))^(M2704-Q2704))</f>
        <v>0.24705017199805634</v>
      </c>
      <c r="K2704" s="68">
        <f t="shared" ref="K2704:K2711" si="2222">I2704*J2704</f>
        <v>0</v>
      </c>
      <c r="M2704" s="64">
        <f t="shared" si="2218"/>
        <v>276</v>
      </c>
      <c r="N2704" s="64">
        <v>1</v>
      </c>
      <c r="O2704" s="63">
        <f t="shared" ref="O2704:O2711" si="2223">$O$16</f>
        <v>0.13390000000000002</v>
      </c>
      <c r="P2704" s="87">
        <f t="shared" si="2219"/>
        <v>1.1705738867020156E-2</v>
      </c>
      <c r="Q2704" s="64">
        <f t="shared" ref="Q2704:Q2711" si="2224">$Q$2700-12</f>
        <v>150</v>
      </c>
      <c r="R2704" s="87">
        <f t="shared" ref="R2704:R2711" si="2225">PV(O2704/12,Q2704,-P2704,0,0)</f>
        <v>0.85048294639152799</v>
      </c>
      <c r="S2704" s="64">
        <v>126</v>
      </c>
    </row>
    <row r="2705" spans="1:19" x14ac:dyDescent="0.25">
      <c r="B2705" s="62">
        <v>11</v>
      </c>
      <c r="C2705" s="64" t="s">
        <v>14</v>
      </c>
      <c r="D2705" s="68"/>
      <c r="E2705" s="68">
        <f>$D$2595*R2705</f>
        <v>0</v>
      </c>
      <c r="F2705" s="63">
        <f t="shared" si="2217"/>
        <v>2.0872929377147159E-3</v>
      </c>
      <c r="G2705" s="65">
        <f>IFERROR(VLOOKUP(B2705,EFA!$C$2:$D$7,2,0),EFA!$D$7)</f>
        <v>1.0058360487805551</v>
      </c>
      <c r="H2705" s="69">
        <f>LGD!$D$5</f>
        <v>0.14000000000000001</v>
      </c>
      <c r="I2705" s="68">
        <f t="shared" si="2220"/>
        <v>0</v>
      </c>
      <c r="J2705" s="70">
        <f t="shared" si="2221"/>
        <v>0.24705017199805634</v>
      </c>
      <c r="K2705" s="68">
        <f t="shared" si="2222"/>
        <v>0</v>
      </c>
      <c r="M2705" s="64">
        <f t="shared" si="2218"/>
        <v>276</v>
      </c>
      <c r="N2705" s="64">
        <v>1</v>
      </c>
      <c r="O2705" s="63">
        <f t="shared" si="2223"/>
        <v>0.13390000000000002</v>
      </c>
      <c r="P2705" s="87">
        <f t="shared" si="2219"/>
        <v>1.1705738867020156E-2</v>
      </c>
      <c r="Q2705" s="64">
        <f t="shared" si="2224"/>
        <v>150</v>
      </c>
      <c r="R2705" s="87">
        <f t="shared" si="2225"/>
        <v>0.85048294639152799</v>
      </c>
      <c r="S2705" s="64">
        <v>126</v>
      </c>
    </row>
    <row r="2706" spans="1:19" x14ac:dyDescent="0.25">
      <c r="B2706" s="62">
        <v>11</v>
      </c>
      <c r="C2706" s="64" t="s">
        <v>15</v>
      </c>
      <c r="D2706" s="68"/>
      <c r="E2706" s="68">
        <f>$D$2596*R2706</f>
        <v>0</v>
      </c>
      <c r="F2706" s="63">
        <f t="shared" si="2217"/>
        <v>2.0872929377147159E-3</v>
      </c>
      <c r="G2706" s="65">
        <f>IFERROR(VLOOKUP(B2706,EFA!$C$2:$D$7,2,0),EFA!$D$7)</f>
        <v>1.0058360487805551</v>
      </c>
      <c r="H2706" s="69">
        <f>LGD!$D$6</f>
        <v>0.3</v>
      </c>
      <c r="I2706" s="68">
        <f t="shared" si="2220"/>
        <v>0</v>
      </c>
      <c r="J2706" s="70">
        <f t="shared" si="2221"/>
        <v>0.24705017199805634</v>
      </c>
      <c r="K2706" s="68">
        <f t="shared" si="2222"/>
        <v>0</v>
      </c>
      <c r="M2706" s="64">
        <f t="shared" si="2218"/>
        <v>276</v>
      </c>
      <c r="N2706" s="64">
        <v>1</v>
      </c>
      <c r="O2706" s="63">
        <f t="shared" si="2223"/>
        <v>0.13390000000000002</v>
      </c>
      <c r="P2706" s="87">
        <f t="shared" si="2219"/>
        <v>1.1705738867020156E-2</v>
      </c>
      <c r="Q2706" s="64">
        <f t="shared" si="2224"/>
        <v>150</v>
      </c>
      <c r="R2706" s="87">
        <f t="shared" si="2225"/>
        <v>0.85048294639152799</v>
      </c>
      <c r="S2706" s="64">
        <v>126</v>
      </c>
    </row>
    <row r="2707" spans="1:19" x14ac:dyDescent="0.25">
      <c r="B2707" s="62">
        <v>11</v>
      </c>
      <c r="C2707" s="64" t="s">
        <v>16</v>
      </c>
      <c r="D2707" s="68"/>
      <c r="E2707" s="68">
        <f>$D$2597*R2707</f>
        <v>0</v>
      </c>
      <c r="F2707" s="63">
        <f t="shared" si="2217"/>
        <v>2.0872929377147159E-3</v>
      </c>
      <c r="G2707" s="65">
        <f>IFERROR(VLOOKUP(B2707,EFA!$C$2:$D$7,2,0),EFA!$D$7)</f>
        <v>1.0058360487805551</v>
      </c>
      <c r="H2707" s="69">
        <f>LGD!$D$7</f>
        <v>0.3</v>
      </c>
      <c r="I2707" s="68">
        <f t="shared" si="2220"/>
        <v>0</v>
      </c>
      <c r="J2707" s="70">
        <f t="shared" si="2221"/>
        <v>0.24705017199805634</v>
      </c>
      <c r="K2707" s="68">
        <f t="shared" si="2222"/>
        <v>0</v>
      </c>
      <c r="M2707" s="64">
        <f t="shared" si="2218"/>
        <v>276</v>
      </c>
      <c r="N2707" s="64">
        <v>1</v>
      </c>
      <c r="O2707" s="63">
        <f t="shared" si="2223"/>
        <v>0.13390000000000002</v>
      </c>
      <c r="P2707" s="87">
        <f t="shared" si="2219"/>
        <v>1.1705738867020156E-2</v>
      </c>
      <c r="Q2707" s="64">
        <f t="shared" si="2224"/>
        <v>150</v>
      </c>
      <c r="R2707" s="87">
        <f t="shared" si="2225"/>
        <v>0.85048294639152799</v>
      </c>
      <c r="S2707" s="64">
        <v>126</v>
      </c>
    </row>
    <row r="2708" spans="1:19" x14ac:dyDescent="0.25">
      <c r="B2708" s="62">
        <v>11</v>
      </c>
      <c r="C2708" s="64" t="s">
        <v>17</v>
      </c>
      <c r="D2708" s="68"/>
      <c r="E2708" s="68">
        <f>$D$2598*R2708</f>
        <v>0</v>
      </c>
      <c r="F2708" s="63">
        <f t="shared" si="2217"/>
        <v>2.0872929377147159E-3</v>
      </c>
      <c r="G2708" s="65">
        <f>IFERROR(VLOOKUP(B2708,EFA!$C$2:$D$7,2,0),EFA!$D$7)</f>
        <v>1.0058360487805551</v>
      </c>
      <c r="H2708" s="69">
        <f>LGD!$D$8</f>
        <v>4.6364209605119888E-2</v>
      </c>
      <c r="I2708" s="68">
        <f t="shared" si="2220"/>
        <v>0</v>
      </c>
      <c r="J2708" s="70">
        <f t="shared" si="2221"/>
        <v>0.24705017199805634</v>
      </c>
      <c r="K2708" s="68">
        <f t="shared" si="2222"/>
        <v>0</v>
      </c>
      <c r="M2708" s="64">
        <f t="shared" si="2218"/>
        <v>276</v>
      </c>
      <c r="N2708" s="64">
        <v>1</v>
      </c>
      <c r="O2708" s="63">
        <f t="shared" si="2223"/>
        <v>0.13390000000000002</v>
      </c>
      <c r="P2708" s="87">
        <f t="shared" si="2219"/>
        <v>1.1705738867020156E-2</v>
      </c>
      <c r="Q2708" s="64">
        <f t="shared" si="2224"/>
        <v>150</v>
      </c>
      <c r="R2708" s="87">
        <f t="shared" si="2225"/>
        <v>0.85048294639152799</v>
      </c>
      <c r="S2708" s="64">
        <v>126</v>
      </c>
    </row>
    <row r="2709" spans="1:19" x14ac:dyDescent="0.25">
      <c r="B2709" s="62">
        <v>11</v>
      </c>
      <c r="C2709" s="64" t="s">
        <v>18</v>
      </c>
      <c r="D2709" s="68"/>
      <c r="E2709" s="68">
        <f>$D$2599*R2709</f>
        <v>0</v>
      </c>
      <c r="F2709" s="63">
        <f t="shared" si="2217"/>
        <v>2.0872929377147159E-3</v>
      </c>
      <c r="G2709" s="65">
        <f>IFERROR(VLOOKUP(B2709,EFA!$C$2:$D$7,2,0),EFA!$D$7)</f>
        <v>1.0058360487805551</v>
      </c>
      <c r="H2709" s="69">
        <f>LGD!$D$9</f>
        <v>0.25</v>
      </c>
      <c r="I2709" s="68">
        <f t="shared" si="2220"/>
        <v>0</v>
      </c>
      <c r="J2709" s="70">
        <f t="shared" si="2221"/>
        <v>0.24705017199805634</v>
      </c>
      <c r="K2709" s="68">
        <f t="shared" si="2222"/>
        <v>0</v>
      </c>
      <c r="M2709" s="64">
        <f t="shared" si="2218"/>
        <v>276</v>
      </c>
      <c r="N2709" s="64">
        <v>1</v>
      </c>
      <c r="O2709" s="63">
        <f t="shared" si="2223"/>
        <v>0.13390000000000002</v>
      </c>
      <c r="P2709" s="87">
        <f t="shared" si="2219"/>
        <v>1.1705738867020156E-2</v>
      </c>
      <c r="Q2709" s="64">
        <f t="shared" si="2224"/>
        <v>150</v>
      </c>
      <c r="R2709" s="87">
        <f t="shared" si="2225"/>
        <v>0.85048294639152799</v>
      </c>
      <c r="S2709" s="64">
        <v>126</v>
      </c>
    </row>
    <row r="2710" spans="1:19" x14ac:dyDescent="0.25">
      <c r="B2710" s="62">
        <v>11</v>
      </c>
      <c r="C2710" s="64" t="s">
        <v>19</v>
      </c>
      <c r="D2710" s="68"/>
      <c r="E2710" s="68">
        <f>$D$2600*R2710</f>
        <v>0</v>
      </c>
      <c r="F2710" s="63">
        <f t="shared" si="2217"/>
        <v>2.0872929377147159E-3</v>
      </c>
      <c r="G2710" s="65">
        <f>IFERROR(VLOOKUP(B2710,EFA!$C$2:$D$7,2,0),EFA!$D$7)</f>
        <v>1.0058360487805551</v>
      </c>
      <c r="H2710" s="69">
        <f>LGD!$D$10</f>
        <v>0.35</v>
      </c>
      <c r="I2710" s="68">
        <f t="shared" si="2220"/>
        <v>0</v>
      </c>
      <c r="J2710" s="70">
        <f t="shared" si="2221"/>
        <v>0.24705017199805634</v>
      </c>
      <c r="K2710" s="68">
        <f t="shared" si="2222"/>
        <v>0</v>
      </c>
      <c r="M2710" s="64">
        <f t="shared" si="2218"/>
        <v>276</v>
      </c>
      <c r="N2710" s="64">
        <v>1</v>
      </c>
      <c r="O2710" s="63">
        <f t="shared" si="2223"/>
        <v>0.13390000000000002</v>
      </c>
      <c r="P2710" s="87">
        <f t="shared" si="2219"/>
        <v>1.1705738867020156E-2</v>
      </c>
      <c r="Q2710" s="64">
        <f t="shared" si="2224"/>
        <v>150</v>
      </c>
      <c r="R2710" s="87">
        <f t="shared" si="2225"/>
        <v>0.85048294639152799</v>
      </c>
      <c r="S2710" s="64">
        <v>126</v>
      </c>
    </row>
    <row r="2711" spans="1:19" x14ac:dyDescent="0.25">
      <c r="B2711" s="62">
        <v>11</v>
      </c>
      <c r="C2711" s="64" t="s">
        <v>20</v>
      </c>
      <c r="D2711" s="68"/>
      <c r="E2711" s="68">
        <f>$D$2601*R2711</f>
        <v>0</v>
      </c>
      <c r="F2711" s="63">
        <f>$N$4-$M$4</f>
        <v>2.0872929377147159E-3</v>
      </c>
      <c r="G2711" s="65">
        <f>IFERROR(VLOOKUP(B2711,EFA!$C$2:$D$7,2,0),EFA!$D$7)</f>
        <v>1.0058360487805551</v>
      </c>
      <c r="H2711" s="69">
        <f>LGD!$D$11</f>
        <v>0.55000000000000004</v>
      </c>
      <c r="I2711" s="68">
        <f t="shared" si="2220"/>
        <v>0</v>
      </c>
      <c r="J2711" s="70">
        <f t="shared" si="2221"/>
        <v>0.24705017199805634</v>
      </c>
      <c r="K2711" s="68">
        <f t="shared" si="2222"/>
        <v>0</v>
      </c>
      <c r="M2711" s="64">
        <f t="shared" si="2218"/>
        <v>276</v>
      </c>
      <c r="N2711" s="64">
        <v>1</v>
      </c>
      <c r="O2711" s="63">
        <f t="shared" si="2223"/>
        <v>0.13390000000000002</v>
      </c>
      <c r="P2711" s="87">
        <f t="shared" si="2219"/>
        <v>1.1705738867020156E-2</v>
      </c>
      <c r="Q2711" s="64">
        <f t="shared" si="2224"/>
        <v>150</v>
      </c>
      <c r="R2711" s="87">
        <f t="shared" si="2225"/>
        <v>0.85048294639152799</v>
      </c>
      <c r="S2711" s="64">
        <v>126</v>
      </c>
    </row>
    <row r="2712" spans="1:19" x14ac:dyDescent="0.25">
      <c r="C2712" s="94"/>
      <c r="D2712" s="97"/>
      <c r="E2712" s="97"/>
      <c r="F2712" s="95"/>
      <c r="G2712" s="98"/>
      <c r="H2712" s="99"/>
      <c r="I2712" s="97"/>
      <c r="J2712" s="100"/>
      <c r="K2712" s="97"/>
    </row>
    <row r="2713" spans="1:19" x14ac:dyDescent="0.25">
      <c r="A2713" s="64">
        <v>23</v>
      </c>
      <c r="B2713" s="62" t="s">
        <v>52</v>
      </c>
      <c r="C2713" s="64" t="s">
        <v>9</v>
      </c>
      <c r="D2713" s="64"/>
      <c r="E2713" s="84" t="s">
        <v>26</v>
      </c>
      <c r="F2713" s="84" t="s">
        <v>39</v>
      </c>
      <c r="G2713" s="84" t="s">
        <v>27</v>
      </c>
      <c r="H2713" s="84" t="s">
        <v>28</v>
      </c>
      <c r="I2713" s="84" t="s">
        <v>29</v>
      </c>
      <c r="J2713" s="84" t="s">
        <v>30</v>
      </c>
      <c r="K2713" s="85" t="s">
        <v>31</v>
      </c>
      <c r="M2713" s="85" t="s">
        <v>32</v>
      </c>
      <c r="N2713" s="85" t="s">
        <v>33</v>
      </c>
      <c r="O2713" s="85" t="s">
        <v>34</v>
      </c>
      <c r="P2713" s="85" t="s">
        <v>35</v>
      </c>
      <c r="Q2713" s="85" t="s">
        <v>36</v>
      </c>
      <c r="R2713" s="85" t="s">
        <v>37</v>
      </c>
      <c r="S2713" s="85" t="s">
        <v>38</v>
      </c>
    </row>
    <row r="2714" spans="1:19" x14ac:dyDescent="0.25">
      <c r="B2714" s="62">
        <v>12</v>
      </c>
      <c r="C2714" s="64" t="s">
        <v>12</v>
      </c>
      <c r="D2714" s="68"/>
      <c r="E2714" s="68">
        <f>$D$2593*R2714</f>
        <v>0</v>
      </c>
      <c r="F2714" s="63">
        <f t="shared" ref="F2714:F2721" si="2226">$O$4-$N$4</f>
        <v>1.9055491560728832E-3</v>
      </c>
      <c r="G2714" s="65">
        <f>IFERROR(VLOOKUP(B2714,EFA!$C$2:$D$7,2,0),EFA!$D$7)</f>
        <v>1.0058360487805551</v>
      </c>
      <c r="H2714" s="69">
        <f>LGD!$D$3</f>
        <v>0</v>
      </c>
      <c r="I2714" s="68">
        <f>E2714*F2714*G2714*H2714</f>
        <v>0</v>
      </c>
      <c r="J2714" s="70">
        <f>1/((1+($O$16/12))^(M2714-Q2714))</f>
        <v>0.21624953181370371</v>
      </c>
      <c r="K2714" s="68">
        <f>I2714*J2714</f>
        <v>0</v>
      </c>
      <c r="M2714" s="64">
        <f t="shared" ref="M2714:M2722" si="2227">12*23</f>
        <v>276</v>
      </c>
      <c r="N2714" s="64">
        <v>1</v>
      </c>
      <c r="O2714" s="63">
        <f>$O$16</f>
        <v>0.13390000000000002</v>
      </c>
      <c r="P2714" s="87">
        <f t="shared" ref="P2714:P2722" si="2228">PMT(O2714/12,M2714,-N2714,0,0)</f>
        <v>1.1705738867020156E-2</v>
      </c>
      <c r="Q2714" s="64">
        <f>$Q$2711-12</f>
        <v>138</v>
      </c>
      <c r="R2714" s="87">
        <f>PV(O2714/12,Q2714,-P2714,0,0)</f>
        <v>0.82219969985005859</v>
      </c>
      <c r="S2714" s="64">
        <v>138</v>
      </c>
    </row>
    <row r="2715" spans="1:19" x14ac:dyDescent="0.25">
      <c r="B2715" s="62">
        <v>12</v>
      </c>
      <c r="C2715" s="64" t="s">
        <v>13</v>
      </c>
      <c r="D2715" s="68"/>
      <c r="E2715" s="68">
        <f>$D$2594*R2715</f>
        <v>0</v>
      </c>
      <c r="F2715" s="63">
        <f t="shared" si="2226"/>
        <v>1.9055491560728832E-3</v>
      </c>
      <c r="G2715" s="65">
        <f>IFERROR(VLOOKUP(B2715,EFA!$C$2:$D$7,2,0),EFA!$D$7)</f>
        <v>1.0058360487805551</v>
      </c>
      <c r="H2715" s="69">
        <f>LGD!$D$4</f>
        <v>0.55000000000000004</v>
      </c>
      <c r="I2715" s="68">
        <f t="shared" ref="I2715:I2722" si="2229">E2715*F2715*G2715*H2715</f>
        <v>0</v>
      </c>
      <c r="J2715" s="70">
        <f t="shared" ref="J2715:J2722" si="2230">1/((1+($O$16/12))^(M2715-Q2715))</f>
        <v>0.21624953181370371</v>
      </c>
      <c r="K2715" s="68">
        <f t="shared" ref="K2715:K2722" si="2231">I2715*J2715</f>
        <v>0</v>
      </c>
      <c r="M2715" s="64">
        <f t="shared" si="2227"/>
        <v>276</v>
      </c>
      <c r="N2715" s="64">
        <v>1</v>
      </c>
      <c r="O2715" s="63">
        <f t="shared" ref="O2715:O2722" si="2232">$O$16</f>
        <v>0.13390000000000002</v>
      </c>
      <c r="P2715" s="87">
        <f t="shared" si="2228"/>
        <v>1.1705738867020156E-2</v>
      </c>
      <c r="Q2715" s="64">
        <f t="shared" ref="Q2715:Q2722" si="2233">$Q$2711-12</f>
        <v>138</v>
      </c>
      <c r="R2715" s="87">
        <f t="shared" ref="R2715:R2722" si="2234">PV(O2715/12,Q2715,-P2715,0,0)</f>
        <v>0.82219969985005859</v>
      </c>
      <c r="S2715" s="64">
        <v>138</v>
      </c>
    </row>
    <row r="2716" spans="1:19" x14ac:dyDescent="0.25">
      <c r="B2716" s="62">
        <v>12</v>
      </c>
      <c r="C2716" s="64" t="s">
        <v>14</v>
      </c>
      <c r="D2716" s="68"/>
      <c r="E2716" s="68">
        <f>$D$2595*R2716</f>
        <v>0</v>
      </c>
      <c r="F2716" s="63">
        <f t="shared" si="2226"/>
        <v>1.9055491560728832E-3</v>
      </c>
      <c r="G2716" s="65">
        <f>IFERROR(VLOOKUP(B2716,EFA!$C$2:$D$7,2,0),EFA!$D$7)</f>
        <v>1.0058360487805551</v>
      </c>
      <c r="H2716" s="69">
        <f>LGD!$D$5</f>
        <v>0.14000000000000001</v>
      </c>
      <c r="I2716" s="68">
        <f t="shared" si="2229"/>
        <v>0</v>
      </c>
      <c r="J2716" s="70">
        <f t="shared" si="2230"/>
        <v>0.21624953181370371</v>
      </c>
      <c r="K2716" s="68">
        <f t="shared" si="2231"/>
        <v>0</v>
      </c>
      <c r="M2716" s="64">
        <f t="shared" si="2227"/>
        <v>276</v>
      </c>
      <c r="N2716" s="64">
        <v>1</v>
      </c>
      <c r="O2716" s="63">
        <f t="shared" si="2232"/>
        <v>0.13390000000000002</v>
      </c>
      <c r="P2716" s="87">
        <f t="shared" si="2228"/>
        <v>1.1705738867020156E-2</v>
      </c>
      <c r="Q2716" s="64">
        <f t="shared" si="2233"/>
        <v>138</v>
      </c>
      <c r="R2716" s="87">
        <f t="shared" si="2234"/>
        <v>0.82219969985005859</v>
      </c>
      <c r="S2716" s="64">
        <v>138</v>
      </c>
    </row>
    <row r="2717" spans="1:19" x14ac:dyDescent="0.25">
      <c r="B2717" s="62">
        <v>12</v>
      </c>
      <c r="C2717" s="64" t="s">
        <v>15</v>
      </c>
      <c r="D2717" s="68"/>
      <c r="E2717" s="68">
        <f>$D$2596*R2717</f>
        <v>0</v>
      </c>
      <c r="F2717" s="63">
        <f t="shared" si="2226"/>
        <v>1.9055491560728832E-3</v>
      </c>
      <c r="G2717" s="65">
        <f>IFERROR(VLOOKUP(B2717,EFA!$C$2:$D$7,2,0),EFA!$D$7)</f>
        <v>1.0058360487805551</v>
      </c>
      <c r="H2717" s="69">
        <f>LGD!$D$6</f>
        <v>0.3</v>
      </c>
      <c r="I2717" s="68">
        <f t="shared" si="2229"/>
        <v>0</v>
      </c>
      <c r="J2717" s="70">
        <f t="shared" si="2230"/>
        <v>0.21624953181370371</v>
      </c>
      <c r="K2717" s="68">
        <f t="shared" si="2231"/>
        <v>0</v>
      </c>
      <c r="M2717" s="64">
        <f t="shared" si="2227"/>
        <v>276</v>
      </c>
      <c r="N2717" s="64">
        <v>1</v>
      </c>
      <c r="O2717" s="63">
        <f t="shared" si="2232"/>
        <v>0.13390000000000002</v>
      </c>
      <c r="P2717" s="87">
        <f t="shared" si="2228"/>
        <v>1.1705738867020156E-2</v>
      </c>
      <c r="Q2717" s="64">
        <f t="shared" si="2233"/>
        <v>138</v>
      </c>
      <c r="R2717" s="87">
        <f t="shared" si="2234"/>
        <v>0.82219969985005859</v>
      </c>
      <c r="S2717" s="64">
        <v>138</v>
      </c>
    </row>
    <row r="2718" spans="1:19" x14ac:dyDescent="0.25">
      <c r="B2718" s="62">
        <v>12</v>
      </c>
      <c r="C2718" s="64" t="s">
        <v>16</v>
      </c>
      <c r="D2718" s="68"/>
      <c r="E2718" s="68">
        <f>$D$2597*R2718</f>
        <v>0</v>
      </c>
      <c r="F2718" s="63">
        <f t="shared" si="2226"/>
        <v>1.9055491560728832E-3</v>
      </c>
      <c r="G2718" s="65">
        <f>IFERROR(VLOOKUP(B2718,EFA!$C$2:$D$7,2,0),EFA!$D$7)</f>
        <v>1.0058360487805551</v>
      </c>
      <c r="H2718" s="69">
        <f>LGD!$D$7</f>
        <v>0.3</v>
      </c>
      <c r="I2718" s="68">
        <f t="shared" si="2229"/>
        <v>0</v>
      </c>
      <c r="J2718" s="70">
        <f t="shared" si="2230"/>
        <v>0.21624953181370371</v>
      </c>
      <c r="K2718" s="68">
        <f t="shared" si="2231"/>
        <v>0</v>
      </c>
      <c r="M2718" s="64">
        <f t="shared" si="2227"/>
        <v>276</v>
      </c>
      <c r="N2718" s="64">
        <v>1</v>
      </c>
      <c r="O2718" s="63">
        <f t="shared" si="2232"/>
        <v>0.13390000000000002</v>
      </c>
      <c r="P2718" s="87">
        <f t="shared" si="2228"/>
        <v>1.1705738867020156E-2</v>
      </c>
      <c r="Q2718" s="64">
        <f t="shared" si="2233"/>
        <v>138</v>
      </c>
      <c r="R2718" s="87">
        <f t="shared" si="2234"/>
        <v>0.82219969985005859</v>
      </c>
      <c r="S2718" s="64">
        <v>138</v>
      </c>
    </row>
    <row r="2719" spans="1:19" x14ac:dyDescent="0.25">
      <c r="B2719" s="62">
        <v>12</v>
      </c>
      <c r="C2719" s="64" t="s">
        <v>17</v>
      </c>
      <c r="D2719" s="68"/>
      <c r="E2719" s="68">
        <f>$D$2598*R2719</f>
        <v>0</v>
      </c>
      <c r="F2719" s="63">
        <f t="shared" si="2226"/>
        <v>1.9055491560728832E-3</v>
      </c>
      <c r="G2719" s="65">
        <f>IFERROR(VLOOKUP(B2719,EFA!$C$2:$D$7,2,0),EFA!$D$7)</f>
        <v>1.0058360487805551</v>
      </c>
      <c r="H2719" s="69">
        <f>LGD!$D$8</f>
        <v>4.6364209605119888E-2</v>
      </c>
      <c r="I2719" s="68">
        <f t="shared" si="2229"/>
        <v>0</v>
      </c>
      <c r="J2719" s="70">
        <f t="shared" si="2230"/>
        <v>0.21624953181370371</v>
      </c>
      <c r="K2719" s="68">
        <f t="shared" si="2231"/>
        <v>0</v>
      </c>
      <c r="M2719" s="64">
        <f t="shared" si="2227"/>
        <v>276</v>
      </c>
      <c r="N2719" s="64">
        <v>1</v>
      </c>
      <c r="O2719" s="63">
        <f t="shared" si="2232"/>
        <v>0.13390000000000002</v>
      </c>
      <c r="P2719" s="87">
        <f t="shared" si="2228"/>
        <v>1.1705738867020156E-2</v>
      </c>
      <c r="Q2719" s="64">
        <f t="shared" si="2233"/>
        <v>138</v>
      </c>
      <c r="R2719" s="87">
        <f t="shared" si="2234"/>
        <v>0.82219969985005859</v>
      </c>
      <c r="S2719" s="64">
        <v>138</v>
      </c>
    </row>
    <row r="2720" spans="1:19" x14ac:dyDescent="0.25">
      <c r="B2720" s="62">
        <v>12</v>
      </c>
      <c r="C2720" s="64" t="s">
        <v>18</v>
      </c>
      <c r="D2720" s="68"/>
      <c r="E2720" s="68">
        <f>$D$2599*R2720</f>
        <v>0</v>
      </c>
      <c r="F2720" s="63">
        <f t="shared" si="2226"/>
        <v>1.9055491560728832E-3</v>
      </c>
      <c r="G2720" s="65">
        <f>IFERROR(VLOOKUP(B2720,EFA!$C$2:$D$7,2,0),EFA!$D$7)</f>
        <v>1.0058360487805551</v>
      </c>
      <c r="H2720" s="69">
        <f>LGD!$D$9</f>
        <v>0.25</v>
      </c>
      <c r="I2720" s="68">
        <f t="shared" si="2229"/>
        <v>0</v>
      </c>
      <c r="J2720" s="70">
        <f t="shared" si="2230"/>
        <v>0.21624953181370371</v>
      </c>
      <c r="K2720" s="68">
        <f t="shared" si="2231"/>
        <v>0</v>
      </c>
      <c r="M2720" s="64">
        <f t="shared" si="2227"/>
        <v>276</v>
      </c>
      <c r="N2720" s="64">
        <v>1</v>
      </c>
      <c r="O2720" s="63">
        <f t="shared" si="2232"/>
        <v>0.13390000000000002</v>
      </c>
      <c r="P2720" s="87">
        <f t="shared" si="2228"/>
        <v>1.1705738867020156E-2</v>
      </c>
      <c r="Q2720" s="64">
        <f t="shared" si="2233"/>
        <v>138</v>
      </c>
      <c r="R2720" s="87">
        <f t="shared" si="2234"/>
        <v>0.82219969985005859</v>
      </c>
      <c r="S2720" s="64">
        <v>138</v>
      </c>
    </row>
    <row r="2721" spans="1:19" x14ac:dyDescent="0.25">
      <c r="B2721" s="62">
        <v>12</v>
      </c>
      <c r="C2721" s="64" t="s">
        <v>19</v>
      </c>
      <c r="D2721" s="68"/>
      <c r="E2721" s="68">
        <f>$D$2600*R2721</f>
        <v>0</v>
      </c>
      <c r="F2721" s="63">
        <f t="shared" si="2226"/>
        <v>1.9055491560728832E-3</v>
      </c>
      <c r="G2721" s="65">
        <f>IFERROR(VLOOKUP(B2721,EFA!$C$2:$D$7,2,0),EFA!$D$7)</f>
        <v>1.0058360487805551</v>
      </c>
      <c r="H2721" s="69">
        <f>LGD!$D$10</f>
        <v>0.35</v>
      </c>
      <c r="I2721" s="68">
        <f t="shared" si="2229"/>
        <v>0</v>
      </c>
      <c r="J2721" s="70">
        <f t="shared" si="2230"/>
        <v>0.21624953181370371</v>
      </c>
      <c r="K2721" s="68">
        <f t="shared" si="2231"/>
        <v>0</v>
      </c>
      <c r="M2721" s="64">
        <f t="shared" si="2227"/>
        <v>276</v>
      </c>
      <c r="N2721" s="64">
        <v>1</v>
      </c>
      <c r="O2721" s="63">
        <f t="shared" si="2232"/>
        <v>0.13390000000000002</v>
      </c>
      <c r="P2721" s="87">
        <f t="shared" si="2228"/>
        <v>1.1705738867020156E-2</v>
      </c>
      <c r="Q2721" s="64">
        <f t="shared" si="2233"/>
        <v>138</v>
      </c>
      <c r="R2721" s="87">
        <f t="shared" si="2234"/>
        <v>0.82219969985005859</v>
      </c>
      <c r="S2721" s="64">
        <v>138</v>
      </c>
    </row>
    <row r="2722" spans="1:19" x14ac:dyDescent="0.25">
      <c r="B2722" s="62">
        <v>12</v>
      </c>
      <c r="C2722" s="64" t="s">
        <v>20</v>
      </c>
      <c r="D2722" s="68"/>
      <c r="E2722" s="68">
        <f>$D$2601*R2722</f>
        <v>0</v>
      </c>
      <c r="F2722" s="63">
        <f>$O$4-$N$4</f>
        <v>1.9055491560728832E-3</v>
      </c>
      <c r="G2722" s="65">
        <f>IFERROR(VLOOKUP(B2722,EFA!$C$2:$D$7,2,0),EFA!$D$7)</f>
        <v>1.0058360487805551</v>
      </c>
      <c r="H2722" s="69">
        <f>LGD!$D$11</f>
        <v>0.55000000000000004</v>
      </c>
      <c r="I2722" s="68">
        <f t="shared" si="2229"/>
        <v>0</v>
      </c>
      <c r="J2722" s="70">
        <f t="shared" si="2230"/>
        <v>0.21624953181370371</v>
      </c>
      <c r="K2722" s="68">
        <f t="shared" si="2231"/>
        <v>0</v>
      </c>
      <c r="M2722" s="64">
        <f t="shared" si="2227"/>
        <v>276</v>
      </c>
      <c r="N2722" s="64">
        <v>1</v>
      </c>
      <c r="O2722" s="63">
        <f t="shared" si="2232"/>
        <v>0.13390000000000002</v>
      </c>
      <c r="P2722" s="87">
        <f t="shared" si="2228"/>
        <v>1.1705738867020156E-2</v>
      </c>
      <c r="Q2722" s="64">
        <f t="shared" si="2233"/>
        <v>138</v>
      </c>
      <c r="R2722" s="87">
        <f t="shared" si="2234"/>
        <v>0.82219969985005859</v>
      </c>
      <c r="S2722" s="64">
        <v>138</v>
      </c>
    </row>
    <row r="2723" spans="1:19" x14ac:dyDescent="0.25">
      <c r="C2723" s="94"/>
      <c r="D2723" s="97"/>
      <c r="E2723" s="97"/>
      <c r="F2723" s="95"/>
      <c r="G2723" s="98"/>
      <c r="H2723" s="99"/>
      <c r="I2723" s="97"/>
      <c r="J2723" s="100"/>
      <c r="K2723" s="97"/>
    </row>
    <row r="2724" spans="1:19" x14ac:dyDescent="0.25">
      <c r="A2724" s="64">
        <v>23</v>
      </c>
      <c r="B2724" s="62" t="s">
        <v>52</v>
      </c>
      <c r="C2724" s="64" t="s">
        <v>9</v>
      </c>
      <c r="D2724" s="64"/>
      <c r="E2724" s="84" t="s">
        <v>26</v>
      </c>
      <c r="F2724" s="84" t="s">
        <v>39</v>
      </c>
      <c r="G2724" s="84" t="s">
        <v>27</v>
      </c>
      <c r="H2724" s="84" t="s">
        <v>28</v>
      </c>
      <c r="I2724" s="84" t="s">
        <v>29</v>
      </c>
      <c r="J2724" s="84" t="s">
        <v>30</v>
      </c>
      <c r="K2724" s="85" t="s">
        <v>31</v>
      </c>
      <c r="M2724" s="85" t="s">
        <v>32</v>
      </c>
      <c r="N2724" s="85" t="s">
        <v>33</v>
      </c>
      <c r="O2724" s="85" t="s">
        <v>34</v>
      </c>
      <c r="P2724" s="85" t="s">
        <v>35</v>
      </c>
      <c r="Q2724" s="85" t="s">
        <v>36</v>
      </c>
      <c r="R2724" s="85" t="s">
        <v>37</v>
      </c>
      <c r="S2724" s="85" t="s">
        <v>38</v>
      </c>
    </row>
    <row r="2725" spans="1:19" x14ac:dyDescent="0.25">
      <c r="B2725" s="62">
        <v>13</v>
      </c>
      <c r="C2725" s="64" t="s">
        <v>12</v>
      </c>
      <c r="D2725" s="68"/>
      <c r="E2725" s="68">
        <f>$D$2593*R2725</f>
        <v>0</v>
      </c>
      <c r="F2725" s="63">
        <f t="shared" ref="F2725:F2732" si="2235">$P$4-$O$4</f>
        <v>1.7529352980504564E-3</v>
      </c>
      <c r="G2725" s="65">
        <f>IFERROR(VLOOKUP(B2725,EFA!$C$2:$D$7,2,0),EFA!$D$7)</f>
        <v>1.0058360487805551</v>
      </c>
      <c r="H2725" s="69">
        <f>LGD!$D$3</f>
        <v>0</v>
      </c>
      <c r="I2725" s="68">
        <f>E2725*F2725*G2725*H2725</f>
        <v>0</v>
      </c>
      <c r="J2725" s="70">
        <f>1/((1+($O$16/12))^(M2725-Q2725))</f>
        <v>0.18928891905411815</v>
      </c>
      <c r="K2725" s="68">
        <f>I2725*J2725</f>
        <v>0</v>
      </c>
      <c r="M2725" s="64">
        <f t="shared" ref="M2725:M2733" si="2236">12*23</f>
        <v>276</v>
      </c>
      <c r="N2725" s="64">
        <v>1</v>
      </c>
      <c r="O2725" s="63">
        <f>$O$16</f>
        <v>0.13390000000000002</v>
      </c>
      <c r="P2725" s="87">
        <f t="shared" ref="P2725:P2733" si="2237">PMT(O2725/12,M2725,-N2725,0,0)</f>
        <v>1.1705738867020156E-2</v>
      </c>
      <c r="Q2725" s="64">
        <f>$Q$2722-12</f>
        <v>126</v>
      </c>
      <c r="R2725" s="87">
        <f>PV(O2725/12,Q2725,-P2725,0,0)</f>
        <v>0.789888041812561</v>
      </c>
      <c r="S2725" s="64">
        <v>150</v>
      </c>
    </row>
    <row r="2726" spans="1:19" x14ac:dyDescent="0.25">
      <c r="B2726" s="62">
        <v>13</v>
      </c>
      <c r="C2726" s="64" t="s">
        <v>13</v>
      </c>
      <c r="D2726" s="68"/>
      <c r="E2726" s="68">
        <f>$D$2594*R2726</f>
        <v>0</v>
      </c>
      <c r="F2726" s="63">
        <f t="shared" si="2235"/>
        <v>1.7529352980504564E-3</v>
      </c>
      <c r="G2726" s="65">
        <f>IFERROR(VLOOKUP(B2726,EFA!$C$2:$D$7,2,0),EFA!$D$7)</f>
        <v>1.0058360487805551</v>
      </c>
      <c r="H2726" s="69">
        <f>LGD!$D$4</f>
        <v>0.55000000000000004</v>
      </c>
      <c r="I2726" s="68">
        <f t="shared" ref="I2726:I2733" si="2238">E2726*F2726*G2726*H2726</f>
        <v>0</v>
      </c>
      <c r="J2726" s="70">
        <f t="shared" ref="J2726:J2733" si="2239">1/((1+($O$16/12))^(M2726-Q2726))</f>
        <v>0.18928891905411815</v>
      </c>
      <c r="K2726" s="68">
        <f t="shared" ref="K2726:K2733" si="2240">I2726*J2726</f>
        <v>0</v>
      </c>
      <c r="M2726" s="64">
        <f t="shared" si="2236"/>
        <v>276</v>
      </c>
      <c r="N2726" s="64">
        <v>1</v>
      </c>
      <c r="O2726" s="63">
        <f t="shared" ref="O2726:O2733" si="2241">$O$16</f>
        <v>0.13390000000000002</v>
      </c>
      <c r="P2726" s="87">
        <f t="shared" si="2237"/>
        <v>1.1705738867020156E-2</v>
      </c>
      <c r="Q2726" s="64">
        <f t="shared" ref="Q2726:Q2733" si="2242">$Q$2722-12</f>
        <v>126</v>
      </c>
      <c r="R2726" s="87">
        <f t="shared" ref="R2726:R2733" si="2243">PV(O2726/12,Q2726,-P2726,0,0)</f>
        <v>0.789888041812561</v>
      </c>
      <c r="S2726" s="64">
        <v>150</v>
      </c>
    </row>
    <row r="2727" spans="1:19" x14ac:dyDescent="0.25">
      <c r="B2727" s="62">
        <v>13</v>
      </c>
      <c r="C2727" s="64" t="s">
        <v>14</v>
      </c>
      <c r="D2727" s="68"/>
      <c r="E2727" s="68">
        <f>$D$2595*R2727</f>
        <v>0</v>
      </c>
      <c r="F2727" s="63">
        <f t="shared" si="2235"/>
        <v>1.7529352980504564E-3</v>
      </c>
      <c r="G2727" s="65">
        <f>IFERROR(VLOOKUP(B2727,EFA!$C$2:$D$7,2,0),EFA!$D$7)</f>
        <v>1.0058360487805551</v>
      </c>
      <c r="H2727" s="69">
        <f>LGD!$D$5</f>
        <v>0.14000000000000001</v>
      </c>
      <c r="I2727" s="68">
        <f t="shared" si="2238"/>
        <v>0</v>
      </c>
      <c r="J2727" s="70">
        <f t="shared" si="2239"/>
        <v>0.18928891905411815</v>
      </c>
      <c r="K2727" s="68">
        <f t="shared" si="2240"/>
        <v>0</v>
      </c>
      <c r="M2727" s="64">
        <f t="shared" si="2236"/>
        <v>276</v>
      </c>
      <c r="N2727" s="64">
        <v>1</v>
      </c>
      <c r="O2727" s="63">
        <f t="shared" si="2241"/>
        <v>0.13390000000000002</v>
      </c>
      <c r="P2727" s="87">
        <f t="shared" si="2237"/>
        <v>1.1705738867020156E-2</v>
      </c>
      <c r="Q2727" s="64">
        <f t="shared" si="2242"/>
        <v>126</v>
      </c>
      <c r="R2727" s="87">
        <f t="shared" si="2243"/>
        <v>0.789888041812561</v>
      </c>
      <c r="S2727" s="64">
        <v>150</v>
      </c>
    </row>
    <row r="2728" spans="1:19" x14ac:dyDescent="0.25">
      <c r="B2728" s="62">
        <v>13</v>
      </c>
      <c r="C2728" s="64" t="s">
        <v>15</v>
      </c>
      <c r="D2728" s="68"/>
      <c r="E2728" s="68">
        <f>$D$2596*R2728</f>
        <v>0</v>
      </c>
      <c r="F2728" s="63">
        <f t="shared" si="2235"/>
        <v>1.7529352980504564E-3</v>
      </c>
      <c r="G2728" s="65">
        <f>IFERROR(VLOOKUP(B2728,EFA!$C$2:$D$7,2,0),EFA!$D$7)</f>
        <v>1.0058360487805551</v>
      </c>
      <c r="H2728" s="69">
        <f>LGD!$D$6</f>
        <v>0.3</v>
      </c>
      <c r="I2728" s="68">
        <f t="shared" si="2238"/>
        <v>0</v>
      </c>
      <c r="J2728" s="70">
        <f t="shared" si="2239"/>
        <v>0.18928891905411815</v>
      </c>
      <c r="K2728" s="68">
        <f t="shared" si="2240"/>
        <v>0</v>
      </c>
      <c r="M2728" s="64">
        <f t="shared" si="2236"/>
        <v>276</v>
      </c>
      <c r="N2728" s="64">
        <v>1</v>
      </c>
      <c r="O2728" s="63">
        <f t="shared" si="2241"/>
        <v>0.13390000000000002</v>
      </c>
      <c r="P2728" s="87">
        <f t="shared" si="2237"/>
        <v>1.1705738867020156E-2</v>
      </c>
      <c r="Q2728" s="64">
        <f t="shared" si="2242"/>
        <v>126</v>
      </c>
      <c r="R2728" s="87">
        <f t="shared" si="2243"/>
        <v>0.789888041812561</v>
      </c>
      <c r="S2728" s="64">
        <v>150</v>
      </c>
    </row>
    <row r="2729" spans="1:19" x14ac:dyDescent="0.25">
      <c r="B2729" s="62">
        <v>13</v>
      </c>
      <c r="C2729" s="64" t="s">
        <v>16</v>
      </c>
      <c r="D2729" s="68"/>
      <c r="E2729" s="68">
        <f>$D$2597*R2729</f>
        <v>0</v>
      </c>
      <c r="F2729" s="63">
        <f t="shared" si="2235"/>
        <v>1.7529352980504564E-3</v>
      </c>
      <c r="G2729" s="65">
        <f>IFERROR(VLOOKUP(B2729,EFA!$C$2:$D$7,2,0),EFA!$D$7)</f>
        <v>1.0058360487805551</v>
      </c>
      <c r="H2729" s="69">
        <f>LGD!$D$7</f>
        <v>0.3</v>
      </c>
      <c r="I2729" s="68">
        <f t="shared" si="2238"/>
        <v>0</v>
      </c>
      <c r="J2729" s="70">
        <f t="shared" si="2239"/>
        <v>0.18928891905411815</v>
      </c>
      <c r="K2729" s="68">
        <f t="shared" si="2240"/>
        <v>0</v>
      </c>
      <c r="M2729" s="64">
        <f t="shared" si="2236"/>
        <v>276</v>
      </c>
      <c r="N2729" s="64">
        <v>1</v>
      </c>
      <c r="O2729" s="63">
        <f t="shared" si="2241"/>
        <v>0.13390000000000002</v>
      </c>
      <c r="P2729" s="87">
        <f t="shared" si="2237"/>
        <v>1.1705738867020156E-2</v>
      </c>
      <c r="Q2729" s="64">
        <f t="shared" si="2242"/>
        <v>126</v>
      </c>
      <c r="R2729" s="87">
        <f t="shared" si="2243"/>
        <v>0.789888041812561</v>
      </c>
      <c r="S2729" s="64">
        <v>150</v>
      </c>
    </row>
    <row r="2730" spans="1:19" x14ac:dyDescent="0.25">
      <c r="B2730" s="62">
        <v>13</v>
      </c>
      <c r="C2730" s="64" t="s">
        <v>17</v>
      </c>
      <c r="D2730" s="68"/>
      <c r="E2730" s="68">
        <f>$D$2598*R2730</f>
        <v>0</v>
      </c>
      <c r="F2730" s="63">
        <f t="shared" si="2235"/>
        <v>1.7529352980504564E-3</v>
      </c>
      <c r="G2730" s="65">
        <f>IFERROR(VLOOKUP(B2730,EFA!$C$2:$D$7,2,0),EFA!$D$7)</f>
        <v>1.0058360487805551</v>
      </c>
      <c r="H2730" s="69">
        <f>LGD!$D$8</f>
        <v>4.6364209605119888E-2</v>
      </c>
      <c r="I2730" s="68">
        <f t="shared" si="2238"/>
        <v>0</v>
      </c>
      <c r="J2730" s="70">
        <f t="shared" si="2239"/>
        <v>0.18928891905411815</v>
      </c>
      <c r="K2730" s="68">
        <f t="shared" si="2240"/>
        <v>0</v>
      </c>
      <c r="M2730" s="64">
        <f t="shared" si="2236"/>
        <v>276</v>
      </c>
      <c r="N2730" s="64">
        <v>1</v>
      </c>
      <c r="O2730" s="63">
        <f t="shared" si="2241"/>
        <v>0.13390000000000002</v>
      </c>
      <c r="P2730" s="87">
        <f t="shared" si="2237"/>
        <v>1.1705738867020156E-2</v>
      </c>
      <c r="Q2730" s="64">
        <f t="shared" si="2242"/>
        <v>126</v>
      </c>
      <c r="R2730" s="87">
        <f t="shared" si="2243"/>
        <v>0.789888041812561</v>
      </c>
      <c r="S2730" s="64">
        <v>150</v>
      </c>
    </row>
    <row r="2731" spans="1:19" x14ac:dyDescent="0.25">
      <c r="B2731" s="62">
        <v>13</v>
      </c>
      <c r="C2731" s="64" t="s">
        <v>18</v>
      </c>
      <c r="D2731" s="68"/>
      <c r="E2731" s="68">
        <f>$D$2599*R2731</f>
        <v>0</v>
      </c>
      <c r="F2731" s="63">
        <f t="shared" si="2235"/>
        <v>1.7529352980504564E-3</v>
      </c>
      <c r="G2731" s="65">
        <f>IFERROR(VLOOKUP(B2731,EFA!$C$2:$D$7,2,0),EFA!$D$7)</f>
        <v>1.0058360487805551</v>
      </c>
      <c r="H2731" s="69">
        <f>LGD!$D$9</f>
        <v>0.25</v>
      </c>
      <c r="I2731" s="68">
        <f t="shared" si="2238"/>
        <v>0</v>
      </c>
      <c r="J2731" s="70">
        <f t="shared" si="2239"/>
        <v>0.18928891905411815</v>
      </c>
      <c r="K2731" s="68">
        <f t="shared" si="2240"/>
        <v>0</v>
      </c>
      <c r="M2731" s="64">
        <f t="shared" si="2236"/>
        <v>276</v>
      </c>
      <c r="N2731" s="64">
        <v>1</v>
      </c>
      <c r="O2731" s="63">
        <f t="shared" si="2241"/>
        <v>0.13390000000000002</v>
      </c>
      <c r="P2731" s="87">
        <f t="shared" si="2237"/>
        <v>1.1705738867020156E-2</v>
      </c>
      <c r="Q2731" s="64">
        <f t="shared" si="2242"/>
        <v>126</v>
      </c>
      <c r="R2731" s="87">
        <f t="shared" si="2243"/>
        <v>0.789888041812561</v>
      </c>
      <c r="S2731" s="64">
        <v>150</v>
      </c>
    </row>
    <row r="2732" spans="1:19" x14ac:dyDescent="0.25">
      <c r="B2732" s="62">
        <v>13</v>
      </c>
      <c r="C2732" s="64" t="s">
        <v>19</v>
      </c>
      <c r="D2732" s="68"/>
      <c r="E2732" s="68">
        <f>$D$2600*R2732</f>
        <v>0</v>
      </c>
      <c r="F2732" s="63">
        <f t="shared" si="2235"/>
        <v>1.7529352980504564E-3</v>
      </c>
      <c r="G2732" s="65">
        <f>IFERROR(VLOOKUP(B2732,EFA!$C$2:$D$7,2,0),EFA!$D$7)</f>
        <v>1.0058360487805551</v>
      </c>
      <c r="H2732" s="69">
        <f>LGD!$D$10</f>
        <v>0.35</v>
      </c>
      <c r="I2732" s="68">
        <f t="shared" si="2238"/>
        <v>0</v>
      </c>
      <c r="J2732" s="70">
        <f t="shared" si="2239"/>
        <v>0.18928891905411815</v>
      </c>
      <c r="K2732" s="68">
        <f t="shared" si="2240"/>
        <v>0</v>
      </c>
      <c r="M2732" s="64">
        <f t="shared" si="2236"/>
        <v>276</v>
      </c>
      <c r="N2732" s="64">
        <v>1</v>
      </c>
      <c r="O2732" s="63">
        <f t="shared" si="2241"/>
        <v>0.13390000000000002</v>
      </c>
      <c r="P2732" s="87">
        <f t="shared" si="2237"/>
        <v>1.1705738867020156E-2</v>
      </c>
      <c r="Q2732" s="64">
        <f t="shared" si="2242"/>
        <v>126</v>
      </c>
      <c r="R2732" s="87">
        <f t="shared" si="2243"/>
        <v>0.789888041812561</v>
      </c>
      <c r="S2732" s="64">
        <v>150</v>
      </c>
    </row>
    <row r="2733" spans="1:19" x14ac:dyDescent="0.25">
      <c r="B2733" s="62">
        <v>13</v>
      </c>
      <c r="C2733" s="64" t="s">
        <v>20</v>
      </c>
      <c r="D2733" s="68"/>
      <c r="E2733" s="68">
        <f>$D$2601*R2733</f>
        <v>0</v>
      </c>
      <c r="F2733" s="63">
        <f>$P$4-$O$4</f>
        <v>1.7529352980504564E-3</v>
      </c>
      <c r="G2733" s="65">
        <f>IFERROR(VLOOKUP(B2733,EFA!$C$2:$D$7,2,0),EFA!$D$7)</f>
        <v>1.0058360487805551</v>
      </c>
      <c r="H2733" s="69">
        <f>LGD!$D$11</f>
        <v>0.55000000000000004</v>
      </c>
      <c r="I2733" s="68">
        <f t="shared" si="2238"/>
        <v>0</v>
      </c>
      <c r="J2733" s="70">
        <f t="shared" si="2239"/>
        <v>0.18928891905411815</v>
      </c>
      <c r="K2733" s="68">
        <f t="shared" si="2240"/>
        <v>0</v>
      </c>
      <c r="M2733" s="64">
        <f t="shared" si="2236"/>
        <v>276</v>
      </c>
      <c r="N2733" s="64">
        <v>1</v>
      </c>
      <c r="O2733" s="63">
        <f t="shared" si="2241"/>
        <v>0.13390000000000002</v>
      </c>
      <c r="P2733" s="87">
        <f t="shared" si="2237"/>
        <v>1.1705738867020156E-2</v>
      </c>
      <c r="Q2733" s="64">
        <f t="shared" si="2242"/>
        <v>126</v>
      </c>
      <c r="R2733" s="87">
        <f t="shared" si="2243"/>
        <v>0.789888041812561</v>
      </c>
      <c r="S2733" s="64">
        <v>150</v>
      </c>
    </row>
    <row r="2734" spans="1:19" x14ac:dyDescent="0.25">
      <c r="C2734" s="94"/>
      <c r="D2734" s="97"/>
      <c r="E2734" s="97"/>
      <c r="F2734" s="95"/>
      <c r="G2734" s="98"/>
      <c r="H2734" s="99"/>
      <c r="I2734" s="97"/>
      <c r="J2734" s="100"/>
      <c r="K2734" s="97"/>
    </row>
    <row r="2735" spans="1:19" x14ac:dyDescent="0.25">
      <c r="A2735" s="64">
        <v>23</v>
      </c>
      <c r="B2735" s="62" t="s">
        <v>52</v>
      </c>
      <c r="C2735" s="64" t="s">
        <v>9</v>
      </c>
      <c r="D2735" s="64"/>
      <c r="E2735" s="84" t="s">
        <v>26</v>
      </c>
      <c r="F2735" s="84" t="s">
        <v>39</v>
      </c>
      <c r="G2735" s="84" t="s">
        <v>27</v>
      </c>
      <c r="H2735" s="84" t="s">
        <v>28</v>
      </c>
      <c r="I2735" s="84" t="s">
        <v>29</v>
      </c>
      <c r="J2735" s="84" t="s">
        <v>30</v>
      </c>
      <c r="K2735" s="85" t="s">
        <v>31</v>
      </c>
      <c r="M2735" s="85" t="s">
        <v>32</v>
      </c>
      <c r="N2735" s="85" t="s">
        <v>33</v>
      </c>
      <c r="O2735" s="85" t="s">
        <v>34</v>
      </c>
      <c r="P2735" s="85" t="s">
        <v>35</v>
      </c>
      <c r="Q2735" s="85" t="s">
        <v>36</v>
      </c>
      <c r="R2735" s="85" t="s">
        <v>37</v>
      </c>
      <c r="S2735" s="85" t="s">
        <v>38</v>
      </c>
    </row>
    <row r="2736" spans="1:19" x14ac:dyDescent="0.25">
      <c r="B2736" s="62">
        <v>14</v>
      </c>
      <c r="C2736" s="64" t="s">
        <v>12</v>
      </c>
      <c r="D2736" s="68"/>
      <c r="E2736" s="68">
        <f>$D$2593*R2736</f>
        <v>0</v>
      </c>
      <c r="F2736" s="63">
        <f t="shared" ref="F2736:F2743" si="2244">$Q$4-$P$4</f>
        <v>1.6229645901665035E-3</v>
      </c>
      <c r="G2736" s="65">
        <f>IFERROR(VLOOKUP(B2736,EFA!$C$2:$D$7,2,0),EFA!$D$7)</f>
        <v>1.0058360487805551</v>
      </c>
      <c r="H2736" s="69">
        <f>LGD!$D$3</f>
        <v>0</v>
      </c>
      <c r="I2736" s="68">
        <f>E2736*F2736*G2736*H2736</f>
        <v>0</v>
      </c>
      <c r="J2736" s="70">
        <f>1/((1+($O$16/12))^(M2736-Q2736))</f>
        <v>0.16568958358505875</v>
      </c>
      <c r="K2736" s="68">
        <f>I2736*J2736</f>
        <v>0</v>
      </c>
      <c r="M2736" s="64">
        <f t="shared" ref="M2736:M2744" si="2245">12*23</f>
        <v>276</v>
      </c>
      <c r="N2736" s="64">
        <v>1</v>
      </c>
      <c r="O2736" s="63">
        <f>$O$16</f>
        <v>0.13390000000000002</v>
      </c>
      <c r="P2736" s="87">
        <f t="shared" ref="P2736:P2744" si="2246">PMT(O2736/12,M2736,-N2736,0,0)</f>
        <v>1.1705738867020156E-2</v>
      </c>
      <c r="Q2736" s="64">
        <f>$Q$2733-12</f>
        <v>114</v>
      </c>
      <c r="R2736" s="87">
        <f>PV(O2736/12,Q2736,-P2736,0,0)</f>
        <v>0.75297420154314876</v>
      </c>
      <c r="S2736" s="64">
        <v>162</v>
      </c>
    </row>
    <row r="2737" spans="1:19" x14ac:dyDescent="0.25">
      <c r="B2737" s="62">
        <v>14</v>
      </c>
      <c r="C2737" s="64" t="s">
        <v>13</v>
      </c>
      <c r="D2737" s="68"/>
      <c r="E2737" s="68">
        <f>$D$2594*R2737</f>
        <v>0</v>
      </c>
      <c r="F2737" s="63">
        <f t="shared" si="2244"/>
        <v>1.6229645901665035E-3</v>
      </c>
      <c r="G2737" s="65">
        <f>IFERROR(VLOOKUP(B2737,EFA!$C$2:$D$7,2,0),EFA!$D$7)</f>
        <v>1.0058360487805551</v>
      </c>
      <c r="H2737" s="69">
        <f>LGD!$D$4</f>
        <v>0.55000000000000004</v>
      </c>
      <c r="I2737" s="68">
        <f t="shared" ref="I2737:I2744" si="2247">E2737*F2737*G2737*H2737</f>
        <v>0</v>
      </c>
      <c r="J2737" s="70">
        <f t="shared" ref="J2737:J2744" si="2248">1/((1+($O$16/12))^(M2737-Q2737))</f>
        <v>0.16568958358505875</v>
      </c>
      <c r="K2737" s="68">
        <f t="shared" ref="K2737:K2744" si="2249">I2737*J2737</f>
        <v>0</v>
      </c>
      <c r="M2737" s="64">
        <f t="shared" si="2245"/>
        <v>276</v>
      </c>
      <c r="N2737" s="64">
        <v>1</v>
      </c>
      <c r="O2737" s="63">
        <f t="shared" ref="O2737:O2744" si="2250">$O$16</f>
        <v>0.13390000000000002</v>
      </c>
      <c r="P2737" s="87">
        <f t="shared" si="2246"/>
        <v>1.1705738867020156E-2</v>
      </c>
      <c r="Q2737" s="64">
        <f t="shared" ref="Q2737:Q2744" si="2251">$Q$2733-12</f>
        <v>114</v>
      </c>
      <c r="R2737" s="87">
        <f t="shared" ref="R2737:R2744" si="2252">PV(O2737/12,Q2737,-P2737,0,0)</f>
        <v>0.75297420154314876</v>
      </c>
      <c r="S2737" s="64">
        <v>162</v>
      </c>
    </row>
    <row r="2738" spans="1:19" x14ac:dyDescent="0.25">
      <c r="B2738" s="62">
        <v>14</v>
      </c>
      <c r="C2738" s="64" t="s">
        <v>14</v>
      </c>
      <c r="D2738" s="68"/>
      <c r="E2738" s="68">
        <f>$D$2595*R2738</f>
        <v>0</v>
      </c>
      <c r="F2738" s="63">
        <f t="shared" si="2244"/>
        <v>1.6229645901665035E-3</v>
      </c>
      <c r="G2738" s="65">
        <f>IFERROR(VLOOKUP(B2738,EFA!$C$2:$D$7,2,0),EFA!$D$7)</f>
        <v>1.0058360487805551</v>
      </c>
      <c r="H2738" s="69">
        <f>LGD!$D$5</f>
        <v>0.14000000000000001</v>
      </c>
      <c r="I2738" s="68">
        <f t="shared" si="2247"/>
        <v>0</v>
      </c>
      <c r="J2738" s="70">
        <f t="shared" si="2248"/>
        <v>0.16568958358505875</v>
      </c>
      <c r="K2738" s="68">
        <f t="shared" si="2249"/>
        <v>0</v>
      </c>
      <c r="M2738" s="64">
        <f t="shared" si="2245"/>
        <v>276</v>
      </c>
      <c r="N2738" s="64">
        <v>1</v>
      </c>
      <c r="O2738" s="63">
        <f t="shared" si="2250"/>
        <v>0.13390000000000002</v>
      </c>
      <c r="P2738" s="87">
        <f t="shared" si="2246"/>
        <v>1.1705738867020156E-2</v>
      </c>
      <c r="Q2738" s="64">
        <f t="shared" si="2251"/>
        <v>114</v>
      </c>
      <c r="R2738" s="87">
        <f t="shared" si="2252"/>
        <v>0.75297420154314876</v>
      </c>
      <c r="S2738" s="64">
        <v>162</v>
      </c>
    </row>
    <row r="2739" spans="1:19" x14ac:dyDescent="0.25">
      <c r="B2739" s="62">
        <v>14</v>
      </c>
      <c r="C2739" s="64" t="s">
        <v>15</v>
      </c>
      <c r="D2739" s="68"/>
      <c r="E2739" s="68">
        <f>$D$2596*R2739</f>
        <v>0</v>
      </c>
      <c r="F2739" s="63">
        <f t="shared" si="2244"/>
        <v>1.6229645901665035E-3</v>
      </c>
      <c r="G2739" s="65">
        <f>IFERROR(VLOOKUP(B2739,EFA!$C$2:$D$7,2,0),EFA!$D$7)</f>
        <v>1.0058360487805551</v>
      </c>
      <c r="H2739" s="69">
        <f>LGD!$D$6</f>
        <v>0.3</v>
      </c>
      <c r="I2739" s="68">
        <f t="shared" si="2247"/>
        <v>0</v>
      </c>
      <c r="J2739" s="70">
        <f t="shared" si="2248"/>
        <v>0.16568958358505875</v>
      </c>
      <c r="K2739" s="68">
        <f t="shared" si="2249"/>
        <v>0</v>
      </c>
      <c r="M2739" s="64">
        <f t="shared" si="2245"/>
        <v>276</v>
      </c>
      <c r="N2739" s="64">
        <v>1</v>
      </c>
      <c r="O2739" s="63">
        <f t="shared" si="2250"/>
        <v>0.13390000000000002</v>
      </c>
      <c r="P2739" s="87">
        <f t="shared" si="2246"/>
        <v>1.1705738867020156E-2</v>
      </c>
      <c r="Q2739" s="64">
        <f t="shared" si="2251"/>
        <v>114</v>
      </c>
      <c r="R2739" s="87">
        <f t="shared" si="2252"/>
        <v>0.75297420154314876</v>
      </c>
      <c r="S2739" s="64">
        <v>162</v>
      </c>
    </row>
    <row r="2740" spans="1:19" x14ac:dyDescent="0.25">
      <c r="B2740" s="62">
        <v>14</v>
      </c>
      <c r="C2740" s="64" t="s">
        <v>16</v>
      </c>
      <c r="D2740" s="68"/>
      <c r="E2740" s="68">
        <f>$D$2597*R2740</f>
        <v>0</v>
      </c>
      <c r="F2740" s="63">
        <f t="shared" si="2244"/>
        <v>1.6229645901665035E-3</v>
      </c>
      <c r="G2740" s="65">
        <f>IFERROR(VLOOKUP(B2740,EFA!$C$2:$D$7,2,0),EFA!$D$7)</f>
        <v>1.0058360487805551</v>
      </c>
      <c r="H2740" s="69">
        <f>LGD!$D$7</f>
        <v>0.3</v>
      </c>
      <c r="I2740" s="68">
        <f t="shared" si="2247"/>
        <v>0</v>
      </c>
      <c r="J2740" s="70">
        <f t="shared" si="2248"/>
        <v>0.16568958358505875</v>
      </c>
      <c r="K2740" s="68">
        <f t="shared" si="2249"/>
        <v>0</v>
      </c>
      <c r="M2740" s="64">
        <f t="shared" si="2245"/>
        <v>276</v>
      </c>
      <c r="N2740" s="64">
        <v>1</v>
      </c>
      <c r="O2740" s="63">
        <f t="shared" si="2250"/>
        <v>0.13390000000000002</v>
      </c>
      <c r="P2740" s="87">
        <f t="shared" si="2246"/>
        <v>1.1705738867020156E-2</v>
      </c>
      <c r="Q2740" s="64">
        <f t="shared" si="2251"/>
        <v>114</v>
      </c>
      <c r="R2740" s="87">
        <f t="shared" si="2252"/>
        <v>0.75297420154314876</v>
      </c>
      <c r="S2740" s="64">
        <v>162</v>
      </c>
    </row>
    <row r="2741" spans="1:19" x14ac:dyDescent="0.25">
      <c r="B2741" s="62">
        <v>14</v>
      </c>
      <c r="C2741" s="64" t="s">
        <v>17</v>
      </c>
      <c r="D2741" s="68"/>
      <c r="E2741" s="68">
        <f>$D$2598*R2741</f>
        <v>0</v>
      </c>
      <c r="F2741" s="63">
        <f t="shared" si="2244"/>
        <v>1.6229645901665035E-3</v>
      </c>
      <c r="G2741" s="65">
        <f>IFERROR(VLOOKUP(B2741,EFA!$C$2:$D$7,2,0),EFA!$D$7)</f>
        <v>1.0058360487805551</v>
      </c>
      <c r="H2741" s="69">
        <f>LGD!$D$8</f>
        <v>4.6364209605119888E-2</v>
      </c>
      <c r="I2741" s="68">
        <f t="shared" si="2247"/>
        <v>0</v>
      </c>
      <c r="J2741" s="70">
        <f t="shared" si="2248"/>
        <v>0.16568958358505875</v>
      </c>
      <c r="K2741" s="68">
        <f t="shared" si="2249"/>
        <v>0</v>
      </c>
      <c r="M2741" s="64">
        <f t="shared" si="2245"/>
        <v>276</v>
      </c>
      <c r="N2741" s="64">
        <v>1</v>
      </c>
      <c r="O2741" s="63">
        <f t="shared" si="2250"/>
        <v>0.13390000000000002</v>
      </c>
      <c r="P2741" s="87">
        <f t="shared" si="2246"/>
        <v>1.1705738867020156E-2</v>
      </c>
      <c r="Q2741" s="64">
        <f t="shared" si="2251"/>
        <v>114</v>
      </c>
      <c r="R2741" s="87">
        <f t="shared" si="2252"/>
        <v>0.75297420154314876</v>
      </c>
      <c r="S2741" s="64">
        <v>162</v>
      </c>
    </row>
    <row r="2742" spans="1:19" x14ac:dyDescent="0.25">
      <c r="B2742" s="62">
        <v>14</v>
      </c>
      <c r="C2742" s="64" t="s">
        <v>18</v>
      </c>
      <c r="D2742" s="68"/>
      <c r="E2742" s="68">
        <f>$D$2599*R2742</f>
        <v>0</v>
      </c>
      <c r="F2742" s="63">
        <f t="shared" si="2244"/>
        <v>1.6229645901665035E-3</v>
      </c>
      <c r="G2742" s="65">
        <f>IFERROR(VLOOKUP(B2742,EFA!$C$2:$D$7,2,0),EFA!$D$7)</f>
        <v>1.0058360487805551</v>
      </c>
      <c r="H2742" s="69">
        <f>LGD!$D$9</f>
        <v>0.25</v>
      </c>
      <c r="I2742" s="68">
        <f t="shared" si="2247"/>
        <v>0</v>
      </c>
      <c r="J2742" s="70">
        <f t="shared" si="2248"/>
        <v>0.16568958358505875</v>
      </c>
      <c r="K2742" s="68">
        <f t="shared" si="2249"/>
        <v>0</v>
      </c>
      <c r="M2742" s="64">
        <f t="shared" si="2245"/>
        <v>276</v>
      </c>
      <c r="N2742" s="64">
        <v>1</v>
      </c>
      <c r="O2742" s="63">
        <f t="shared" si="2250"/>
        <v>0.13390000000000002</v>
      </c>
      <c r="P2742" s="87">
        <f t="shared" si="2246"/>
        <v>1.1705738867020156E-2</v>
      </c>
      <c r="Q2742" s="64">
        <f t="shared" si="2251"/>
        <v>114</v>
      </c>
      <c r="R2742" s="87">
        <f t="shared" si="2252"/>
        <v>0.75297420154314876</v>
      </c>
      <c r="S2742" s="64">
        <v>162</v>
      </c>
    </row>
    <row r="2743" spans="1:19" x14ac:dyDescent="0.25">
      <c r="B2743" s="62">
        <v>14</v>
      </c>
      <c r="C2743" s="64" t="s">
        <v>19</v>
      </c>
      <c r="D2743" s="68"/>
      <c r="E2743" s="68">
        <f>$D$2600*R2743</f>
        <v>0</v>
      </c>
      <c r="F2743" s="63">
        <f t="shared" si="2244"/>
        <v>1.6229645901665035E-3</v>
      </c>
      <c r="G2743" s="65">
        <f>IFERROR(VLOOKUP(B2743,EFA!$C$2:$D$7,2,0),EFA!$D$7)</f>
        <v>1.0058360487805551</v>
      </c>
      <c r="H2743" s="69">
        <f>LGD!$D$10</f>
        <v>0.35</v>
      </c>
      <c r="I2743" s="68">
        <f t="shared" si="2247"/>
        <v>0</v>
      </c>
      <c r="J2743" s="70">
        <f t="shared" si="2248"/>
        <v>0.16568958358505875</v>
      </c>
      <c r="K2743" s="68">
        <f t="shared" si="2249"/>
        <v>0</v>
      </c>
      <c r="M2743" s="64">
        <f t="shared" si="2245"/>
        <v>276</v>
      </c>
      <c r="N2743" s="64">
        <v>1</v>
      </c>
      <c r="O2743" s="63">
        <f t="shared" si="2250"/>
        <v>0.13390000000000002</v>
      </c>
      <c r="P2743" s="87">
        <f t="shared" si="2246"/>
        <v>1.1705738867020156E-2</v>
      </c>
      <c r="Q2743" s="64">
        <f t="shared" si="2251"/>
        <v>114</v>
      </c>
      <c r="R2743" s="87">
        <f t="shared" si="2252"/>
        <v>0.75297420154314876</v>
      </c>
      <c r="S2743" s="64">
        <v>162</v>
      </c>
    </row>
    <row r="2744" spans="1:19" x14ac:dyDescent="0.25">
      <c r="B2744" s="62">
        <v>14</v>
      </c>
      <c r="C2744" s="64" t="s">
        <v>20</v>
      </c>
      <c r="D2744" s="68"/>
      <c r="E2744" s="68">
        <f>$D$2601*R2744</f>
        <v>0</v>
      </c>
      <c r="F2744" s="63">
        <f>$Q$4-$P$4</f>
        <v>1.6229645901665035E-3</v>
      </c>
      <c r="G2744" s="65">
        <f>IFERROR(VLOOKUP(B2744,EFA!$C$2:$D$7,2,0),EFA!$D$7)</f>
        <v>1.0058360487805551</v>
      </c>
      <c r="H2744" s="69">
        <f>LGD!$D$11</f>
        <v>0.55000000000000004</v>
      </c>
      <c r="I2744" s="68">
        <f t="shared" si="2247"/>
        <v>0</v>
      </c>
      <c r="J2744" s="70">
        <f t="shared" si="2248"/>
        <v>0.16568958358505875</v>
      </c>
      <c r="K2744" s="68">
        <f t="shared" si="2249"/>
        <v>0</v>
      </c>
      <c r="M2744" s="64">
        <f t="shared" si="2245"/>
        <v>276</v>
      </c>
      <c r="N2744" s="64">
        <v>1</v>
      </c>
      <c r="O2744" s="63">
        <f t="shared" si="2250"/>
        <v>0.13390000000000002</v>
      </c>
      <c r="P2744" s="87">
        <f t="shared" si="2246"/>
        <v>1.1705738867020156E-2</v>
      </c>
      <c r="Q2744" s="64">
        <f t="shared" si="2251"/>
        <v>114</v>
      </c>
      <c r="R2744" s="87">
        <f t="shared" si="2252"/>
        <v>0.75297420154314876</v>
      </c>
      <c r="S2744" s="64">
        <v>162</v>
      </c>
    </row>
    <row r="2745" spans="1:19" x14ac:dyDescent="0.25">
      <c r="C2745" s="94"/>
      <c r="D2745" s="97"/>
      <c r="E2745" s="97"/>
      <c r="F2745" s="95"/>
      <c r="G2745" s="98"/>
      <c r="H2745" s="99"/>
      <c r="I2745" s="97"/>
      <c r="J2745" s="100"/>
      <c r="K2745" s="97"/>
    </row>
    <row r="2746" spans="1:19" x14ac:dyDescent="0.25">
      <c r="A2746" s="64">
        <v>23</v>
      </c>
      <c r="B2746" s="62" t="s">
        <v>52</v>
      </c>
      <c r="C2746" s="64" t="s">
        <v>9</v>
      </c>
      <c r="D2746" s="64"/>
      <c r="E2746" s="84" t="s">
        <v>26</v>
      </c>
      <c r="F2746" s="84" t="s">
        <v>39</v>
      </c>
      <c r="G2746" s="84" t="s">
        <v>27</v>
      </c>
      <c r="H2746" s="84" t="s">
        <v>28</v>
      </c>
      <c r="I2746" s="84" t="s">
        <v>29</v>
      </c>
      <c r="J2746" s="84" t="s">
        <v>30</v>
      </c>
      <c r="K2746" s="85" t="s">
        <v>31</v>
      </c>
      <c r="M2746" s="85" t="s">
        <v>32</v>
      </c>
      <c r="N2746" s="85" t="s">
        <v>33</v>
      </c>
      <c r="O2746" s="85" t="s">
        <v>34</v>
      </c>
      <c r="P2746" s="85" t="s">
        <v>35</v>
      </c>
      <c r="Q2746" s="85" t="s">
        <v>36</v>
      </c>
      <c r="R2746" s="85" t="s">
        <v>37</v>
      </c>
      <c r="S2746" s="85" t="s">
        <v>38</v>
      </c>
    </row>
    <row r="2747" spans="1:19" x14ac:dyDescent="0.25">
      <c r="B2747" s="62">
        <v>15</v>
      </c>
      <c r="C2747" s="64" t="s">
        <v>12</v>
      </c>
      <c r="D2747" s="68"/>
      <c r="E2747" s="68">
        <f>$D$2593*R2747</f>
        <v>0</v>
      </c>
      <c r="F2747" s="63">
        <f t="shared" ref="F2747:F2754" si="2253">$R$4-$Q$4</f>
        <v>1.5109438855642476E-3</v>
      </c>
      <c r="G2747" s="65">
        <f>IFERROR(VLOOKUP(B2747,EFA!$C$2:$D$7,2,0),EFA!$D$7)</f>
        <v>1.0058360487805551</v>
      </c>
      <c r="H2747" s="69">
        <f>LGD!$D$3</f>
        <v>0</v>
      </c>
      <c r="I2747" s="68">
        <f>E2747*F2747*G2747*H2747</f>
        <v>0</v>
      </c>
      <c r="J2747" s="70">
        <f>1/((1+($O$16/12))^(M2747-Q2747))</f>
        <v>0.14503246278637838</v>
      </c>
      <c r="K2747" s="68">
        <f>I2747*J2747</f>
        <v>0</v>
      </c>
      <c r="M2747" s="64">
        <f t="shared" ref="M2747:M2755" si="2254">12*23</f>
        <v>276</v>
      </c>
      <c r="N2747" s="64">
        <v>1</v>
      </c>
      <c r="O2747" s="63">
        <f>$O$16</f>
        <v>0.13390000000000002</v>
      </c>
      <c r="P2747" s="87">
        <f t="shared" ref="P2747:P2755" si="2255">PMT(O2747/12,M2747,-N2747,0,0)</f>
        <v>1.1705738867020156E-2</v>
      </c>
      <c r="Q2747" s="64">
        <f>$Q$2744-12</f>
        <v>102</v>
      </c>
      <c r="R2747" s="87">
        <f>PV(O2747/12,Q2747,-P2747,0,0)</f>
        <v>0.71080268555797932</v>
      </c>
      <c r="S2747" s="64">
        <v>174</v>
      </c>
    </row>
    <row r="2748" spans="1:19" x14ac:dyDescent="0.25">
      <c r="B2748" s="62">
        <v>15</v>
      </c>
      <c r="C2748" s="64" t="s">
        <v>13</v>
      </c>
      <c r="D2748" s="68"/>
      <c r="E2748" s="68">
        <f>$D$2594*R2748</f>
        <v>0</v>
      </c>
      <c r="F2748" s="63">
        <f t="shared" si="2253"/>
        <v>1.5109438855642476E-3</v>
      </c>
      <c r="G2748" s="65">
        <f>IFERROR(VLOOKUP(B2748,EFA!$C$2:$D$7,2,0),EFA!$D$7)</f>
        <v>1.0058360487805551</v>
      </c>
      <c r="H2748" s="69">
        <f>LGD!$D$4</f>
        <v>0.55000000000000004</v>
      </c>
      <c r="I2748" s="68">
        <f t="shared" ref="I2748:I2755" si="2256">E2748*F2748*G2748*H2748</f>
        <v>0</v>
      </c>
      <c r="J2748" s="70">
        <f t="shared" ref="J2748:J2755" si="2257">1/((1+($O$16/12))^(M2748-Q2748))</f>
        <v>0.14503246278637838</v>
      </c>
      <c r="K2748" s="68">
        <f t="shared" ref="K2748:K2755" si="2258">I2748*J2748</f>
        <v>0</v>
      </c>
      <c r="M2748" s="64">
        <f t="shared" si="2254"/>
        <v>276</v>
      </c>
      <c r="N2748" s="64">
        <v>1</v>
      </c>
      <c r="O2748" s="63">
        <f t="shared" ref="O2748:O2755" si="2259">$O$16</f>
        <v>0.13390000000000002</v>
      </c>
      <c r="P2748" s="87">
        <f t="shared" si="2255"/>
        <v>1.1705738867020156E-2</v>
      </c>
      <c r="Q2748" s="64">
        <f t="shared" ref="Q2748:Q2755" si="2260">$Q$2744-12</f>
        <v>102</v>
      </c>
      <c r="R2748" s="87">
        <f t="shared" ref="R2748:R2755" si="2261">PV(O2748/12,Q2748,-P2748,0,0)</f>
        <v>0.71080268555797932</v>
      </c>
      <c r="S2748" s="64">
        <v>174</v>
      </c>
    </row>
    <row r="2749" spans="1:19" x14ac:dyDescent="0.25">
      <c r="B2749" s="62">
        <v>15</v>
      </c>
      <c r="C2749" s="64" t="s">
        <v>14</v>
      </c>
      <c r="D2749" s="68"/>
      <c r="E2749" s="68">
        <f>$D$2595*R2749</f>
        <v>0</v>
      </c>
      <c r="F2749" s="63">
        <f t="shared" si="2253"/>
        <v>1.5109438855642476E-3</v>
      </c>
      <c r="G2749" s="65">
        <f>IFERROR(VLOOKUP(B2749,EFA!$C$2:$D$7,2,0),EFA!$D$7)</f>
        <v>1.0058360487805551</v>
      </c>
      <c r="H2749" s="69">
        <f>LGD!$D$5</f>
        <v>0.14000000000000001</v>
      </c>
      <c r="I2749" s="68">
        <f t="shared" si="2256"/>
        <v>0</v>
      </c>
      <c r="J2749" s="70">
        <f t="shared" si="2257"/>
        <v>0.14503246278637838</v>
      </c>
      <c r="K2749" s="68">
        <f t="shared" si="2258"/>
        <v>0</v>
      </c>
      <c r="M2749" s="64">
        <f t="shared" si="2254"/>
        <v>276</v>
      </c>
      <c r="N2749" s="64">
        <v>1</v>
      </c>
      <c r="O2749" s="63">
        <f t="shared" si="2259"/>
        <v>0.13390000000000002</v>
      </c>
      <c r="P2749" s="87">
        <f t="shared" si="2255"/>
        <v>1.1705738867020156E-2</v>
      </c>
      <c r="Q2749" s="64">
        <f t="shared" si="2260"/>
        <v>102</v>
      </c>
      <c r="R2749" s="87">
        <f t="shared" si="2261"/>
        <v>0.71080268555797932</v>
      </c>
      <c r="S2749" s="64">
        <v>174</v>
      </c>
    </row>
    <row r="2750" spans="1:19" x14ac:dyDescent="0.25">
      <c r="B2750" s="62">
        <v>15</v>
      </c>
      <c r="C2750" s="64" t="s">
        <v>15</v>
      </c>
      <c r="D2750" s="68"/>
      <c r="E2750" s="68">
        <f>$D$2596*R2750</f>
        <v>0</v>
      </c>
      <c r="F2750" s="63">
        <f t="shared" si="2253"/>
        <v>1.5109438855642476E-3</v>
      </c>
      <c r="G2750" s="65">
        <f>IFERROR(VLOOKUP(B2750,EFA!$C$2:$D$7,2,0),EFA!$D$7)</f>
        <v>1.0058360487805551</v>
      </c>
      <c r="H2750" s="69">
        <f>LGD!$D$6</f>
        <v>0.3</v>
      </c>
      <c r="I2750" s="68">
        <f t="shared" si="2256"/>
        <v>0</v>
      </c>
      <c r="J2750" s="70">
        <f t="shared" si="2257"/>
        <v>0.14503246278637838</v>
      </c>
      <c r="K2750" s="68">
        <f t="shared" si="2258"/>
        <v>0</v>
      </c>
      <c r="M2750" s="64">
        <f t="shared" si="2254"/>
        <v>276</v>
      </c>
      <c r="N2750" s="64">
        <v>1</v>
      </c>
      <c r="O2750" s="63">
        <f t="shared" si="2259"/>
        <v>0.13390000000000002</v>
      </c>
      <c r="P2750" s="87">
        <f t="shared" si="2255"/>
        <v>1.1705738867020156E-2</v>
      </c>
      <c r="Q2750" s="64">
        <f t="shared" si="2260"/>
        <v>102</v>
      </c>
      <c r="R2750" s="87">
        <f t="shared" si="2261"/>
        <v>0.71080268555797932</v>
      </c>
      <c r="S2750" s="64">
        <v>174</v>
      </c>
    </row>
    <row r="2751" spans="1:19" x14ac:dyDescent="0.25">
      <c r="B2751" s="62">
        <v>15</v>
      </c>
      <c r="C2751" s="64" t="s">
        <v>16</v>
      </c>
      <c r="D2751" s="68"/>
      <c r="E2751" s="68">
        <f>$D$2597*R2751</f>
        <v>0</v>
      </c>
      <c r="F2751" s="63">
        <f t="shared" si="2253"/>
        <v>1.5109438855642476E-3</v>
      </c>
      <c r="G2751" s="65">
        <f>IFERROR(VLOOKUP(B2751,EFA!$C$2:$D$7,2,0),EFA!$D$7)</f>
        <v>1.0058360487805551</v>
      </c>
      <c r="H2751" s="69">
        <f>LGD!$D$7</f>
        <v>0.3</v>
      </c>
      <c r="I2751" s="68">
        <f t="shared" si="2256"/>
        <v>0</v>
      </c>
      <c r="J2751" s="70">
        <f t="shared" si="2257"/>
        <v>0.14503246278637838</v>
      </c>
      <c r="K2751" s="68">
        <f t="shared" si="2258"/>
        <v>0</v>
      </c>
      <c r="M2751" s="64">
        <f t="shared" si="2254"/>
        <v>276</v>
      </c>
      <c r="N2751" s="64">
        <v>1</v>
      </c>
      <c r="O2751" s="63">
        <f t="shared" si="2259"/>
        <v>0.13390000000000002</v>
      </c>
      <c r="P2751" s="87">
        <f t="shared" si="2255"/>
        <v>1.1705738867020156E-2</v>
      </c>
      <c r="Q2751" s="64">
        <f t="shared" si="2260"/>
        <v>102</v>
      </c>
      <c r="R2751" s="87">
        <f t="shared" si="2261"/>
        <v>0.71080268555797932</v>
      </c>
      <c r="S2751" s="64">
        <v>174</v>
      </c>
    </row>
    <row r="2752" spans="1:19" x14ac:dyDescent="0.25">
      <c r="B2752" s="62">
        <v>15</v>
      </c>
      <c r="C2752" s="64" t="s">
        <v>17</v>
      </c>
      <c r="D2752" s="68"/>
      <c r="E2752" s="68">
        <f>$D$2598*R2752</f>
        <v>0</v>
      </c>
      <c r="F2752" s="63">
        <f t="shared" si="2253"/>
        <v>1.5109438855642476E-3</v>
      </c>
      <c r="G2752" s="65">
        <f>IFERROR(VLOOKUP(B2752,EFA!$C$2:$D$7,2,0),EFA!$D$7)</f>
        <v>1.0058360487805551</v>
      </c>
      <c r="H2752" s="69">
        <f>LGD!$D$8</f>
        <v>4.6364209605119888E-2</v>
      </c>
      <c r="I2752" s="68">
        <f t="shared" si="2256"/>
        <v>0</v>
      </c>
      <c r="J2752" s="70">
        <f t="shared" si="2257"/>
        <v>0.14503246278637838</v>
      </c>
      <c r="K2752" s="68">
        <f t="shared" si="2258"/>
        <v>0</v>
      </c>
      <c r="M2752" s="64">
        <f t="shared" si="2254"/>
        <v>276</v>
      </c>
      <c r="N2752" s="64">
        <v>1</v>
      </c>
      <c r="O2752" s="63">
        <f t="shared" si="2259"/>
        <v>0.13390000000000002</v>
      </c>
      <c r="P2752" s="87">
        <f t="shared" si="2255"/>
        <v>1.1705738867020156E-2</v>
      </c>
      <c r="Q2752" s="64">
        <f t="shared" si="2260"/>
        <v>102</v>
      </c>
      <c r="R2752" s="87">
        <f t="shared" si="2261"/>
        <v>0.71080268555797932</v>
      </c>
      <c r="S2752" s="64">
        <v>174</v>
      </c>
    </row>
    <row r="2753" spans="1:19" x14ac:dyDescent="0.25">
      <c r="B2753" s="62">
        <v>15</v>
      </c>
      <c r="C2753" s="64" t="s">
        <v>18</v>
      </c>
      <c r="D2753" s="68"/>
      <c r="E2753" s="68">
        <f>$D$2599*R2753</f>
        <v>0</v>
      </c>
      <c r="F2753" s="63">
        <f t="shared" si="2253"/>
        <v>1.5109438855642476E-3</v>
      </c>
      <c r="G2753" s="65">
        <f>IFERROR(VLOOKUP(B2753,EFA!$C$2:$D$7,2,0),EFA!$D$7)</f>
        <v>1.0058360487805551</v>
      </c>
      <c r="H2753" s="69">
        <f>LGD!$D$9</f>
        <v>0.25</v>
      </c>
      <c r="I2753" s="68">
        <f t="shared" si="2256"/>
        <v>0</v>
      </c>
      <c r="J2753" s="70">
        <f t="shared" si="2257"/>
        <v>0.14503246278637838</v>
      </c>
      <c r="K2753" s="68">
        <f t="shared" si="2258"/>
        <v>0</v>
      </c>
      <c r="M2753" s="64">
        <f t="shared" si="2254"/>
        <v>276</v>
      </c>
      <c r="N2753" s="64">
        <v>1</v>
      </c>
      <c r="O2753" s="63">
        <f t="shared" si="2259"/>
        <v>0.13390000000000002</v>
      </c>
      <c r="P2753" s="87">
        <f t="shared" si="2255"/>
        <v>1.1705738867020156E-2</v>
      </c>
      <c r="Q2753" s="64">
        <f t="shared" si="2260"/>
        <v>102</v>
      </c>
      <c r="R2753" s="87">
        <f t="shared" si="2261"/>
        <v>0.71080268555797932</v>
      </c>
      <c r="S2753" s="64">
        <v>174</v>
      </c>
    </row>
    <row r="2754" spans="1:19" x14ac:dyDescent="0.25">
      <c r="B2754" s="62">
        <v>15</v>
      </c>
      <c r="C2754" s="64" t="s">
        <v>19</v>
      </c>
      <c r="D2754" s="68"/>
      <c r="E2754" s="68">
        <f>$D$2600*R2754</f>
        <v>0</v>
      </c>
      <c r="F2754" s="63">
        <f t="shared" si="2253"/>
        <v>1.5109438855642476E-3</v>
      </c>
      <c r="G2754" s="65">
        <f>IFERROR(VLOOKUP(B2754,EFA!$C$2:$D$7,2,0),EFA!$D$7)</f>
        <v>1.0058360487805551</v>
      </c>
      <c r="H2754" s="69">
        <f>LGD!$D$10</f>
        <v>0.35</v>
      </c>
      <c r="I2754" s="68">
        <f t="shared" si="2256"/>
        <v>0</v>
      </c>
      <c r="J2754" s="70">
        <f t="shared" si="2257"/>
        <v>0.14503246278637838</v>
      </c>
      <c r="K2754" s="68">
        <f t="shared" si="2258"/>
        <v>0</v>
      </c>
      <c r="M2754" s="64">
        <f t="shared" si="2254"/>
        <v>276</v>
      </c>
      <c r="N2754" s="64">
        <v>1</v>
      </c>
      <c r="O2754" s="63">
        <f t="shared" si="2259"/>
        <v>0.13390000000000002</v>
      </c>
      <c r="P2754" s="87">
        <f t="shared" si="2255"/>
        <v>1.1705738867020156E-2</v>
      </c>
      <c r="Q2754" s="64">
        <f t="shared" si="2260"/>
        <v>102</v>
      </c>
      <c r="R2754" s="87">
        <f t="shared" si="2261"/>
        <v>0.71080268555797932</v>
      </c>
      <c r="S2754" s="64">
        <v>174</v>
      </c>
    </row>
    <row r="2755" spans="1:19" x14ac:dyDescent="0.25">
      <c r="B2755" s="62">
        <v>15</v>
      </c>
      <c r="C2755" s="64" t="s">
        <v>20</v>
      </c>
      <c r="D2755" s="68"/>
      <c r="E2755" s="68">
        <f>$D$2601*R2755</f>
        <v>0</v>
      </c>
      <c r="F2755" s="63">
        <f>$R$4-$Q$4</f>
        <v>1.5109438855642476E-3</v>
      </c>
      <c r="G2755" s="65">
        <f>IFERROR(VLOOKUP(B2755,EFA!$C$2:$D$7,2,0),EFA!$D$7)</f>
        <v>1.0058360487805551</v>
      </c>
      <c r="H2755" s="69">
        <f>LGD!$D$11</f>
        <v>0.55000000000000004</v>
      </c>
      <c r="I2755" s="68">
        <f t="shared" si="2256"/>
        <v>0</v>
      </c>
      <c r="J2755" s="70">
        <f t="shared" si="2257"/>
        <v>0.14503246278637838</v>
      </c>
      <c r="K2755" s="68">
        <f t="shared" si="2258"/>
        <v>0</v>
      </c>
      <c r="M2755" s="64">
        <f t="shared" si="2254"/>
        <v>276</v>
      </c>
      <c r="N2755" s="64">
        <v>1</v>
      </c>
      <c r="O2755" s="63">
        <f t="shared" si="2259"/>
        <v>0.13390000000000002</v>
      </c>
      <c r="P2755" s="87">
        <f t="shared" si="2255"/>
        <v>1.1705738867020156E-2</v>
      </c>
      <c r="Q2755" s="64">
        <f t="shared" si="2260"/>
        <v>102</v>
      </c>
      <c r="R2755" s="87">
        <f t="shared" si="2261"/>
        <v>0.71080268555797932</v>
      </c>
      <c r="S2755" s="64">
        <v>174</v>
      </c>
    </row>
    <row r="2756" spans="1:19" x14ac:dyDescent="0.25">
      <c r="C2756" s="94"/>
      <c r="D2756" s="97"/>
      <c r="E2756" s="97"/>
      <c r="F2756" s="95"/>
      <c r="G2756" s="98"/>
      <c r="H2756" s="99"/>
      <c r="I2756" s="97"/>
      <c r="J2756" s="100"/>
      <c r="K2756" s="97"/>
    </row>
    <row r="2757" spans="1:19" x14ac:dyDescent="0.25">
      <c r="A2757" s="64">
        <v>23</v>
      </c>
      <c r="B2757" s="62" t="s">
        <v>52</v>
      </c>
      <c r="C2757" s="64" t="s">
        <v>9</v>
      </c>
      <c r="D2757" s="64"/>
      <c r="E2757" s="84" t="s">
        <v>26</v>
      </c>
      <c r="F2757" s="84" t="s">
        <v>39</v>
      </c>
      <c r="G2757" s="84" t="s">
        <v>27</v>
      </c>
      <c r="H2757" s="84" t="s">
        <v>28</v>
      </c>
      <c r="I2757" s="84" t="s">
        <v>29</v>
      </c>
      <c r="J2757" s="84" t="s">
        <v>30</v>
      </c>
      <c r="K2757" s="85" t="s">
        <v>31</v>
      </c>
      <c r="M2757" s="85" t="s">
        <v>32</v>
      </c>
      <c r="N2757" s="85" t="s">
        <v>33</v>
      </c>
      <c r="O2757" s="85" t="s">
        <v>34</v>
      </c>
      <c r="P2757" s="85" t="s">
        <v>35</v>
      </c>
      <c r="Q2757" s="85" t="s">
        <v>36</v>
      </c>
      <c r="R2757" s="85" t="s">
        <v>37</v>
      </c>
      <c r="S2757" s="85" t="s">
        <v>38</v>
      </c>
    </row>
    <row r="2758" spans="1:19" x14ac:dyDescent="0.25">
      <c r="B2758" s="62">
        <v>16</v>
      </c>
      <c r="C2758" s="64" t="s">
        <v>12</v>
      </c>
      <c r="D2758" s="68"/>
      <c r="E2758" s="68">
        <f>$D$2593*R2758</f>
        <v>0</v>
      </c>
      <c r="F2758" s="63">
        <f t="shared" ref="F2758:F2765" si="2262">$S$4-$R$4</f>
        <v>1.4133936129127889E-3</v>
      </c>
      <c r="G2758" s="65">
        <f>IFERROR(VLOOKUP(B2758,EFA!$C$2:$D$7,2,0),EFA!$D$7)</f>
        <v>1.0058360487805551</v>
      </c>
      <c r="H2758" s="69">
        <f>LGD!$D$3</f>
        <v>0</v>
      </c>
      <c r="I2758" s="68">
        <f>E2758*F2758*G2758*H2758</f>
        <v>0</v>
      </c>
      <c r="J2758" s="70">
        <f>1/((1+($O$16/12))^(M2758-Q2758))</f>
        <v>0.12695074009335028</v>
      </c>
      <c r="K2758" s="68">
        <f>I2758*J2758</f>
        <v>0</v>
      </c>
      <c r="M2758" s="64">
        <f t="shared" ref="M2758:M2766" si="2263">12*23</f>
        <v>276</v>
      </c>
      <c r="N2758" s="64">
        <v>1</v>
      </c>
      <c r="O2758" s="63">
        <f>$O$16</f>
        <v>0.13390000000000002</v>
      </c>
      <c r="P2758" s="87">
        <f t="shared" ref="P2758:P2766" si="2264">PMT(O2758/12,M2758,-N2758,0,0)</f>
        <v>1.1705738867020156E-2</v>
      </c>
      <c r="Q2758" s="64">
        <f>$Q$2755-12</f>
        <v>90</v>
      </c>
      <c r="R2758" s="87">
        <f>PV(O2758/12,Q2758,-P2758,0,0)</f>
        <v>0.66262463777135872</v>
      </c>
      <c r="S2758" s="64">
        <v>186</v>
      </c>
    </row>
    <row r="2759" spans="1:19" x14ac:dyDescent="0.25">
      <c r="B2759" s="62">
        <v>16</v>
      </c>
      <c r="C2759" s="64" t="s">
        <v>13</v>
      </c>
      <c r="D2759" s="68"/>
      <c r="E2759" s="68">
        <f>$D$2594*R2759</f>
        <v>0</v>
      </c>
      <c r="F2759" s="63">
        <f t="shared" si="2262"/>
        <v>1.4133936129127889E-3</v>
      </c>
      <c r="G2759" s="65">
        <f>IFERROR(VLOOKUP(B2759,EFA!$C$2:$D$7,2,0),EFA!$D$7)</f>
        <v>1.0058360487805551</v>
      </c>
      <c r="H2759" s="69">
        <f>LGD!$D$4</f>
        <v>0.55000000000000004</v>
      </c>
      <c r="I2759" s="68">
        <f t="shared" ref="I2759:I2766" si="2265">E2759*F2759*G2759*H2759</f>
        <v>0</v>
      </c>
      <c r="J2759" s="70">
        <f t="shared" ref="J2759:J2766" si="2266">1/((1+($O$16/12))^(M2759-Q2759))</f>
        <v>0.12695074009335028</v>
      </c>
      <c r="K2759" s="68">
        <f t="shared" ref="K2759:K2766" si="2267">I2759*J2759</f>
        <v>0</v>
      </c>
      <c r="M2759" s="64">
        <f t="shared" si="2263"/>
        <v>276</v>
      </c>
      <c r="N2759" s="64">
        <v>1</v>
      </c>
      <c r="O2759" s="63">
        <f t="shared" ref="O2759:O2766" si="2268">$O$16</f>
        <v>0.13390000000000002</v>
      </c>
      <c r="P2759" s="87">
        <f t="shared" si="2264"/>
        <v>1.1705738867020156E-2</v>
      </c>
      <c r="Q2759" s="64">
        <f t="shared" ref="Q2759:Q2766" si="2269">$Q$2755-12</f>
        <v>90</v>
      </c>
      <c r="R2759" s="87">
        <f t="shared" ref="R2759:R2766" si="2270">PV(O2759/12,Q2759,-P2759,0,0)</f>
        <v>0.66262463777135872</v>
      </c>
      <c r="S2759" s="64">
        <v>186</v>
      </c>
    </row>
    <row r="2760" spans="1:19" x14ac:dyDescent="0.25">
      <c r="B2760" s="62">
        <v>16</v>
      </c>
      <c r="C2760" s="64" t="s">
        <v>14</v>
      </c>
      <c r="D2760" s="68"/>
      <c r="E2760" s="68">
        <f>$D$2595*R2760</f>
        <v>0</v>
      </c>
      <c r="F2760" s="63">
        <f t="shared" si="2262"/>
        <v>1.4133936129127889E-3</v>
      </c>
      <c r="G2760" s="65">
        <f>IFERROR(VLOOKUP(B2760,EFA!$C$2:$D$7,2,0),EFA!$D$7)</f>
        <v>1.0058360487805551</v>
      </c>
      <c r="H2760" s="69">
        <f>LGD!$D$5</f>
        <v>0.14000000000000001</v>
      </c>
      <c r="I2760" s="68">
        <f t="shared" si="2265"/>
        <v>0</v>
      </c>
      <c r="J2760" s="70">
        <f t="shared" si="2266"/>
        <v>0.12695074009335028</v>
      </c>
      <c r="K2760" s="68">
        <f t="shared" si="2267"/>
        <v>0</v>
      </c>
      <c r="M2760" s="64">
        <f t="shared" si="2263"/>
        <v>276</v>
      </c>
      <c r="N2760" s="64">
        <v>1</v>
      </c>
      <c r="O2760" s="63">
        <f t="shared" si="2268"/>
        <v>0.13390000000000002</v>
      </c>
      <c r="P2760" s="87">
        <f t="shared" si="2264"/>
        <v>1.1705738867020156E-2</v>
      </c>
      <c r="Q2760" s="64">
        <f t="shared" si="2269"/>
        <v>90</v>
      </c>
      <c r="R2760" s="87">
        <f t="shared" si="2270"/>
        <v>0.66262463777135872</v>
      </c>
      <c r="S2760" s="64">
        <v>186</v>
      </c>
    </row>
    <row r="2761" spans="1:19" x14ac:dyDescent="0.25">
      <c r="B2761" s="62">
        <v>16</v>
      </c>
      <c r="C2761" s="64" t="s">
        <v>15</v>
      </c>
      <c r="D2761" s="68"/>
      <c r="E2761" s="68">
        <f>$D$2596*R2761</f>
        <v>0</v>
      </c>
      <c r="F2761" s="63">
        <f t="shared" si="2262"/>
        <v>1.4133936129127889E-3</v>
      </c>
      <c r="G2761" s="65">
        <f>IFERROR(VLOOKUP(B2761,EFA!$C$2:$D$7,2,0),EFA!$D$7)</f>
        <v>1.0058360487805551</v>
      </c>
      <c r="H2761" s="69">
        <f>LGD!$D$6</f>
        <v>0.3</v>
      </c>
      <c r="I2761" s="68">
        <f t="shared" si="2265"/>
        <v>0</v>
      </c>
      <c r="J2761" s="70">
        <f t="shared" si="2266"/>
        <v>0.12695074009335028</v>
      </c>
      <c r="K2761" s="68">
        <f t="shared" si="2267"/>
        <v>0</v>
      </c>
      <c r="M2761" s="64">
        <f t="shared" si="2263"/>
        <v>276</v>
      </c>
      <c r="N2761" s="64">
        <v>1</v>
      </c>
      <c r="O2761" s="63">
        <f t="shared" si="2268"/>
        <v>0.13390000000000002</v>
      </c>
      <c r="P2761" s="87">
        <f t="shared" si="2264"/>
        <v>1.1705738867020156E-2</v>
      </c>
      <c r="Q2761" s="64">
        <f t="shared" si="2269"/>
        <v>90</v>
      </c>
      <c r="R2761" s="87">
        <f t="shared" si="2270"/>
        <v>0.66262463777135872</v>
      </c>
      <c r="S2761" s="64">
        <v>186</v>
      </c>
    </row>
    <row r="2762" spans="1:19" x14ac:dyDescent="0.25">
      <c r="B2762" s="62">
        <v>16</v>
      </c>
      <c r="C2762" s="64" t="s">
        <v>16</v>
      </c>
      <c r="D2762" s="68"/>
      <c r="E2762" s="68">
        <f>$D$2597*R2762</f>
        <v>0</v>
      </c>
      <c r="F2762" s="63">
        <f t="shared" si="2262"/>
        <v>1.4133936129127889E-3</v>
      </c>
      <c r="G2762" s="65">
        <f>IFERROR(VLOOKUP(B2762,EFA!$C$2:$D$7,2,0),EFA!$D$7)</f>
        <v>1.0058360487805551</v>
      </c>
      <c r="H2762" s="69">
        <f>LGD!$D$7</f>
        <v>0.3</v>
      </c>
      <c r="I2762" s="68">
        <f t="shared" si="2265"/>
        <v>0</v>
      </c>
      <c r="J2762" s="70">
        <f t="shared" si="2266"/>
        <v>0.12695074009335028</v>
      </c>
      <c r="K2762" s="68">
        <f t="shared" si="2267"/>
        <v>0</v>
      </c>
      <c r="M2762" s="64">
        <f t="shared" si="2263"/>
        <v>276</v>
      </c>
      <c r="N2762" s="64">
        <v>1</v>
      </c>
      <c r="O2762" s="63">
        <f t="shared" si="2268"/>
        <v>0.13390000000000002</v>
      </c>
      <c r="P2762" s="87">
        <f t="shared" si="2264"/>
        <v>1.1705738867020156E-2</v>
      </c>
      <c r="Q2762" s="64">
        <f t="shared" si="2269"/>
        <v>90</v>
      </c>
      <c r="R2762" s="87">
        <f t="shared" si="2270"/>
        <v>0.66262463777135872</v>
      </c>
      <c r="S2762" s="64">
        <v>186</v>
      </c>
    </row>
    <row r="2763" spans="1:19" x14ac:dyDescent="0.25">
      <c r="B2763" s="62">
        <v>16</v>
      </c>
      <c r="C2763" s="64" t="s">
        <v>17</v>
      </c>
      <c r="D2763" s="68"/>
      <c r="E2763" s="68">
        <f>$D$2598*R2763</f>
        <v>0</v>
      </c>
      <c r="F2763" s="63">
        <f t="shared" si="2262"/>
        <v>1.4133936129127889E-3</v>
      </c>
      <c r="G2763" s="65">
        <f>IFERROR(VLOOKUP(B2763,EFA!$C$2:$D$7,2,0),EFA!$D$7)</f>
        <v>1.0058360487805551</v>
      </c>
      <c r="H2763" s="69">
        <f>LGD!$D$8</f>
        <v>4.6364209605119888E-2</v>
      </c>
      <c r="I2763" s="68">
        <f t="shared" si="2265"/>
        <v>0</v>
      </c>
      <c r="J2763" s="70">
        <f t="shared" si="2266"/>
        <v>0.12695074009335028</v>
      </c>
      <c r="K2763" s="68">
        <f t="shared" si="2267"/>
        <v>0</v>
      </c>
      <c r="M2763" s="64">
        <f t="shared" si="2263"/>
        <v>276</v>
      </c>
      <c r="N2763" s="64">
        <v>1</v>
      </c>
      <c r="O2763" s="63">
        <f t="shared" si="2268"/>
        <v>0.13390000000000002</v>
      </c>
      <c r="P2763" s="87">
        <f t="shared" si="2264"/>
        <v>1.1705738867020156E-2</v>
      </c>
      <c r="Q2763" s="64">
        <f t="shared" si="2269"/>
        <v>90</v>
      </c>
      <c r="R2763" s="87">
        <f t="shared" si="2270"/>
        <v>0.66262463777135872</v>
      </c>
      <c r="S2763" s="64">
        <v>186</v>
      </c>
    </row>
    <row r="2764" spans="1:19" x14ac:dyDescent="0.25">
      <c r="B2764" s="62">
        <v>16</v>
      </c>
      <c r="C2764" s="64" t="s">
        <v>18</v>
      </c>
      <c r="D2764" s="68"/>
      <c r="E2764" s="68">
        <f>$D$2599*R2764</f>
        <v>0</v>
      </c>
      <c r="F2764" s="63">
        <f t="shared" si="2262"/>
        <v>1.4133936129127889E-3</v>
      </c>
      <c r="G2764" s="65">
        <f>IFERROR(VLOOKUP(B2764,EFA!$C$2:$D$7,2,0),EFA!$D$7)</f>
        <v>1.0058360487805551</v>
      </c>
      <c r="H2764" s="69">
        <f>LGD!$D$9</f>
        <v>0.25</v>
      </c>
      <c r="I2764" s="68">
        <f t="shared" si="2265"/>
        <v>0</v>
      </c>
      <c r="J2764" s="70">
        <f t="shared" si="2266"/>
        <v>0.12695074009335028</v>
      </c>
      <c r="K2764" s="68">
        <f t="shared" si="2267"/>
        <v>0</v>
      </c>
      <c r="M2764" s="64">
        <f t="shared" si="2263"/>
        <v>276</v>
      </c>
      <c r="N2764" s="64">
        <v>1</v>
      </c>
      <c r="O2764" s="63">
        <f t="shared" si="2268"/>
        <v>0.13390000000000002</v>
      </c>
      <c r="P2764" s="87">
        <f t="shared" si="2264"/>
        <v>1.1705738867020156E-2</v>
      </c>
      <c r="Q2764" s="64">
        <f t="shared" si="2269"/>
        <v>90</v>
      </c>
      <c r="R2764" s="87">
        <f t="shared" si="2270"/>
        <v>0.66262463777135872</v>
      </c>
      <c r="S2764" s="64">
        <v>186</v>
      </c>
    </row>
    <row r="2765" spans="1:19" x14ac:dyDescent="0.25">
      <c r="B2765" s="62">
        <v>16</v>
      </c>
      <c r="C2765" s="64" t="s">
        <v>19</v>
      </c>
      <c r="D2765" s="68"/>
      <c r="E2765" s="68">
        <f>$D$2600*R2765</f>
        <v>0</v>
      </c>
      <c r="F2765" s="63">
        <f t="shared" si="2262"/>
        <v>1.4133936129127889E-3</v>
      </c>
      <c r="G2765" s="65">
        <f>IFERROR(VLOOKUP(B2765,EFA!$C$2:$D$7,2,0),EFA!$D$7)</f>
        <v>1.0058360487805551</v>
      </c>
      <c r="H2765" s="69">
        <f>LGD!$D$10</f>
        <v>0.35</v>
      </c>
      <c r="I2765" s="68">
        <f t="shared" si="2265"/>
        <v>0</v>
      </c>
      <c r="J2765" s="70">
        <f t="shared" si="2266"/>
        <v>0.12695074009335028</v>
      </c>
      <c r="K2765" s="68">
        <f t="shared" si="2267"/>
        <v>0</v>
      </c>
      <c r="M2765" s="64">
        <f t="shared" si="2263"/>
        <v>276</v>
      </c>
      <c r="N2765" s="64">
        <v>1</v>
      </c>
      <c r="O2765" s="63">
        <f t="shared" si="2268"/>
        <v>0.13390000000000002</v>
      </c>
      <c r="P2765" s="87">
        <f t="shared" si="2264"/>
        <v>1.1705738867020156E-2</v>
      </c>
      <c r="Q2765" s="64">
        <f t="shared" si="2269"/>
        <v>90</v>
      </c>
      <c r="R2765" s="87">
        <f t="shared" si="2270"/>
        <v>0.66262463777135872</v>
      </c>
      <c r="S2765" s="64">
        <v>186</v>
      </c>
    </row>
    <row r="2766" spans="1:19" x14ac:dyDescent="0.25">
      <c r="B2766" s="62">
        <v>16</v>
      </c>
      <c r="C2766" s="64" t="s">
        <v>20</v>
      </c>
      <c r="D2766" s="68"/>
      <c r="E2766" s="68">
        <f>$D$2601*R2766</f>
        <v>0</v>
      </c>
      <c r="F2766" s="63">
        <f>$S$4-$R$4</f>
        <v>1.4133936129127889E-3</v>
      </c>
      <c r="G2766" s="65">
        <f>IFERROR(VLOOKUP(B2766,EFA!$C$2:$D$7,2,0),EFA!$D$7)</f>
        <v>1.0058360487805551</v>
      </c>
      <c r="H2766" s="69">
        <f>LGD!$D$11</f>
        <v>0.55000000000000004</v>
      </c>
      <c r="I2766" s="68">
        <f t="shared" si="2265"/>
        <v>0</v>
      </c>
      <c r="J2766" s="70">
        <f t="shared" si="2266"/>
        <v>0.12695074009335028</v>
      </c>
      <c r="K2766" s="68">
        <f t="shared" si="2267"/>
        <v>0</v>
      </c>
      <c r="M2766" s="64">
        <f t="shared" si="2263"/>
        <v>276</v>
      </c>
      <c r="N2766" s="64">
        <v>1</v>
      </c>
      <c r="O2766" s="63">
        <f t="shared" si="2268"/>
        <v>0.13390000000000002</v>
      </c>
      <c r="P2766" s="87">
        <f t="shared" si="2264"/>
        <v>1.1705738867020156E-2</v>
      </c>
      <c r="Q2766" s="64">
        <f t="shared" si="2269"/>
        <v>90</v>
      </c>
      <c r="R2766" s="87">
        <f t="shared" si="2270"/>
        <v>0.66262463777135872</v>
      </c>
      <c r="S2766" s="64">
        <v>186</v>
      </c>
    </row>
    <row r="2767" spans="1:19" x14ac:dyDescent="0.25">
      <c r="C2767" s="94"/>
      <c r="D2767" s="97"/>
      <c r="E2767" s="97"/>
      <c r="F2767" s="95"/>
      <c r="G2767" s="98"/>
      <c r="H2767" s="99"/>
      <c r="I2767" s="97"/>
      <c r="J2767" s="100"/>
      <c r="K2767" s="97"/>
    </row>
    <row r="2768" spans="1:19" x14ac:dyDescent="0.25">
      <c r="A2768" s="64">
        <v>23</v>
      </c>
      <c r="B2768" s="62" t="s">
        <v>52</v>
      </c>
      <c r="C2768" s="64" t="s">
        <v>9</v>
      </c>
      <c r="D2768" s="64"/>
      <c r="E2768" s="84" t="s">
        <v>26</v>
      </c>
      <c r="F2768" s="84" t="s">
        <v>39</v>
      </c>
      <c r="G2768" s="84" t="s">
        <v>27</v>
      </c>
      <c r="H2768" s="84" t="s">
        <v>28</v>
      </c>
      <c r="I2768" s="84" t="s">
        <v>29</v>
      </c>
      <c r="J2768" s="84" t="s">
        <v>30</v>
      </c>
      <c r="K2768" s="85" t="s">
        <v>31</v>
      </c>
      <c r="M2768" s="85" t="s">
        <v>32</v>
      </c>
      <c r="N2768" s="85" t="s">
        <v>33</v>
      </c>
      <c r="O2768" s="85" t="s">
        <v>34</v>
      </c>
      <c r="P2768" s="85" t="s">
        <v>35</v>
      </c>
      <c r="Q2768" s="85" t="s">
        <v>36</v>
      </c>
      <c r="R2768" s="85" t="s">
        <v>37</v>
      </c>
      <c r="S2768" s="85" t="s">
        <v>38</v>
      </c>
    </row>
    <row r="2769" spans="2:19" x14ac:dyDescent="0.25">
      <c r="B2769" s="62">
        <v>17</v>
      </c>
      <c r="C2769" s="64" t="s">
        <v>12</v>
      </c>
      <c r="D2769" s="68"/>
      <c r="E2769" s="68">
        <f>$D$2593*R2769</f>
        <v>0</v>
      </c>
      <c r="F2769" s="63">
        <f t="shared" ref="F2769:F2776" si="2271">$T$4-$S$4</f>
        <v>1.3276792177799313E-3</v>
      </c>
      <c r="G2769" s="65">
        <f>IFERROR(VLOOKUP(B2769,EFA!$C$2:$D$7,2,0),EFA!$D$7)</f>
        <v>1.0058360487805551</v>
      </c>
      <c r="H2769" s="69">
        <f>LGD!$D$3</f>
        <v>0</v>
      </c>
      <c r="I2769" s="68">
        <f>E2769*F2769*G2769*H2769</f>
        <v>0</v>
      </c>
      <c r="J2769" s="70">
        <f>1/((1+($O$16/12))^(M2769-Q2769))</f>
        <v>0.11112333129161378</v>
      </c>
      <c r="K2769" s="68">
        <f>I2769*J2769</f>
        <v>0</v>
      </c>
      <c r="M2769" s="64">
        <f t="shared" ref="M2769:M2777" si="2272">12*23</f>
        <v>276</v>
      </c>
      <c r="N2769" s="64">
        <v>1</v>
      </c>
      <c r="O2769" s="63">
        <f>$O$16</f>
        <v>0.13390000000000002</v>
      </c>
      <c r="P2769" s="87">
        <f t="shared" ref="P2769:P2777" si="2273">PMT(O2769/12,M2769,-N2769,0,0)</f>
        <v>1.1705738867020156E-2</v>
      </c>
      <c r="Q2769" s="64">
        <f>$Q$2766-12</f>
        <v>78</v>
      </c>
      <c r="R2769" s="87">
        <f>PV(O2769/12,Q2769,-P2769,0,0)</f>
        <v>0.60758454176565313</v>
      </c>
      <c r="S2769" s="64">
        <v>198</v>
      </c>
    </row>
    <row r="2770" spans="2:19" x14ac:dyDescent="0.25">
      <c r="B2770" s="62">
        <v>17</v>
      </c>
      <c r="C2770" s="64" t="s">
        <v>13</v>
      </c>
      <c r="D2770" s="68"/>
      <c r="E2770" s="68">
        <f>$D$2594*R2770</f>
        <v>0</v>
      </c>
      <c r="F2770" s="63">
        <f t="shared" si="2271"/>
        <v>1.3276792177799313E-3</v>
      </c>
      <c r="G2770" s="65">
        <f>IFERROR(VLOOKUP(B2770,EFA!$C$2:$D$7,2,0),EFA!$D$7)</f>
        <v>1.0058360487805551</v>
      </c>
      <c r="H2770" s="69">
        <f>LGD!$D$4</f>
        <v>0.55000000000000004</v>
      </c>
      <c r="I2770" s="68">
        <f t="shared" ref="I2770:I2777" si="2274">E2770*F2770*G2770*H2770</f>
        <v>0</v>
      </c>
      <c r="J2770" s="70">
        <f t="shared" ref="J2770:J2777" si="2275">1/((1+($O$16/12))^(M2770-Q2770))</f>
        <v>0.11112333129161378</v>
      </c>
      <c r="K2770" s="68">
        <f t="shared" ref="K2770:K2777" si="2276">I2770*J2770</f>
        <v>0</v>
      </c>
      <c r="M2770" s="64">
        <f t="shared" si="2272"/>
        <v>276</v>
      </c>
      <c r="N2770" s="64">
        <v>1</v>
      </c>
      <c r="O2770" s="63">
        <f t="shared" ref="O2770:O2777" si="2277">$O$16</f>
        <v>0.13390000000000002</v>
      </c>
      <c r="P2770" s="87">
        <f t="shared" si="2273"/>
        <v>1.1705738867020156E-2</v>
      </c>
      <c r="Q2770" s="64">
        <f t="shared" ref="Q2770:Q2777" si="2278">$Q$2766-12</f>
        <v>78</v>
      </c>
      <c r="R2770" s="87">
        <f t="shared" ref="R2770:R2777" si="2279">PV(O2770/12,Q2770,-P2770,0,0)</f>
        <v>0.60758454176565313</v>
      </c>
      <c r="S2770" s="64">
        <v>198</v>
      </c>
    </row>
    <row r="2771" spans="2:19" x14ac:dyDescent="0.25">
      <c r="B2771" s="62">
        <v>17</v>
      </c>
      <c r="C2771" s="64" t="s">
        <v>14</v>
      </c>
      <c r="D2771" s="68"/>
      <c r="E2771" s="68">
        <f>$D$2595*R2771</f>
        <v>0</v>
      </c>
      <c r="F2771" s="63">
        <f t="shared" si="2271"/>
        <v>1.3276792177799313E-3</v>
      </c>
      <c r="G2771" s="65">
        <f>IFERROR(VLOOKUP(B2771,EFA!$C$2:$D$7,2,0),EFA!$D$7)</f>
        <v>1.0058360487805551</v>
      </c>
      <c r="H2771" s="69">
        <f>LGD!$D$5</f>
        <v>0.14000000000000001</v>
      </c>
      <c r="I2771" s="68">
        <f t="shared" si="2274"/>
        <v>0</v>
      </c>
      <c r="J2771" s="70">
        <f t="shared" si="2275"/>
        <v>0.11112333129161378</v>
      </c>
      <c r="K2771" s="68">
        <f t="shared" si="2276"/>
        <v>0</v>
      </c>
      <c r="M2771" s="64">
        <f t="shared" si="2272"/>
        <v>276</v>
      </c>
      <c r="N2771" s="64">
        <v>1</v>
      </c>
      <c r="O2771" s="63">
        <f t="shared" si="2277"/>
        <v>0.13390000000000002</v>
      </c>
      <c r="P2771" s="87">
        <f t="shared" si="2273"/>
        <v>1.1705738867020156E-2</v>
      </c>
      <c r="Q2771" s="64">
        <f t="shared" si="2278"/>
        <v>78</v>
      </c>
      <c r="R2771" s="87">
        <f t="shared" si="2279"/>
        <v>0.60758454176565313</v>
      </c>
      <c r="S2771" s="64">
        <v>198</v>
      </c>
    </row>
    <row r="2772" spans="2:19" x14ac:dyDescent="0.25">
      <c r="B2772" s="62">
        <v>17</v>
      </c>
      <c r="C2772" s="64" t="s">
        <v>15</v>
      </c>
      <c r="D2772" s="68"/>
      <c r="E2772" s="68">
        <f>$D$2596*R2772</f>
        <v>0</v>
      </c>
      <c r="F2772" s="63">
        <f t="shared" si="2271"/>
        <v>1.3276792177799313E-3</v>
      </c>
      <c r="G2772" s="65">
        <f>IFERROR(VLOOKUP(B2772,EFA!$C$2:$D$7,2,0),EFA!$D$7)</f>
        <v>1.0058360487805551</v>
      </c>
      <c r="H2772" s="69">
        <f>LGD!$D$6</f>
        <v>0.3</v>
      </c>
      <c r="I2772" s="68">
        <f t="shared" si="2274"/>
        <v>0</v>
      </c>
      <c r="J2772" s="70">
        <f t="shared" si="2275"/>
        <v>0.11112333129161378</v>
      </c>
      <c r="K2772" s="68">
        <f t="shared" si="2276"/>
        <v>0</v>
      </c>
      <c r="M2772" s="64">
        <f t="shared" si="2272"/>
        <v>276</v>
      </c>
      <c r="N2772" s="64">
        <v>1</v>
      </c>
      <c r="O2772" s="63">
        <f t="shared" si="2277"/>
        <v>0.13390000000000002</v>
      </c>
      <c r="P2772" s="87">
        <f t="shared" si="2273"/>
        <v>1.1705738867020156E-2</v>
      </c>
      <c r="Q2772" s="64">
        <f t="shared" si="2278"/>
        <v>78</v>
      </c>
      <c r="R2772" s="87">
        <f t="shared" si="2279"/>
        <v>0.60758454176565313</v>
      </c>
      <c r="S2772" s="64">
        <v>198</v>
      </c>
    </row>
    <row r="2773" spans="2:19" x14ac:dyDescent="0.25">
      <c r="B2773" s="62">
        <v>17</v>
      </c>
      <c r="C2773" s="64" t="s">
        <v>16</v>
      </c>
      <c r="D2773" s="68"/>
      <c r="E2773" s="68">
        <f>$D$2597*R2773</f>
        <v>0</v>
      </c>
      <c r="F2773" s="63">
        <f t="shared" si="2271"/>
        <v>1.3276792177799313E-3</v>
      </c>
      <c r="G2773" s="65">
        <f>IFERROR(VLOOKUP(B2773,EFA!$C$2:$D$7,2,0),EFA!$D$7)</f>
        <v>1.0058360487805551</v>
      </c>
      <c r="H2773" s="69">
        <f>LGD!$D$7</f>
        <v>0.3</v>
      </c>
      <c r="I2773" s="68">
        <f t="shared" si="2274"/>
        <v>0</v>
      </c>
      <c r="J2773" s="70">
        <f t="shared" si="2275"/>
        <v>0.11112333129161378</v>
      </c>
      <c r="K2773" s="68">
        <f t="shared" si="2276"/>
        <v>0</v>
      </c>
      <c r="M2773" s="64">
        <f t="shared" si="2272"/>
        <v>276</v>
      </c>
      <c r="N2773" s="64">
        <v>1</v>
      </c>
      <c r="O2773" s="63">
        <f t="shared" si="2277"/>
        <v>0.13390000000000002</v>
      </c>
      <c r="P2773" s="87">
        <f t="shared" si="2273"/>
        <v>1.1705738867020156E-2</v>
      </c>
      <c r="Q2773" s="64">
        <f t="shared" si="2278"/>
        <v>78</v>
      </c>
      <c r="R2773" s="87">
        <f t="shared" si="2279"/>
        <v>0.60758454176565313</v>
      </c>
      <c r="S2773" s="64">
        <v>198</v>
      </c>
    </row>
    <row r="2774" spans="2:19" x14ac:dyDescent="0.25">
      <c r="B2774" s="62">
        <v>17</v>
      </c>
      <c r="C2774" s="64" t="s">
        <v>17</v>
      </c>
      <c r="D2774" s="68"/>
      <c r="E2774" s="68">
        <f>$D$2598*R2774</f>
        <v>0</v>
      </c>
      <c r="F2774" s="63">
        <f t="shared" si="2271"/>
        <v>1.3276792177799313E-3</v>
      </c>
      <c r="G2774" s="65">
        <f>IFERROR(VLOOKUP(B2774,EFA!$C$2:$D$7,2,0),EFA!$D$7)</f>
        <v>1.0058360487805551</v>
      </c>
      <c r="H2774" s="69">
        <f>LGD!$D$8</f>
        <v>4.6364209605119888E-2</v>
      </c>
      <c r="I2774" s="68">
        <f t="shared" si="2274"/>
        <v>0</v>
      </c>
      <c r="J2774" s="70">
        <f t="shared" si="2275"/>
        <v>0.11112333129161378</v>
      </c>
      <c r="K2774" s="68">
        <f t="shared" si="2276"/>
        <v>0</v>
      </c>
      <c r="M2774" s="64">
        <f t="shared" si="2272"/>
        <v>276</v>
      </c>
      <c r="N2774" s="64">
        <v>1</v>
      </c>
      <c r="O2774" s="63">
        <f t="shared" si="2277"/>
        <v>0.13390000000000002</v>
      </c>
      <c r="P2774" s="87">
        <f t="shared" si="2273"/>
        <v>1.1705738867020156E-2</v>
      </c>
      <c r="Q2774" s="64">
        <f t="shared" si="2278"/>
        <v>78</v>
      </c>
      <c r="R2774" s="87">
        <f t="shared" si="2279"/>
        <v>0.60758454176565313</v>
      </c>
      <c r="S2774" s="64">
        <v>198</v>
      </c>
    </row>
    <row r="2775" spans="2:19" x14ac:dyDescent="0.25">
      <c r="B2775" s="62">
        <v>17</v>
      </c>
      <c r="C2775" s="64" t="s">
        <v>18</v>
      </c>
      <c r="D2775" s="68"/>
      <c r="E2775" s="68">
        <f>$D$2599*R2775</f>
        <v>0</v>
      </c>
      <c r="F2775" s="63">
        <f t="shared" si="2271"/>
        <v>1.3276792177799313E-3</v>
      </c>
      <c r="G2775" s="65">
        <f>IFERROR(VLOOKUP(B2775,EFA!$C$2:$D$7,2,0),EFA!$D$7)</f>
        <v>1.0058360487805551</v>
      </c>
      <c r="H2775" s="69">
        <f>LGD!$D$9</f>
        <v>0.25</v>
      </c>
      <c r="I2775" s="68">
        <f t="shared" si="2274"/>
        <v>0</v>
      </c>
      <c r="J2775" s="70">
        <f t="shared" si="2275"/>
        <v>0.11112333129161378</v>
      </c>
      <c r="K2775" s="68">
        <f t="shared" si="2276"/>
        <v>0</v>
      </c>
      <c r="M2775" s="64">
        <f t="shared" si="2272"/>
        <v>276</v>
      </c>
      <c r="N2775" s="64">
        <v>1</v>
      </c>
      <c r="O2775" s="63">
        <f t="shared" si="2277"/>
        <v>0.13390000000000002</v>
      </c>
      <c r="P2775" s="87">
        <f t="shared" si="2273"/>
        <v>1.1705738867020156E-2</v>
      </c>
      <c r="Q2775" s="64">
        <f t="shared" si="2278"/>
        <v>78</v>
      </c>
      <c r="R2775" s="87">
        <f t="shared" si="2279"/>
        <v>0.60758454176565313</v>
      </c>
      <c r="S2775" s="64">
        <v>198</v>
      </c>
    </row>
    <row r="2776" spans="2:19" x14ac:dyDescent="0.25">
      <c r="B2776" s="62">
        <v>17</v>
      </c>
      <c r="C2776" s="64" t="s">
        <v>19</v>
      </c>
      <c r="D2776" s="68"/>
      <c r="E2776" s="68">
        <f>$D$2600*R2776</f>
        <v>0</v>
      </c>
      <c r="F2776" s="63">
        <f t="shared" si="2271"/>
        <v>1.3276792177799313E-3</v>
      </c>
      <c r="G2776" s="65">
        <f>IFERROR(VLOOKUP(B2776,EFA!$C$2:$D$7,2,0),EFA!$D$7)</f>
        <v>1.0058360487805551</v>
      </c>
      <c r="H2776" s="69">
        <f>LGD!$D$10</f>
        <v>0.35</v>
      </c>
      <c r="I2776" s="68">
        <f t="shared" si="2274"/>
        <v>0</v>
      </c>
      <c r="J2776" s="70">
        <f t="shared" si="2275"/>
        <v>0.11112333129161378</v>
      </c>
      <c r="K2776" s="68">
        <f t="shared" si="2276"/>
        <v>0</v>
      </c>
      <c r="M2776" s="64">
        <f t="shared" si="2272"/>
        <v>276</v>
      </c>
      <c r="N2776" s="64">
        <v>1</v>
      </c>
      <c r="O2776" s="63">
        <f t="shared" si="2277"/>
        <v>0.13390000000000002</v>
      </c>
      <c r="P2776" s="87">
        <f t="shared" si="2273"/>
        <v>1.1705738867020156E-2</v>
      </c>
      <c r="Q2776" s="64">
        <f t="shared" si="2278"/>
        <v>78</v>
      </c>
      <c r="R2776" s="87">
        <f t="shared" si="2279"/>
        <v>0.60758454176565313</v>
      </c>
      <c r="S2776" s="64">
        <v>198</v>
      </c>
    </row>
    <row r="2777" spans="2:19" x14ac:dyDescent="0.25">
      <c r="B2777" s="62">
        <v>17</v>
      </c>
      <c r="C2777" s="64" t="s">
        <v>20</v>
      </c>
      <c r="D2777" s="68"/>
      <c r="E2777" s="68">
        <f>$D$2601*R2777</f>
        <v>0</v>
      </c>
      <c r="F2777" s="63">
        <f>$T$4-$S$4</f>
        <v>1.3276792177799313E-3</v>
      </c>
      <c r="G2777" s="65">
        <f>IFERROR(VLOOKUP(B2777,EFA!$C$2:$D$7,2,0),EFA!$D$7)</f>
        <v>1.0058360487805551</v>
      </c>
      <c r="H2777" s="69">
        <f>LGD!$D$11</f>
        <v>0.55000000000000004</v>
      </c>
      <c r="I2777" s="68">
        <f t="shared" si="2274"/>
        <v>0</v>
      </c>
      <c r="J2777" s="70">
        <f t="shared" si="2275"/>
        <v>0.11112333129161378</v>
      </c>
      <c r="K2777" s="68">
        <f t="shared" si="2276"/>
        <v>0</v>
      </c>
      <c r="M2777" s="64">
        <f t="shared" si="2272"/>
        <v>276</v>
      </c>
      <c r="N2777" s="64">
        <v>1</v>
      </c>
      <c r="O2777" s="63">
        <f t="shared" si="2277"/>
        <v>0.13390000000000002</v>
      </c>
      <c r="P2777" s="87">
        <f t="shared" si="2273"/>
        <v>1.1705738867020156E-2</v>
      </c>
      <c r="Q2777" s="64">
        <f t="shared" si="2278"/>
        <v>78</v>
      </c>
      <c r="R2777" s="87">
        <f t="shared" si="2279"/>
        <v>0.60758454176565313</v>
      </c>
      <c r="S2777" s="64">
        <v>198</v>
      </c>
    </row>
    <row r="2778" spans="2:19" x14ac:dyDescent="0.25">
      <c r="C2778" s="94"/>
      <c r="D2778" s="102"/>
      <c r="E2778" s="102"/>
      <c r="F2778" s="95"/>
      <c r="G2778" s="98"/>
      <c r="H2778" s="99"/>
      <c r="I2778" s="102"/>
      <c r="J2778" s="100"/>
      <c r="K2778" s="102"/>
      <c r="M2778" s="94"/>
      <c r="N2778" s="94"/>
      <c r="O2778" s="95"/>
      <c r="P2778" s="96"/>
      <c r="Q2778" s="94"/>
      <c r="R2778" s="96"/>
      <c r="S2778" s="94"/>
    </row>
    <row r="2779" spans="2:19" x14ac:dyDescent="0.25">
      <c r="B2779" s="62" t="s">
        <v>52</v>
      </c>
      <c r="C2779" s="64" t="s">
        <v>9</v>
      </c>
      <c r="D2779" s="64"/>
      <c r="E2779" s="84" t="s">
        <v>26</v>
      </c>
      <c r="F2779" s="84" t="s">
        <v>39</v>
      </c>
      <c r="G2779" s="84" t="s">
        <v>27</v>
      </c>
      <c r="H2779" s="84" t="s">
        <v>28</v>
      </c>
      <c r="I2779" s="84" t="s">
        <v>29</v>
      </c>
      <c r="J2779" s="84" t="s">
        <v>30</v>
      </c>
      <c r="K2779" s="85" t="s">
        <v>31</v>
      </c>
      <c r="M2779" s="85" t="s">
        <v>32</v>
      </c>
      <c r="N2779" s="85" t="s">
        <v>33</v>
      </c>
      <c r="O2779" s="85" t="s">
        <v>34</v>
      </c>
      <c r="P2779" s="85" t="s">
        <v>35</v>
      </c>
      <c r="Q2779" s="85" t="s">
        <v>36</v>
      </c>
      <c r="R2779" s="85" t="s">
        <v>37</v>
      </c>
      <c r="S2779" s="85" t="s">
        <v>38</v>
      </c>
    </row>
    <row r="2780" spans="2:19" x14ac:dyDescent="0.25">
      <c r="B2780" s="62">
        <v>18</v>
      </c>
      <c r="C2780" s="64" t="s">
        <v>12</v>
      </c>
      <c r="D2780" s="68"/>
      <c r="E2780" s="68">
        <f>$D$2593*R2780</f>
        <v>0</v>
      </c>
      <c r="F2780" s="63">
        <f>$U$4-$T$4</f>
        <v>1.2517692630948651E-3</v>
      </c>
      <c r="G2780" s="65">
        <f>IFERROR(VLOOKUP(B2780,EFA!$C$2:$D$7,2,0),EFA!$D$7)</f>
        <v>1.0058360487805551</v>
      </c>
      <c r="H2780" s="69">
        <f>LGD!$D$3</f>
        <v>0</v>
      </c>
      <c r="I2780" s="68">
        <f>E2780*F2780*G2780*H2780</f>
        <v>0</v>
      </c>
      <c r="J2780" s="70">
        <f>1/((1+($O$16/12))^(M2780-Q2780))</f>
        <v>9.7269182899332826E-2</v>
      </c>
      <c r="K2780" s="68">
        <f>I2780*J2780</f>
        <v>0</v>
      </c>
      <c r="M2780" s="64">
        <f t="shared" ref="M2780:M2788" si="2280">12*23</f>
        <v>276</v>
      </c>
      <c r="N2780" s="64">
        <v>1</v>
      </c>
      <c r="O2780" s="63">
        <f>$O$16</f>
        <v>0.13390000000000002</v>
      </c>
      <c r="P2780" s="87">
        <f t="shared" ref="P2780:P2788" si="2281">PMT(O2780/12,M2780,-N2780,0,0)</f>
        <v>1.1705738867020156E-2</v>
      </c>
      <c r="Q2780" s="64">
        <f>$Q$2777-12</f>
        <v>66</v>
      </c>
      <c r="R2780" s="87">
        <f>PV(O2780/12,Q2780,-P2780,0,0)</f>
        <v>0.54470502905201013</v>
      </c>
      <c r="S2780" s="64">
        <v>198</v>
      </c>
    </row>
    <row r="2781" spans="2:19" x14ac:dyDescent="0.25">
      <c r="B2781" s="62">
        <v>18</v>
      </c>
      <c r="C2781" s="64" t="s">
        <v>13</v>
      </c>
      <c r="D2781" s="68"/>
      <c r="E2781" s="68">
        <f>$D$2594*R2781</f>
        <v>0</v>
      </c>
      <c r="F2781" s="63">
        <f t="shared" ref="F2781:F2788" si="2282">$U$4-$T$4</f>
        <v>1.2517692630948651E-3</v>
      </c>
      <c r="G2781" s="65">
        <f>IFERROR(VLOOKUP(B2781,EFA!$C$2:$D$7,2,0),EFA!$D$7)</f>
        <v>1.0058360487805551</v>
      </c>
      <c r="H2781" s="69">
        <f>LGD!$D$4</f>
        <v>0.55000000000000004</v>
      </c>
      <c r="I2781" s="68">
        <f t="shared" ref="I2781:I2788" si="2283">E2781*F2781*G2781*H2781</f>
        <v>0</v>
      </c>
      <c r="J2781" s="70">
        <f t="shared" ref="J2781:J2788" si="2284">1/((1+($O$16/12))^(M2781-Q2781))</f>
        <v>9.7269182899332826E-2</v>
      </c>
      <c r="K2781" s="68">
        <f t="shared" ref="K2781:K2788" si="2285">I2781*J2781</f>
        <v>0</v>
      </c>
      <c r="M2781" s="64">
        <f t="shared" si="2280"/>
        <v>276</v>
      </c>
      <c r="N2781" s="64">
        <v>1</v>
      </c>
      <c r="O2781" s="63">
        <f t="shared" ref="O2781:O2788" si="2286">$O$16</f>
        <v>0.13390000000000002</v>
      </c>
      <c r="P2781" s="87">
        <f t="shared" si="2281"/>
        <v>1.1705738867020156E-2</v>
      </c>
      <c r="Q2781" s="64">
        <f t="shared" ref="Q2781:Q2788" si="2287">$Q$2777-12</f>
        <v>66</v>
      </c>
      <c r="R2781" s="87">
        <f t="shared" ref="R2781:R2788" si="2288">PV(O2781/12,Q2781,-P2781,0,0)</f>
        <v>0.54470502905201013</v>
      </c>
      <c r="S2781" s="64">
        <v>198</v>
      </c>
    </row>
    <row r="2782" spans="2:19" x14ac:dyDescent="0.25">
      <c r="B2782" s="62">
        <v>18</v>
      </c>
      <c r="C2782" s="64" t="s">
        <v>14</v>
      </c>
      <c r="D2782" s="68"/>
      <c r="E2782" s="68">
        <f>$D$2595*R2782</f>
        <v>0</v>
      </c>
      <c r="F2782" s="63">
        <f t="shared" si="2282"/>
        <v>1.2517692630948651E-3</v>
      </c>
      <c r="G2782" s="65">
        <f>IFERROR(VLOOKUP(B2782,EFA!$C$2:$D$7,2,0),EFA!$D$7)</f>
        <v>1.0058360487805551</v>
      </c>
      <c r="H2782" s="69">
        <f>LGD!$D$5</f>
        <v>0.14000000000000001</v>
      </c>
      <c r="I2782" s="68">
        <f t="shared" si="2283"/>
        <v>0</v>
      </c>
      <c r="J2782" s="70">
        <f t="shared" si="2284"/>
        <v>9.7269182899332826E-2</v>
      </c>
      <c r="K2782" s="68">
        <f t="shared" si="2285"/>
        <v>0</v>
      </c>
      <c r="M2782" s="64">
        <f t="shared" si="2280"/>
        <v>276</v>
      </c>
      <c r="N2782" s="64">
        <v>1</v>
      </c>
      <c r="O2782" s="63">
        <f t="shared" si="2286"/>
        <v>0.13390000000000002</v>
      </c>
      <c r="P2782" s="87">
        <f t="shared" si="2281"/>
        <v>1.1705738867020156E-2</v>
      </c>
      <c r="Q2782" s="64">
        <f t="shared" si="2287"/>
        <v>66</v>
      </c>
      <c r="R2782" s="87">
        <f t="shared" si="2288"/>
        <v>0.54470502905201013</v>
      </c>
      <c r="S2782" s="64">
        <v>198</v>
      </c>
    </row>
    <row r="2783" spans="2:19" x14ac:dyDescent="0.25">
      <c r="B2783" s="62">
        <v>18</v>
      </c>
      <c r="C2783" s="64" t="s">
        <v>15</v>
      </c>
      <c r="D2783" s="68"/>
      <c r="E2783" s="68">
        <f>$D$2596*R2783</f>
        <v>0</v>
      </c>
      <c r="F2783" s="63">
        <f t="shared" si="2282"/>
        <v>1.2517692630948651E-3</v>
      </c>
      <c r="G2783" s="65">
        <f>IFERROR(VLOOKUP(B2783,EFA!$C$2:$D$7,2,0),EFA!$D$7)</f>
        <v>1.0058360487805551</v>
      </c>
      <c r="H2783" s="69">
        <f>LGD!$D$6</f>
        <v>0.3</v>
      </c>
      <c r="I2783" s="68">
        <f t="shared" si="2283"/>
        <v>0</v>
      </c>
      <c r="J2783" s="70">
        <f t="shared" si="2284"/>
        <v>9.7269182899332826E-2</v>
      </c>
      <c r="K2783" s="68">
        <f t="shared" si="2285"/>
        <v>0</v>
      </c>
      <c r="M2783" s="64">
        <f t="shared" si="2280"/>
        <v>276</v>
      </c>
      <c r="N2783" s="64">
        <v>1</v>
      </c>
      <c r="O2783" s="63">
        <f t="shared" si="2286"/>
        <v>0.13390000000000002</v>
      </c>
      <c r="P2783" s="87">
        <f t="shared" si="2281"/>
        <v>1.1705738867020156E-2</v>
      </c>
      <c r="Q2783" s="64">
        <f t="shared" si="2287"/>
        <v>66</v>
      </c>
      <c r="R2783" s="87">
        <f t="shared" si="2288"/>
        <v>0.54470502905201013</v>
      </c>
      <c r="S2783" s="64">
        <v>198</v>
      </c>
    </row>
    <row r="2784" spans="2:19" x14ac:dyDescent="0.25">
      <c r="B2784" s="62">
        <v>18</v>
      </c>
      <c r="C2784" s="64" t="s">
        <v>16</v>
      </c>
      <c r="D2784" s="68"/>
      <c r="E2784" s="68">
        <f>$D$2597*R2784</f>
        <v>0</v>
      </c>
      <c r="F2784" s="63">
        <f t="shared" si="2282"/>
        <v>1.2517692630948651E-3</v>
      </c>
      <c r="G2784" s="65">
        <f>IFERROR(VLOOKUP(B2784,EFA!$C$2:$D$7,2,0),EFA!$D$7)</f>
        <v>1.0058360487805551</v>
      </c>
      <c r="H2784" s="69">
        <f>LGD!$D$7</f>
        <v>0.3</v>
      </c>
      <c r="I2784" s="68">
        <f t="shared" si="2283"/>
        <v>0</v>
      </c>
      <c r="J2784" s="70">
        <f t="shared" si="2284"/>
        <v>9.7269182899332826E-2</v>
      </c>
      <c r="K2784" s="68">
        <f t="shared" si="2285"/>
        <v>0</v>
      </c>
      <c r="M2784" s="64">
        <f t="shared" si="2280"/>
        <v>276</v>
      </c>
      <c r="N2784" s="64">
        <v>1</v>
      </c>
      <c r="O2784" s="63">
        <f t="shared" si="2286"/>
        <v>0.13390000000000002</v>
      </c>
      <c r="P2784" s="87">
        <f t="shared" si="2281"/>
        <v>1.1705738867020156E-2</v>
      </c>
      <c r="Q2784" s="64">
        <f t="shared" si="2287"/>
        <v>66</v>
      </c>
      <c r="R2784" s="87">
        <f t="shared" si="2288"/>
        <v>0.54470502905201013</v>
      </c>
      <c r="S2784" s="64">
        <v>198</v>
      </c>
    </row>
    <row r="2785" spans="1:19" x14ac:dyDescent="0.25">
      <c r="B2785" s="62">
        <v>18</v>
      </c>
      <c r="C2785" s="64" t="s">
        <v>17</v>
      </c>
      <c r="D2785" s="68"/>
      <c r="E2785" s="68">
        <f>$D$2598*R2785</f>
        <v>0</v>
      </c>
      <c r="F2785" s="63">
        <f t="shared" si="2282"/>
        <v>1.2517692630948651E-3</v>
      </c>
      <c r="G2785" s="65">
        <f>IFERROR(VLOOKUP(B2785,EFA!$C$2:$D$7,2,0),EFA!$D$7)</f>
        <v>1.0058360487805551</v>
      </c>
      <c r="H2785" s="69">
        <f>LGD!$D$8</f>
        <v>4.6364209605119888E-2</v>
      </c>
      <c r="I2785" s="68">
        <f t="shared" si="2283"/>
        <v>0</v>
      </c>
      <c r="J2785" s="70">
        <f t="shared" si="2284"/>
        <v>9.7269182899332826E-2</v>
      </c>
      <c r="K2785" s="68">
        <f t="shared" si="2285"/>
        <v>0</v>
      </c>
      <c r="M2785" s="64">
        <f t="shared" si="2280"/>
        <v>276</v>
      </c>
      <c r="N2785" s="64">
        <v>1</v>
      </c>
      <c r="O2785" s="63">
        <f t="shared" si="2286"/>
        <v>0.13390000000000002</v>
      </c>
      <c r="P2785" s="87">
        <f t="shared" si="2281"/>
        <v>1.1705738867020156E-2</v>
      </c>
      <c r="Q2785" s="64">
        <f t="shared" si="2287"/>
        <v>66</v>
      </c>
      <c r="R2785" s="87">
        <f t="shared" si="2288"/>
        <v>0.54470502905201013</v>
      </c>
      <c r="S2785" s="64">
        <v>198</v>
      </c>
    </row>
    <row r="2786" spans="1:19" x14ac:dyDescent="0.25">
      <c r="B2786" s="62">
        <v>18</v>
      </c>
      <c r="C2786" s="64" t="s">
        <v>18</v>
      </c>
      <c r="D2786" s="68"/>
      <c r="E2786" s="68">
        <f>$D$2599*R2786</f>
        <v>0</v>
      </c>
      <c r="F2786" s="63">
        <f t="shared" si="2282"/>
        <v>1.2517692630948651E-3</v>
      </c>
      <c r="G2786" s="65">
        <f>IFERROR(VLOOKUP(B2786,EFA!$C$2:$D$7,2,0),EFA!$D$7)</f>
        <v>1.0058360487805551</v>
      </c>
      <c r="H2786" s="69">
        <f>LGD!$D$9</f>
        <v>0.25</v>
      </c>
      <c r="I2786" s="68">
        <f t="shared" si="2283"/>
        <v>0</v>
      </c>
      <c r="J2786" s="70">
        <f t="shared" si="2284"/>
        <v>9.7269182899332826E-2</v>
      </c>
      <c r="K2786" s="68">
        <f t="shared" si="2285"/>
        <v>0</v>
      </c>
      <c r="M2786" s="64">
        <f t="shared" si="2280"/>
        <v>276</v>
      </c>
      <c r="N2786" s="64">
        <v>1</v>
      </c>
      <c r="O2786" s="63">
        <f t="shared" si="2286"/>
        <v>0.13390000000000002</v>
      </c>
      <c r="P2786" s="87">
        <f t="shared" si="2281"/>
        <v>1.1705738867020156E-2</v>
      </c>
      <c r="Q2786" s="64">
        <f t="shared" si="2287"/>
        <v>66</v>
      </c>
      <c r="R2786" s="87">
        <f t="shared" si="2288"/>
        <v>0.54470502905201013</v>
      </c>
      <c r="S2786" s="64">
        <v>198</v>
      </c>
    </row>
    <row r="2787" spans="1:19" x14ac:dyDescent="0.25">
      <c r="B2787" s="62">
        <v>18</v>
      </c>
      <c r="C2787" s="64" t="s">
        <v>19</v>
      </c>
      <c r="D2787" s="68"/>
      <c r="E2787" s="68">
        <f>$D$2600*R2787</f>
        <v>0</v>
      </c>
      <c r="F2787" s="63">
        <f t="shared" si="2282"/>
        <v>1.2517692630948651E-3</v>
      </c>
      <c r="G2787" s="65">
        <f>IFERROR(VLOOKUP(B2787,EFA!$C$2:$D$7,2,0),EFA!$D$7)</f>
        <v>1.0058360487805551</v>
      </c>
      <c r="H2787" s="69">
        <f>LGD!$D$10</f>
        <v>0.35</v>
      </c>
      <c r="I2787" s="68">
        <f t="shared" si="2283"/>
        <v>0</v>
      </c>
      <c r="J2787" s="70">
        <f t="shared" si="2284"/>
        <v>9.7269182899332826E-2</v>
      </c>
      <c r="K2787" s="68">
        <f t="shared" si="2285"/>
        <v>0</v>
      </c>
      <c r="M2787" s="64">
        <f t="shared" si="2280"/>
        <v>276</v>
      </c>
      <c r="N2787" s="64">
        <v>1</v>
      </c>
      <c r="O2787" s="63">
        <f t="shared" si="2286"/>
        <v>0.13390000000000002</v>
      </c>
      <c r="P2787" s="87">
        <f t="shared" si="2281"/>
        <v>1.1705738867020156E-2</v>
      </c>
      <c r="Q2787" s="64">
        <f t="shared" si="2287"/>
        <v>66</v>
      </c>
      <c r="R2787" s="87">
        <f t="shared" si="2288"/>
        <v>0.54470502905201013</v>
      </c>
      <c r="S2787" s="64">
        <v>198</v>
      </c>
    </row>
    <row r="2788" spans="1:19" x14ac:dyDescent="0.25">
      <c r="B2788" s="62">
        <v>18</v>
      </c>
      <c r="C2788" s="64" t="s">
        <v>20</v>
      </c>
      <c r="D2788" s="68"/>
      <c r="E2788" s="68">
        <f>$D$2601*R2788</f>
        <v>0</v>
      </c>
      <c r="F2788" s="63">
        <f t="shared" si="2282"/>
        <v>1.2517692630948651E-3</v>
      </c>
      <c r="G2788" s="65">
        <f>IFERROR(VLOOKUP(B2788,EFA!$C$2:$D$7,2,0),EFA!$D$7)</f>
        <v>1.0058360487805551</v>
      </c>
      <c r="H2788" s="69">
        <f>LGD!$D$11</f>
        <v>0.55000000000000004</v>
      </c>
      <c r="I2788" s="68">
        <f t="shared" si="2283"/>
        <v>0</v>
      </c>
      <c r="J2788" s="70">
        <f t="shared" si="2284"/>
        <v>9.7269182899332826E-2</v>
      </c>
      <c r="K2788" s="68">
        <f t="shared" si="2285"/>
        <v>0</v>
      </c>
      <c r="M2788" s="64">
        <f t="shared" si="2280"/>
        <v>276</v>
      </c>
      <c r="N2788" s="64">
        <v>1</v>
      </c>
      <c r="O2788" s="63">
        <f t="shared" si="2286"/>
        <v>0.13390000000000002</v>
      </c>
      <c r="P2788" s="87">
        <f t="shared" si="2281"/>
        <v>1.1705738867020156E-2</v>
      </c>
      <c r="Q2788" s="64">
        <f t="shared" si="2287"/>
        <v>66</v>
      </c>
      <c r="R2788" s="87">
        <f t="shared" si="2288"/>
        <v>0.54470502905201013</v>
      </c>
      <c r="S2788" s="64">
        <v>198</v>
      </c>
    </row>
    <row r="2789" spans="1:19" x14ac:dyDescent="0.25">
      <c r="C2789" s="64"/>
      <c r="D2789" s="68"/>
      <c r="E2789" s="68"/>
      <c r="F2789" s="63"/>
      <c r="G2789" s="65"/>
      <c r="H2789" s="69"/>
      <c r="I2789" s="68"/>
      <c r="J2789" s="70"/>
      <c r="K2789" s="68"/>
      <c r="M2789" s="64"/>
      <c r="N2789" s="64"/>
      <c r="O2789" s="63"/>
      <c r="P2789" s="87"/>
      <c r="Q2789" s="64"/>
      <c r="R2789" s="87"/>
      <c r="S2789" s="64"/>
    </row>
    <row r="2790" spans="1:19" x14ac:dyDescent="0.25">
      <c r="A2790" s="64">
        <v>23</v>
      </c>
      <c r="B2790" s="62" t="s">
        <v>52</v>
      </c>
      <c r="C2790" s="64" t="s">
        <v>9</v>
      </c>
      <c r="D2790" s="64"/>
      <c r="E2790" s="84" t="s">
        <v>26</v>
      </c>
      <c r="F2790" s="84" t="s">
        <v>39</v>
      </c>
      <c r="G2790" s="84" t="s">
        <v>27</v>
      </c>
      <c r="H2790" s="84" t="s">
        <v>28</v>
      </c>
      <c r="I2790" s="84" t="s">
        <v>29</v>
      </c>
      <c r="J2790" s="84" t="s">
        <v>30</v>
      </c>
      <c r="K2790" s="85" t="s">
        <v>31</v>
      </c>
      <c r="M2790" s="85" t="s">
        <v>32</v>
      </c>
      <c r="N2790" s="85" t="s">
        <v>33</v>
      </c>
      <c r="O2790" s="85" t="s">
        <v>34</v>
      </c>
      <c r="P2790" s="85" t="s">
        <v>35</v>
      </c>
      <c r="Q2790" s="85" t="s">
        <v>36</v>
      </c>
      <c r="R2790" s="85" t="s">
        <v>37</v>
      </c>
      <c r="S2790" s="85" t="s">
        <v>38</v>
      </c>
    </row>
    <row r="2791" spans="1:19" x14ac:dyDescent="0.25">
      <c r="B2791" s="62">
        <v>19</v>
      </c>
      <c r="C2791" s="64" t="s">
        <v>12</v>
      </c>
      <c r="D2791" s="68"/>
      <c r="E2791" s="68">
        <f>$D$2593*R2791</f>
        <v>0</v>
      </c>
      <c r="F2791" s="63">
        <f>$V$4-$U$4</f>
        <v>1.1840721458190595E-3</v>
      </c>
      <c r="G2791" s="65">
        <f>IFERROR(VLOOKUP(B2791,EFA!$C$2:$D$7,2,0),EFA!$D$7)</f>
        <v>1.0058360487805551</v>
      </c>
      <c r="H2791" s="69">
        <f>LGD!$D$3</f>
        <v>0</v>
      </c>
      <c r="I2791" s="68">
        <f>E2791*F2791*G2791*H2791</f>
        <v>0</v>
      </c>
      <c r="J2791" s="70">
        <f>1/((1+($O$16/12))^(M2791-Q2791))</f>
        <v>8.5142281390711685E-2</v>
      </c>
      <c r="K2791" s="68">
        <f>I2791*J2791</f>
        <v>0</v>
      </c>
      <c r="M2791" s="64">
        <f t="shared" ref="M2791:M2799" si="2289">12*23</f>
        <v>276</v>
      </c>
      <c r="N2791" s="64">
        <v>1</v>
      </c>
      <c r="O2791" s="63">
        <f>$O$16</f>
        <v>0.13390000000000002</v>
      </c>
      <c r="P2791" s="87">
        <f t="shared" ref="P2791:P2799" si="2290">PMT(O2791/12,M2791,-N2791,0,0)</f>
        <v>1.1705738867020156E-2</v>
      </c>
      <c r="Q2791" s="64">
        <f>$Q$2788-12</f>
        <v>54</v>
      </c>
      <c r="R2791" s="87">
        <f>PV(O2791/12,Q2791,-P2791,0,0)</f>
        <v>0.47286952355624712</v>
      </c>
      <c r="S2791" s="64">
        <v>198</v>
      </c>
    </row>
    <row r="2792" spans="1:19" x14ac:dyDescent="0.25">
      <c r="B2792" s="62">
        <v>19</v>
      </c>
      <c r="C2792" s="64" t="s">
        <v>13</v>
      </c>
      <c r="D2792" s="68"/>
      <c r="E2792" s="68">
        <f>$D$2594*R2792</f>
        <v>0</v>
      </c>
      <c r="F2792" s="63">
        <f t="shared" ref="F2792:F2799" si="2291">$V$4-$U$4</f>
        <v>1.1840721458190595E-3</v>
      </c>
      <c r="G2792" s="65">
        <f>IFERROR(VLOOKUP(B2792,EFA!$C$2:$D$7,2,0),EFA!$D$7)</f>
        <v>1.0058360487805551</v>
      </c>
      <c r="H2792" s="69">
        <f>LGD!$D$4</f>
        <v>0.55000000000000004</v>
      </c>
      <c r="I2792" s="68">
        <f t="shared" ref="I2792:I2799" si="2292">E2792*F2792*G2792*H2792</f>
        <v>0</v>
      </c>
      <c r="J2792" s="70">
        <f t="shared" ref="J2792:J2799" si="2293">1/((1+($O$16/12))^(M2792-Q2792))</f>
        <v>8.5142281390711685E-2</v>
      </c>
      <c r="K2792" s="68">
        <f t="shared" ref="K2792:K2799" si="2294">I2792*J2792</f>
        <v>0</v>
      </c>
      <c r="M2792" s="64">
        <f t="shared" si="2289"/>
        <v>276</v>
      </c>
      <c r="N2792" s="64">
        <v>1</v>
      </c>
      <c r="O2792" s="63">
        <f t="shared" ref="O2792:O2799" si="2295">$O$16</f>
        <v>0.13390000000000002</v>
      </c>
      <c r="P2792" s="87">
        <f t="shared" si="2290"/>
        <v>1.1705738867020156E-2</v>
      </c>
      <c r="Q2792" s="64">
        <f t="shared" ref="Q2792:Q2799" si="2296">$Q$2788-12</f>
        <v>54</v>
      </c>
      <c r="R2792" s="87">
        <f t="shared" ref="R2792:R2799" si="2297">PV(O2792/12,Q2792,-P2792,0,0)</f>
        <v>0.47286952355624712</v>
      </c>
      <c r="S2792" s="64">
        <v>198</v>
      </c>
    </row>
    <row r="2793" spans="1:19" x14ac:dyDescent="0.25">
      <c r="B2793" s="62">
        <v>19</v>
      </c>
      <c r="C2793" s="64" t="s">
        <v>14</v>
      </c>
      <c r="D2793" s="68"/>
      <c r="E2793" s="68">
        <f>$D$2595*R2793</f>
        <v>0</v>
      </c>
      <c r="F2793" s="63">
        <f t="shared" si="2291"/>
        <v>1.1840721458190595E-3</v>
      </c>
      <c r="G2793" s="65">
        <f>IFERROR(VLOOKUP(B2793,EFA!$C$2:$D$7,2,0),EFA!$D$7)</f>
        <v>1.0058360487805551</v>
      </c>
      <c r="H2793" s="69">
        <f>LGD!$D$5</f>
        <v>0.14000000000000001</v>
      </c>
      <c r="I2793" s="68">
        <f t="shared" si="2292"/>
        <v>0</v>
      </c>
      <c r="J2793" s="70">
        <f t="shared" si="2293"/>
        <v>8.5142281390711685E-2</v>
      </c>
      <c r="K2793" s="68">
        <f t="shared" si="2294"/>
        <v>0</v>
      </c>
      <c r="M2793" s="64">
        <f t="shared" si="2289"/>
        <v>276</v>
      </c>
      <c r="N2793" s="64">
        <v>1</v>
      </c>
      <c r="O2793" s="63">
        <f t="shared" si="2295"/>
        <v>0.13390000000000002</v>
      </c>
      <c r="P2793" s="87">
        <f t="shared" si="2290"/>
        <v>1.1705738867020156E-2</v>
      </c>
      <c r="Q2793" s="64">
        <f t="shared" si="2296"/>
        <v>54</v>
      </c>
      <c r="R2793" s="87">
        <f t="shared" si="2297"/>
        <v>0.47286952355624712</v>
      </c>
      <c r="S2793" s="64">
        <v>198</v>
      </c>
    </row>
    <row r="2794" spans="1:19" x14ac:dyDescent="0.25">
      <c r="B2794" s="62">
        <v>19</v>
      </c>
      <c r="C2794" s="64" t="s">
        <v>15</v>
      </c>
      <c r="D2794" s="68"/>
      <c r="E2794" s="68">
        <f>$D$2596*R2794</f>
        <v>0</v>
      </c>
      <c r="F2794" s="63">
        <f t="shared" si="2291"/>
        <v>1.1840721458190595E-3</v>
      </c>
      <c r="G2794" s="65">
        <f>IFERROR(VLOOKUP(B2794,EFA!$C$2:$D$7,2,0),EFA!$D$7)</f>
        <v>1.0058360487805551</v>
      </c>
      <c r="H2794" s="69">
        <f>LGD!$D$6</f>
        <v>0.3</v>
      </c>
      <c r="I2794" s="68">
        <f t="shared" si="2292"/>
        <v>0</v>
      </c>
      <c r="J2794" s="70">
        <f t="shared" si="2293"/>
        <v>8.5142281390711685E-2</v>
      </c>
      <c r="K2794" s="68">
        <f t="shared" si="2294"/>
        <v>0</v>
      </c>
      <c r="M2794" s="64">
        <f t="shared" si="2289"/>
        <v>276</v>
      </c>
      <c r="N2794" s="64">
        <v>1</v>
      </c>
      <c r="O2794" s="63">
        <f t="shared" si="2295"/>
        <v>0.13390000000000002</v>
      </c>
      <c r="P2794" s="87">
        <f t="shared" si="2290"/>
        <v>1.1705738867020156E-2</v>
      </c>
      <c r="Q2794" s="64">
        <f t="shared" si="2296"/>
        <v>54</v>
      </c>
      <c r="R2794" s="87">
        <f t="shared" si="2297"/>
        <v>0.47286952355624712</v>
      </c>
      <c r="S2794" s="64">
        <v>198</v>
      </c>
    </row>
    <row r="2795" spans="1:19" x14ac:dyDescent="0.25">
      <c r="B2795" s="62">
        <v>19</v>
      </c>
      <c r="C2795" s="64" t="s">
        <v>16</v>
      </c>
      <c r="D2795" s="68"/>
      <c r="E2795" s="68">
        <f>$D$2597*R2795</f>
        <v>0</v>
      </c>
      <c r="F2795" s="63">
        <f t="shared" si="2291"/>
        <v>1.1840721458190595E-3</v>
      </c>
      <c r="G2795" s="65">
        <f>IFERROR(VLOOKUP(B2795,EFA!$C$2:$D$7,2,0),EFA!$D$7)</f>
        <v>1.0058360487805551</v>
      </c>
      <c r="H2795" s="69">
        <f>LGD!$D$7</f>
        <v>0.3</v>
      </c>
      <c r="I2795" s="68">
        <f t="shared" si="2292"/>
        <v>0</v>
      </c>
      <c r="J2795" s="70">
        <f t="shared" si="2293"/>
        <v>8.5142281390711685E-2</v>
      </c>
      <c r="K2795" s="68">
        <f t="shared" si="2294"/>
        <v>0</v>
      </c>
      <c r="M2795" s="64">
        <f t="shared" si="2289"/>
        <v>276</v>
      </c>
      <c r="N2795" s="64">
        <v>1</v>
      </c>
      <c r="O2795" s="63">
        <f t="shared" si="2295"/>
        <v>0.13390000000000002</v>
      </c>
      <c r="P2795" s="87">
        <f t="shared" si="2290"/>
        <v>1.1705738867020156E-2</v>
      </c>
      <c r="Q2795" s="64">
        <f t="shared" si="2296"/>
        <v>54</v>
      </c>
      <c r="R2795" s="87">
        <f t="shared" si="2297"/>
        <v>0.47286952355624712</v>
      </c>
      <c r="S2795" s="64">
        <v>198</v>
      </c>
    </row>
    <row r="2796" spans="1:19" x14ac:dyDescent="0.25">
      <c r="B2796" s="62">
        <v>19</v>
      </c>
      <c r="C2796" s="64" t="s">
        <v>17</v>
      </c>
      <c r="D2796" s="68"/>
      <c r="E2796" s="68">
        <f>$D$2598*R2796</f>
        <v>0</v>
      </c>
      <c r="F2796" s="63">
        <f t="shared" si="2291"/>
        <v>1.1840721458190595E-3</v>
      </c>
      <c r="G2796" s="65">
        <f>IFERROR(VLOOKUP(B2796,EFA!$C$2:$D$7,2,0),EFA!$D$7)</f>
        <v>1.0058360487805551</v>
      </c>
      <c r="H2796" s="69">
        <f>LGD!$D$8</f>
        <v>4.6364209605119888E-2</v>
      </c>
      <c r="I2796" s="68">
        <f t="shared" si="2292"/>
        <v>0</v>
      </c>
      <c r="J2796" s="70">
        <f t="shared" si="2293"/>
        <v>8.5142281390711685E-2</v>
      </c>
      <c r="K2796" s="68">
        <f t="shared" si="2294"/>
        <v>0</v>
      </c>
      <c r="M2796" s="64">
        <f t="shared" si="2289"/>
        <v>276</v>
      </c>
      <c r="N2796" s="64">
        <v>1</v>
      </c>
      <c r="O2796" s="63">
        <f t="shared" si="2295"/>
        <v>0.13390000000000002</v>
      </c>
      <c r="P2796" s="87">
        <f t="shared" si="2290"/>
        <v>1.1705738867020156E-2</v>
      </c>
      <c r="Q2796" s="64">
        <f t="shared" si="2296"/>
        <v>54</v>
      </c>
      <c r="R2796" s="87">
        <f t="shared" si="2297"/>
        <v>0.47286952355624712</v>
      </c>
      <c r="S2796" s="64">
        <v>198</v>
      </c>
    </row>
    <row r="2797" spans="1:19" x14ac:dyDescent="0.25">
      <c r="B2797" s="62">
        <v>19</v>
      </c>
      <c r="C2797" s="64" t="s">
        <v>18</v>
      </c>
      <c r="D2797" s="68"/>
      <c r="E2797" s="68">
        <f>$D$2599*R2797</f>
        <v>0</v>
      </c>
      <c r="F2797" s="63">
        <f t="shared" si="2291"/>
        <v>1.1840721458190595E-3</v>
      </c>
      <c r="G2797" s="65">
        <f>IFERROR(VLOOKUP(B2797,EFA!$C$2:$D$7,2,0),EFA!$D$7)</f>
        <v>1.0058360487805551</v>
      </c>
      <c r="H2797" s="69">
        <f>LGD!$D$9</f>
        <v>0.25</v>
      </c>
      <c r="I2797" s="68">
        <f t="shared" si="2292"/>
        <v>0</v>
      </c>
      <c r="J2797" s="70">
        <f t="shared" si="2293"/>
        <v>8.5142281390711685E-2</v>
      </c>
      <c r="K2797" s="68">
        <f t="shared" si="2294"/>
        <v>0</v>
      </c>
      <c r="M2797" s="64">
        <f t="shared" si="2289"/>
        <v>276</v>
      </c>
      <c r="N2797" s="64">
        <v>1</v>
      </c>
      <c r="O2797" s="63">
        <f t="shared" si="2295"/>
        <v>0.13390000000000002</v>
      </c>
      <c r="P2797" s="87">
        <f t="shared" si="2290"/>
        <v>1.1705738867020156E-2</v>
      </c>
      <c r="Q2797" s="64">
        <f t="shared" si="2296"/>
        <v>54</v>
      </c>
      <c r="R2797" s="87">
        <f t="shared" si="2297"/>
        <v>0.47286952355624712</v>
      </c>
      <c r="S2797" s="64">
        <v>198</v>
      </c>
    </row>
    <row r="2798" spans="1:19" x14ac:dyDescent="0.25">
      <c r="B2798" s="62">
        <v>19</v>
      </c>
      <c r="C2798" s="64" t="s">
        <v>19</v>
      </c>
      <c r="D2798" s="68"/>
      <c r="E2798" s="68">
        <f>$D$2600*R2798</f>
        <v>0</v>
      </c>
      <c r="F2798" s="63">
        <f t="shared" si="2291"/>
        <v>1.1840721458190595E-3</v>
      </c>
      <c r="G2798" s="65">
        <f>IFERROR(VLOOKUP(B2798,EFA!$C$2:$D$7,2,0),EFA!$D$7)</f>
        <v>1.0058360487805551</v>
      </c>
      <c r="H2798" s="69">
        <f>LGD!$D$10</f>
        <v>0.35</v>
      </c>
      <c r="I2798" s="68">
        <f t="shared" si="2292"/>
        <v>0</v>
      </c>
      <c r="J2798" s="70">
        <f t="shared" si="2293"/>
        <v>8.5142281390711685E-2</v>
      </c>
      <c r="K2798" s="68">
        <f t="shared" si="2294"/>
        <v>0</v>
      </c>
      <c r="M2798" s="64">
        <f t="shared" si="2289"/>
        <v>276</v>
      </c>
      <c r="N2798" s="64">
        <v>1</v>
      </c>
      <c r="O2798" s="63">
        <f t="shared" si="2295"/>
        <v>0.13390000000000002</v>
      </c>
      <c r="P2798" s="87">
        <f t="shared" si="2290"/>
        <v>1.1705738867020156E-2</v>
      </c>
      <c r="Q2798" s="64">
        <f t="shared" si="2296"/>
        <v>54</v>
      </c>
      <c r="R2798" s="87">
        <f t="shared" si="2297"/>
        <v>0.47286952355624712</v>
      </c>
      <c r="S2798" s="64">
        <v>198</v>
      </c>
    </row>
    <row r="2799" spans="1:19" x14ac:dyDescent="0.25">
      <c r="B2799" s="62">
        <v>19</v>
      </c>
      <c r="C2799" s="64" t="s">
        <v>20</v>
      </c>
      <c r="D2799" s="68"/>
      <c r="E2799" s="68">
        <f>$D$2601*R2799</f>
        <v>0</v>
      </c>
      <c r="F2799" s="63">
        <f t="shared" si="2291"/>
        <v>1.1840721458190595E-3</v>
      </c>
      <c r="G2799" s="65">
        <f>IFERROR(VLOOKUP(B2799,EFA!$C$2:$D$7,2,0),EFA!$D$7)</f>
        <v>1.0058360487805551</v>
      </c>
      <c r="H2799" s="69">
        <f>LGD!$D$11</f>
        <v>0.55000000000000004</v>
      </c>
      <c r="I2799" s="68">
        <f t="shared" si="2292"/>
        <v>0</v>
      </c>
      <c r="J2799" s="70">
        <f t="shared" si="2293"/>
        <v>8.5142281390711685E-2</v>
      </c>
      <c r="K2799" s="68">
        <f t="shared" si="2294"/>
        <v>0</v>
      </c>
      <c r="M2799" s="64">
        <f t="shared" si="2289"/>
        <v>276</v>
      </c>
      <c r="N2799" s="64">
        <v>1</v>
      </c>
      <c r="O2799" s="63">
        <f t="shared" si="2295"/>
        <v>0.13390000000000002</v>
      </c>
      <c r="P2799" s="87">
        <f t="shared" si="2290"/>
        <v>1.1705738867020156E-2</v>
      </c>
      <c r="Q2799" s="64">
        <f t="shared" si="2296"/>
        <v>54</v>
      </c>
      <c r="R2799" s="87">
        <f t="shared" si="2297"/>
        <v>0.47286952355624712</v>
      </c>
      <c r="S2799" s="64">
        <v>198</v>
      </c>
    </row>
    <row r="2800" spans="1:19" x14ac:dyDescent="0.25">
      <c r="C2800" s="94"/>
      <c r="D2800" s="102"/>
      <c r="E2800" s="102"/>
      <c r="F2800" s="95"/>
      <c r="G2800" s="98"/>
      <c r="H2800" s="99"/>
      <c r="I2800" s="102"/>
      <c r="J2800" s="100"/>
      <c r="K2800" s="102"/>
      <c r="M2800" s="94"/>
      <c r="N2800" s="94"/>
      <c r="O2800" s="95"/>
      <c r="P2800" s="96"/>
      <c r="Q2800" s="94"/>
      <c r="R2800" s="96"/>
      <c r="S2800" s="94"/>
    </row>
    <row r="2801" spans="1:19" x14ac:dyDescent="0.25">
      <c r="A2801" s="64">
        <v>23</v>
      </c>
      <c r="B2801" s="62" t="s">
        <v>52</v>
      </c>
      <c r="C2801" s="64" t="s">
        <v>9</v>
      </c>
      <c r="D2801" s="64"/>
      <c r="E2801" s="84" t="s">
        <v>26</v>
      </c>
      <c r="F2801" s="84" t="s">
        <v>39</v>
      </c>
      <c r="G2801" s="84" t="s">
        <v>27</v>
      </c>
      <c r="H2801" s="84" t="s">
        <v>28</v>
      </c>
      <c r="I2801" s="84" t="s">
        <v>29</v>
      </c>
      <c r="J2801" s="84" t="s">
        <v>30</v>
      </c>
      <c r="K2801" s="85" t="s">
        <v>31</v>
      </c>
      <c r="M2801" s="85" t="s">
        <v>32</v>
      </c>
      <c r="N2801" s="85" t="s">
        <v>33</v>
      </c>
      <c r="O2801" s="85" t="s">
        <v>34</v>
      </c>
      <c r="P2801" s="85" t="s">
        <v>35</v>
      </c>
      <c r="Q2801" s="85" t="s">
        <v>36</v>
      </c>
      <c r="R2801" s="85" t="s">
        <v>37</v>
      </c>
      <c r="S2801" s="85" t="s">
        <v>38</v>
      </c>
    </row>
    <row r="2802" spans="1:19" x14ac:dyDescent="0.25">
      <c r="B2802" s="62">
        <v>20</v>
      </c>
      <c r="C2802" s="64" t="s">
        <v>12</v>
      </c>
      <c r="D2802" s="68"/>
      <c r="E2802" s="68">
        <f>$D$2593*R2802</f>
        <v>0</v>
      </c>
      <c r="F2802" s="63">
        <f>$W$4-$V$4</f>
        <v>1.1233231470873517E-3</v>
      </c>
      <c r="G2802" s="65">
        <f>IFERROR(VLOOKUP(B2802,EFA!$C$2:$D$7,2,0),EFA!$D$7)</f>
        <v>1.0058360487805551</v>
      </c>
      <c r="H2802" s="69">
        <f>LGD!$D$3</f>
        <v>0</v>
      </c>
      <c r="I2802" s="68">
        <f>E2802*F2802*G2802*H2802</f>
        <v>0</v>
      </c>
      <c r="J2802" s="70">
        <f>1/((1+($O$16/12))^(M2802-Q2802))</f>
        <v>7.4527284637700544E-2</v>
      </c>
      <c r="K2802" s="68">
        <f>I2802*J2802</f>
        <v>0</v>
      </c>
      <c r="M2802" s="64">
        <f t="shared" ref="M2802:M2810" si="2298">12*23</f>
        <v>276</v>
      </c>
      <c r="N2802" s="64">
        <v>1</v>
      </c>
      <c r="O2802" s="63">
        <f>$O$16</f>
        <v>0.13390000000000002</v>
      </c>
      <c r="P2802" s="87">
        <f t="shared" ref="P2802:P2810" si="2299">PMT(O2802/12,M2802,-N2802,0,0)</f>
        <v>1.1705738867020156E-2</v>
      </c>
      <c r="Q2802" s="64">
        <f>$Q$2799-12</f>
        <v>42</v>
      </c>
      <c r="R2802" s="87">
        <f>PV(O2802/12,Q2802,-P2802,0,0)</f>
        <v>0.39080241414125721</v>
      </c>
      <c r="S2802" s="64">
        <v>198</v>
      </c>
    </row>
    <row r="2803" spans="1:19" x14ac:dyDescent="0.25">
      <c r="B2803" s="62">
        <v>20</v>
      </c>
      <c r="C2803" s="64" t="s">
        <v>13</v>
      </c>
      <c r="D2803" s="68"/>
      <c r="E2803" s="68">
        <f>$D$2594*R2803</f>
        <v>0</v>
      </c>
      <c r="F2803" s="63">
        <f t="shared" ref="F2803:F2810" si="2300">$W$4-$V$4</f>
        <v>1.1233231470873517E-3</v>
      </c>
      <c r="G2803" s="65">
        <f>IFERROR(VLOOKUP(B2803,EFA!$C$2:$D$7,2,0),EFA!$D$7)</f>
        <v>1.0058360487805551</v>
      </c>
      <c r="H2803" s="69">
        <f>LGD!$D$4</f>
        <v>0.55000000000000004</v>
      </c>
      <c r="I2803" s="68">
        <f t="shared" ref="I2803:I2810" si="2301">E2803*F2803*G2803*H2803</f>
        <v>0</v>
      </c>
      <c r="J2803" s="70">
        <f t="shared" ref="J2803:J2810" si="2302">1/((1+($O$16/12))^(M2803-Q2803))</f>
        <v>7.4527284637700544E-2</v>
      </c>
      <c r="K2803" s="68">
        <f t="shared" ref="K2803:K2810" si="2303">I2803*J2803</f>
        <v>0</v>
      </c>
      <c r="M2803" s="64">
        <f t="shared" si="2298"/>
        <v>276</v>
      </c>
      <c r="N2803" s="64">
        <v>1</v>
      </c>
      <c r="O2803" s="63">
        <f t="shared" ref="O2803:O2810" si="2304">$O$16</f>
        <v>0.13390000000000002</v>
      </c>
      <c r="P2803" s="87">
        <f t="shared" si="2299"/>
        <v>1.1705738867020156E-2</v>
      </c>
      <c r="Q2803" s="64">
        <f t="shared" ref="Q2803:Q2810" si="2305">$Q$2799-12</f>
        <v>42</v>
      </c>
      <c r="R2803" s="87">
        <f t="shared" ref="R2803:R2810" si="2306">PV(O2803/12,Q2803,-P2803,0,0)</f>
        <v>0.39080241414125721</v>
      </c>
      <c r="S2803" s="64">
        <v>198</v>
      </c>
    </row>
    <row r="2804" spans="1:19" x14ac:dyDescent="0.25">
      <c r="B2804" s="62">
        <v>20</v>
      </c>
      <c r="C2804" s="64" t="s">
        <v>14</v>
      </c>
      <c r="D2804" s="68"/>
      <c r="E2804" s="68">
        <f>$D$2595*R2804</f>
        <v>0</v>
      </c>
      <c r="F2804" s="63">
        <f t="shared" si="2300"/>
        <v>1.1233231470873517E-3</v>
      </c>
      <c r="G2804" s="65">
        <f>IFERROR(VLOOKUP(B2804,EFA!$C$2:$D$7,2,0),EFA!$D$7)</f>
        <v>1.0058360487805551</v>
      </c>
      <c r="H2804" s="69">
        <f>LGD!$D$5</f>
        <v>0.14000000000000001</v>
      </c>
      <c r="I2804" s="68">
        <f t="shared" si="2301"/>
        <v>0</v>
      </c>
      <c r="J2804" s="70">
        <f t="shared" si="2302"/>
        <v>7.4527284637700544E-2</v>
      </c>
      <c r="K2804" s="68">
        <f t="shared" si="2303"/>
        <v>0</v>
      </c>
      <c r="M2804" s="64">
        <f t="shared" si="2298"/>
        <v>276</v>
      </c>
      <c r="N2804" s="64">
        <v>1</v>
      </c>
      <c r="O2804" s="63">
        <f t="shared" si="2304"/>
        <v>0.13390000000000002</v>
      </c>
      <c r="P2804" s="87">
        <f t="shared" si="2299"/>
        <v>1.1705738867020156E-2</v>
      </c>
      <c r="Q2804" s="64">
        <f t="shared" si="2305"/>
        <v>42</v>
      </c>
      <c r="R2804" s="87">
        <f t="shared" si="2306"/>
        <v>0.39080241414125721</v>
      </c>
      <c r="S2804" s="64">
        <v>198</v>
      </c>
    </row>
    <row r="2805" spans="1:19" x14ac:dyDescent="0.25">
      <c r="B2805" s="62">
        <v>20</v>
      </c>
      <c r="C2805" s="64" t="s">
        <v>15</v>
      </c>
      <c r="D2805" s="68"/>
      <c r="E2805" s="68">
        <f>$D$2596*R2805</f>
        <v>0</v>
      </c>
      <c r="F2805" s="63">
        <f t="shared" si="2300"/>
        <v>1.1233231470873517E-3</v>
      </c>
      <c r="G2805" s="65">
        <f>IFERROR(VLOOKUP(B2805,EFA!$C$2:$D$7,2,0),EFA!$D$7)</f>
        <v>1.0058360487805551</v>
      </c>
      <c r="H2805" s="69">
        <f>LGD!$D$6</f>
        <v>0.3</v>
      </c>
      <c r="I2805" s="68">
        <f t="shared" si="2301"/>
        <v>0</v>
      </c>
      <c r="J2805" s="70">
        <f t="shared" si="2302"/>
        <v>7.4527284637700544E-2</v>
      </c>
      <c r="K2805" s="68">
        <f t="shared" si="2303"/>
        <v>0</v>
      </c>
      <c r="M2805" s="64">
        <f t="shared" si="2298"/>
        <v>276</v>
      </c>
      <c r="N2805" s="64">
        <v>1</v>
      </c>
      <c r="O2805" s="63">
        <f t="shared" si="2304"/>
        <v>0.13390000000000002</v>
      </c>
      <c r="P2805" s="87">
        <f t="shared" si="2299"/>
        <v>1.1705738867020156E-2</v>
      </c>
      <c r="Q2805" s="64">
        <f t="shared" si="2305"/>
        <v>42</v>
      </c>
      <c r="R2805" s="87">
        <f t="shared" si="2306"/>
        <v>0.39080241414125721</v>
      </c>
      <c r="S2805" s="64">
        <v>198</v>
      </c>
    </row>
    <row r="2806" spans="1:19" x14ac:dyDescent="0.25">
      <c r="B2806" s="62">
        <v>20</v>
      </c>
      <c r="C2806" s="64" t="s">
        <v>16</v>
      </c>
      <c r="D2806" s="68"/>
      <c r="E2806" s="68">
        <f>$D$2597*R2806</f>
        <v>0</v>
      </c>
      <c r="F2806" s="63">
        <f t="shared" si="2300"/>
        <v>1.1233231470873517E-3</v>
      </c>
      <c r="G2806" s="65">
        <f>IFERROR(VLOOKUP(B2806,EFA!$C$2:$D$7,2,0),EFA!$D$7)</f>
        <v>1.0058360487805551</v>
      </c>
      <c r="H2806" s="69">
        <f>LGD!$D$7</f>
        <v>0.3</v>
      </c>
      <c r="I2806" s="68">
        <f t="shared" si="2301"/>
        <v>0</v>
      </c>
      <c r="J2806" s="70">
        <f t="shared" si="2302"/>
        <v>7.4527284637700544E-2</v>
      </c>
      <c r="K2806" s="68">
        <f t="shared" si="2303"/>
        <v>0</v>
      </c>
      <c r="M2806" s="64">
        <f t="shared" si="2298"/>
        <v>276</v>
      </c>
      <c r="N2806" s="64">
        <v>1</v>
      </c>
      <c r="O2806" s="63">
        <f t="shared" si="2304"/>
        <v>0.13390000000000002</v>
      </c>
      <c r="P2806" s="87">
        <f t="shared" si="2299"/>
        <v>1.1705738867020156E-2</v>
      </c>
      <c r="Q2806" s="64">
        <f t="shared" si="2305"/>
        <v>42</v>
      </c>
      <c r="R2806" s="87">
        <f t="shared" si="2306"/>
        <v>0.39080241414125721</v>
      </c>
      <c r="S2806" s="64">
        <v>198</v>
      </c>
    </row>
    <row r="2807" spans="1:19" x14ac:dyDescent="0.25">
      <c r="B2807" s="62">
        <v>20</v>
      </c>
      <c r="C2807" s="64" t="s">
        <v>17</v>
      </c>
      <c r="D2807" s="68"/>
      <c r="E2807" s="68">
        <f>$D$2598*R2807</f>
        <v>0</v>
      </c>
      <c r="F2807" s="63">
        <f t="shared" si="2300"/>
        <v>1.1233231470873517E-3</v>
      </c>
      <c r="G2807" s="65">
        <f>IFERROR(VLOOKUP(B2807,EFA!$C$2:$D$7,2,0),EFA!$D$7)</f>
        <v>1.0058360487805551</v>
      </c>
      <c r="H2807" s="69">
        <f>LGD!$D$8</f>
        <v>4.6364209605119888E-2</v>
      </c>
      <c r="I2807" s="68">
        <f t="shared" si="2301"/>
        <v>0</v>
      </c>
      <c r="J2807" s="70">
        <f t="shared" si="2302"/>
        <v>7.4527284637700544E-2</v>
      </c>
      <c r="K2807" s="68">
        <f t="shared" si="2303"/>
        <v>0</v>
      </c>
      <c r="M2807" s="64">
        <f t="shared" si="2298"/>
        <v>276</v>
      </c>
      <c r="N2807" s="64">
        <v>1</v>
      </c>
      <c r="O2807" s="63">
        <f t="shared" si="2304"/>
        <v>0.13390000000000002</v>
      </c>
      <c r="P2807" s="87">
        <f t="shared" si="2299"/>
        <v>1.1705738867020156E-2</v>
      </c>
      <c r="Q2807" s="64">
        <f t="shared" si="2305"/>
        <v>42</v>
      </c>
      <c r="R2807" s="87">
        <f t="shared" si="2306"/>
        <v>0.39080241414125721</v>
      </c>
      <c r="S2807" s="64">
        <v>198</v>
      </c>
    </row>
    <row r="2808" spans="1:19" x14ac:dyDescent="0.25">
      <c r="B2808" s="62">
        <v>20</v>
      </c>
      <c r="C2808" s="64" t="s">
        <v>18</v>
      </c>
      <c r="D2808" s="68"/>
      <c r="E2808" s="68">
        <f>$D$2599*R2808</f>
        <v>0</v>
      </c>
      <c r="F2808" s="63">
        <f t="shared" si="2300"/>
        <v>1.1233231470873517E-3</v>
      </c>
      <c r="G2808" s="65">
        <f>IFERROR(VLOOKUP(B2808,EFA!$C$2:$D$7,2,0),EFA!$D$7)</f>
        <v>1.0058360487805551</v>
      </c>
      <c r="H2808" s="69">
        <f>LGD!$D$9</f>
        <v>0.25</v>
      </c>
      <c r="I2808" s="68">
        <f t="shared" si="2301"/>
        <v>0</v>
      </c>
      <c r="J2808" s="70">
        <f t="shared" si="2302"/>
        <v>7.4527284637700544E-2</v>
      </c>
      <c r="K2808" s="68">
        <f t="shared" si="2303"/>
        <v>0</v>
      </c>
      <c r="M2808" s="64">
        <f t="shared" si="2298"/>
        <v>276</v>
      </c>
      <c r="N2808" s="64">
        <v>1</v>
      </c>
      <c r="O2808" s="63">
        <f t="shared" si="2304"/>
        <v>0.13390000000000002</v>
      </c>
      <c r="P2808" s="87">
        <f t="shared" si="2299"/>
        <v>1.1705738867020156E-2</v>
      </c>
      <c r="Q2808" s="64">
        <f t="shared" si="2305"/>
        <v>42</v>
      </c>
      <c r="R2808" s="87">
        <f t="shared" si="2306"/>
        <v>0.39080241414125721</v>
      </c>
      <c r="S2808" s="64">
        <v>198</v>
      </c>
    </row>
    <row r="2809" spans="1:19" x14ac:dyDescent="0.25">
      <c r="B2809" s="62">
        <v>20</v>
      </c>
      <c r="C2809" s="64" t="s">
        <v>19</v>
      </c>
      <c r="D2809" s="68"/>
      <c r="E2809" s="68">
        <f>$D$2600*R2809</f>
        <v>0</v>
      </c>
      <c r="F2809" s="63">
        <f t="shared" si="2300"/>
        <v>1.1233231470873517E-3</v>
      </c>
      <c r="G2809" s="65">
        <f>IFERROR(VLOOKUP(B2809,EFA!$C$2:$D$7,2,0),EFA!$D$7)</f>
        <v>1.0058360487805551</v>
      </c>
      <c r="H2809" s="69">
        <f>LGD!$D$10</f>
        <v>0.35</v>
      </c>
      <c r="I2809" s="68">
        <f t="shared" si="2301"/>
        <v>0</v>
      </c>
      <c r="J2809" s="70">
        <f t="shared" si="2302"/>
        <v>7.4527284637700544E-2</v>
      </c>
      <c r="K2809" s="68">
        <f t="shared" si="2303"/>
        <v>0</v>
      </c>
      <c r="M2809" s="64">
        <f t="shared" si="2298"/>
        <v>276</v>
      </c>
      <c r="N2809" s="64">
        <v>1</v>
      </c>
      <c r="O2809" s="63">
        <f t="shared" si="2304"/>
        <v>0.13390000000000002</v>
      </c>
      <c r="P2809" s="87">
        <f t="shared" si="2299"/>
        <v>1.1705738867020156E-2</v>
      </c>
      <c r="Q2809" s="64">
        <f t="shared" si="2305"/>
        <v>42</v>
      </c>
      <c r="R2809" s="87">
        <f t="shared" si="2306"/>
        <v>0.39080241414125721</v>
      </c>
      <c r="S2809" s="64">
        <v>198</v>
      </c>
    </row>
    <row r="2810" spans="1:19" x14ac:dyDescent="0.25">
      <c r="B2810" s="62">
        <v>20</v>
      </c>
      <c r="C2810" s="64" t="s">
        <v>20</v>
      </c>
      <c r="D2810" s="68"/>
      <c r="E2810" s="68">
        <f>$D$2601*R2810</f>
        <v>0</v>
      </c>
      <c r="F2810" s="63">
        <f t="shared" si="2300"/>
        <v>1.1233231470873517E-3</v>
      </c>
      <c r="G2810" s="65">
        <f>IFERROR(VLOOKUP(B2810,EFA!$C$2:$D$7,2,0),EFA!$D$7)</f>
        <v>1.0058360487805551</v>
      </c>
      <c r="H2810" s="69">
        <f>LGD!$D$11</f>
        <v>0.55000000000000004</v>
      </c>
      <c r="I2810" s="68">
        <f t="shared" si="2301"/>
        <v>0</v>
      </c>
      <c r="J2810" s="70">
        <f t="shared" si="2302"/>
        <v>7.4527284637700544E-2</v>
      </c>
      <c r="K2810" s="68">
        <f t="shared" si="2303"/>
        <v>0</v>
      </c>
      <c r="M2810" s="64">
        <f t="shared" si="2298"/>
        <v>276</v>
      </c>
      <c r="N2810" s="64">
        <v>1</v>
      </c>
      <c r="O2810" s="63">
        <f t="shared" si="2304"/>
        <v>0.13390000000000002</v>
      </c>
      <c r="P2810" s="87">
        <f t="shared" si="2299"/>
        <v>1.1705738867020156E-2</v>
      </c>
      <c r="Q2810" s="64">
        <f t="shared" si="2305"/>
        <v>42</v>
      </c>
      <c r="R2810" s="87">
        <f t="shared" si="2306"/>
        <v>0.39080241414125721</v>
      </c>
      <c r="S2810" s="64">
        <v>198</v>
      </c>
    </row>
    <row r="2811" spans="1:19" x14ac:dyDescent="0.25">
      <c r="C2811" s="64"/>
      <c r="D2811" s="68"/>
      <c r="E2811" s="68"/>
      <c r="F2811" s="63"/>
      <c r="G2811" s="65"/>
      <c r="H2811" s="69"/>
      <c r="I2811" s="68"/>
      <c r="J2811" s="70"/>
      <c r="K2811" s="68"/>
      <c r="M2811" s="64"/>
      <c r="N2811" s="64"/>
      <c r="O2811" s="63"/>
      <c r="P2811" s="87"/>
      <c r="Q2811" s="64"/>
      <c r="R2811" s="87"/>
      <c r="S2811" s="64"/>
    </row>
    <row r="2812" spans="1:19" x14ac:dyDescent="0.25">
      <c r="A2812" s="64">
        <v>23</v>
      </c>
      <c r="B2812" s="62" t="s">
        <v>52</v>
      </c>
      <c r="C2812" s="64" t="s">
        <v>9</v>
      </c>
      <c r="D2812" s="64"/>
      <c r="E2812" s="84" t="s">
        <v>26</v>
      </c>
      <c r="F2812" s="84" t="s">
        <v>39</v>
      </c>
      <c r="G2812" s="84" t="s">
        <v>27</v>
      </c>
      <c r="H2812" s="84" t="s">
        <v>28</v>
      </c>
      <c r="I2812" s="84" t="s">
        <v>29</v>
      </c>
      <c r="J2812" s="84" t="s">
        <v>30</v>
      </c>
      <c r="K2812" s="85" t="s">
        <v>31</v>
      </c>
      <c r="M2812" s="85" t="s">
        <v>32</v>
      </c>
      <c r="N2812" s="85" t="s">
        <v>33</v>
      </c>
      <c r="O2812" s="85" t="s">
        <v>34</v>
      </c>
      <c r="P2812" s="85" t="s">
        <v>35</v>
      </c>
      <c r="Q2812" s="85" t="s">
        <v>36</v>
      </c>
      <c r="R2812" s="85" t="s">
        <v>37</v>
      </c>
      <c r="S2812" s="85" t="s">
        <v>38</v>
      </c>
    </row>
    <row r="2813" spans="1:19" x14ac:dyDescent="0.25">
      <c r="B2813" s="62">
        <v>21</v>
      </c>
      <c r="C2813" s="64" t="s">
        <v>12</v>
      </c>
      <c r="D2813" s="68"/>
      <c r="E2813" s="68">
        <f>$D$2593*R2813</f>
        <v>0</v>
      </c>
      <c r="F2813" s="63">
        <f t="shared" ref="F2813:F2820" si="2307">$X$4-$W$4</f>
        <v>1.0685045953105488E-3</v>
      </c>
      <c r="G2813" s="65">
        <f>IFERROR(VLOOKUP(B2813,EFA!$C$2:$D$7,2,0),EFA!$D$7)</f>
        <v>1.0058360487805551</v>
      </c>
      <c r="H2813" s="69">
        <f>LGD!$D$3</f>
        <v>0</v>
      </c>
      <c r="I2813" s="68">
        <f>E2813*F2813*G2813*H2813</f>
        <v>0</v>
      </c>
      <c r="J2813" s="70">
        <f>1/((1+($O$16/12))^(M2813-Q2813))</f>
        <v>6.5235697995693634E-2</v>
      </c>
      <c r="K2813" s="68">
        <f>I2813*J2813</f>
        <v>0</v>
      </c>
      <c r="M2813" s="64">
        <f t="shared" ref="M2813:M2821" si="2308">12*23</f>
        <v>276</v>
      </c>
      <c r="N2813" s="64">
        <v>1</v>
      </c>
      <c r="O2813" s="63">
        <f>$O$16</f>
        <v>0.13390000000000002</v>
      </c>
      <c r="P2813" s="87">
        <f t="shared" ref="P2813:P2821" si="2309">PMT(O2813/12,M2813,-N2813,0,0)</f>
        <v>1.1705738867020156E-2</v>
      </c>
      <c r="Q2813" s="64">
        <f>$Q$2810-12</f>
        <v>30</v>
      </c>
      <c r="R2813" s="87">
        <f>PV(O2813/12,Q2813,-P2813,0,0)</f>
        <v>0.29704640308166824</v>
      </c>
      <c r="S2813" s="64">
        <v>198</v>
      </c>
    </row>
    <row r="2814" spans="1:19" x14ac:dyDescent="0.25">
      <c r="B2814" s="62">
        <v>21</v>
      </c>
      <c r="C2814" s="64" t="s">
        <v>13</v>
      </c>
      <c r="D2814" s="68"/>
      <c r="E2814" s="68">
        <f>$D$2594*R2814</f>
        <v>0</v>
      </c>
      <c r="F2814" s="63">
        <f t="shared" si="2307"/>
        <v>1.0685045953105488E-3</v>
      </c>
      <c r="G2814" s="65">
        <f>IFERROR(VLOOKUP(B2814,EFA!$C$2:$D$7,2,0),EFA!$D$7)</f>
        <v>1.0058360487805551</v>
      </c>
      <c r="H2814" s="69">
        <f>LGD!$D$4</f>
        <v>0.55000000000000004</v>
      </c>
      <c r="I2814" s="68">
        <f t="shared" ref="I2814:I2821" si="2310">E2814*F2814*G2814*H2814</f>
        <v>0</v>
      </c>
      <c r="J2814" s="70">
        <f t="shared" ref="J2814:J2821" si="2311">1/((1+($O$16/12))^(M2814-Q2814))</f>
        <v>6.5235697995693634E-2</v>
      </c>
      <c r="K2814" s="68">
        <f t="shared" ref="K2814:K2821" si="2312">I2814*J2814</f>
        <v>0</v>
      </c>
      <c r="M2814" s="64">
        <f t="shared" si="2308"/>
        <v>276</v>
      </c>
      <c r="N2814" s="64">
        <v>1</v>
      </c>
      <c r="O2814" s="63">
        <f t="shared" ref="O2814:O2821" si="2313">$O$16</f>
        <v>0.13390000000000002</v>
      </c>
      <c r="P2814" s="87">
        <f t="shared" si="2309"/>
        <v>1.1705738867020156E-2</v>
      </c>
      <c r="Q2814" s="64">
        <f t="shared" ref="Q2814:Q2821" si="2314">$Q$2810-12</f>
        <v>30</v>
      </c>
      <c r="R2814" s="87">
        <f t="shared" ref="R2814:R2821" si="2315">PV(O2814/12,Q2814,-P2814,0,0)</f>
        <v>0.29704640308166824</v>
      </c>
      <c r="S2814" s="64">
        <v>198</v>
      </c>
    </row>
    <row r="2815" spans="1:19" x14ac:dyDescent="0.25">
      <c r="B2815" s="62">
        <v>21</v>
      </c>
      <c r="C2815" s="64" t="s">
        <v>14</v>
      </c>
      <c r="D2815" s="68"/>
      <c r="E2815" s="68">
        <f>$D$2595*R2815</f>
        <v>0</v>
      </c>
      <c r="F2815" s="63">
        <f t="shared" si="2307"/>
        <v>1.0685045953105488E-3</v>
      </c>
      <c r="G2815" s="65">
        <f>IFERROR(VLOOKUP(B2815,EFA!$C$2:$D$7,2,0),EFA!$D$7)</f>
        <v>1.0058360487805551</v>
      </c>
      <c r="H2815" s="69">
        <f>LGD!$D$5</f>
        <v>0.14000000000000001</v>
      </c>
      <c r="I2815" s="68">
        <f t="shared" si="2310"/>
        <v>0</v>
      </c>
      <c r="J2815" s="70">
        <f t="shared" si="2311"/>
        <v>6.5235697995693634E-2</v>
      </c>
      <c r="K2815" s="68">
        <f t="shared" si="2312"/>
        <v>0</v>
      </c>
      <c r="M2815" s="64">
        <f t="shared" si="2308"/>
        <v>276</v>
      </c>
      <c r="N2815" s="64">
        <v>1</v>
      </c>
      <c r="O2815" s="63">
        <f t="shared" si="2313"/>
        <v>0.13390000000000002</v>
      </c>
      <c r="P2815" s="87">
        <f t="shared" si="2309"/>
        <v>1.1705738867020156E-2</v>
      </c>
      <c r="Q2815" s="64">
        <f t="shared" si="2314"/>
        <v>30</v>
      </c>
      <c r="R2815" s="87">
        <f t="shared" si="2315"/>
        <v>0.29704640308166824</v>
      </c>
      <c r="S2815" s="64">
        <v>198</v>
      </c>
    </row>
    <row r="2816" spans="1:19" x14ac:dyDescent="0.25">
      <c r="B2816" s="62">
        <v>21</v>
      </c>
      <c r="C2816" s="64" t="s">
        <v>15</v>
      </c>
      <c r="D2816" s="68"/>
      <c r="E2816" s="68">
        <f>$D$2596*R2816</f>
        <v>0</v>
      </c>
      <c r="F2816" s="63">
        <f t="shared" si="2307"/>
        <v>1.0685045953105488E-3</v>
      </c>
      <c r="G2816" s="65">
        <f>IFERROR(VLOOKUP(B2816,EFA!$C$2:$D$7,2,0),EFA!$D$7)</f>
        <v>1.0058360487805551</v>
      </c>
      <c r="H2816" s="69">
        <f>LGD!$D$6</f>
        <v>0.3</v>
      </c>
      <c r="I2816" s="68">
        <f t="shared" si="2310"/>
        <v>0</v>
      </c>
      <c r="J2816" s="70">
        <f t="shared" si="2311"/>
        <v>6.5235697995693634E-2</v>
      </c>
      <c r="K2816" s="68">
        <f t="shared" si="2312"/>
        <v>0</v>
      </c>
      <c r="M2816" s="64">
        <f t="shared" si="2308"/>
        <v>276</v>
      </c>
      <c r="N2816" s="64">
        <v>1</v>
      </c>
      <c r="O2816" s="63">
        <f t="shared" si="2313"/>
        <v>0.13390000000000002</v>
      </c>
      <c r="P2816" s="87">
        <f t="shared" si="2309"/>
        <v>1.1705738867020156E-2</v>
      </c>
      <c r="Q2816" s="64">
        <f t="shared" si="2314"/>
        <v>30</v>
      </c>
      <c r="R2816" s="87">
        <f t="shared" si="2315"/>
        <v>0.29704640308166824</v>
      </c>
      <c r="S2816" s="64">
        <v>198</v>
      </c>
    </row>
    <row r="2817" spans="1:19" x14ac:dyDescent="0.25">
      <c r="B2817" s="62">
        <v>21</v>
      </c>
      <c r="C2817" s="64" t="s">
        <v>16</v>
      </c>
      <c r="D2817" s="68"/>
      <c r="E2817" s="68">
        <f>$D$2597*R2817</f>
        <v>0</v>
      </c>
      <c r="F2817" s="63">
        <f t="shared" si="2307"/>
        <v>1.0685045953105488E-3</v>
      </c>
      <c r="G2817" s="65">
        <f>IFERROR(VLOOKUP(B2817,EFA!$C$2:$D$7,2,0),EFA!$D$7)</f>
        <v>1.0058360487805551</v>
      </c>
      <c r="H2817" s="69">
        <f>LGD!$D$7</f>
        <v>0.3</v>
      </c>
      <c r="I2817" s="68">
        <f t="shared" si="2310"/>
        <v>0</v>
      </c>
      <c r="J2817" s="70">
        <f t="shared" si="2311"/>
        <v>6.5235697995693634E-2</v>
      </c>
      <c r="K2817" s="68">
        <f t="shared" si="2312"/>
        <v>0</v>
      </c>
      <c r="M2817" s="64">
        <f t="shared" si="2308"/>
        <v>276</v>
      </c>
      <c r="N2817" s="64">
        <v>1</v>
      </c>
      <c r="O2817" s="63">
        <f t="shared" si="2313"/>
        <v>0.13390000000000002</v>
      </c>
      <c r="P2817" s="87">
        <f t="shared" si="2309"/>
        <v>1.1705738867020156E-2</v>
      </c>
      <c r="Q2817" s="64">
        <f t="shared" si="2314"/>
        <v>30</v>
      </c>
      <c r="R2817" s="87">
        <f t="shared" si="2315"/>
        <v>0.29704640308166824</v>
      </c>
      <c r="S2817" s="64">
        <v>198</v>
      </c>
    </row>
    <row r="2818" spans="1:19" x14ac:dyDescent="0.25">
      <c r="B2818" s="62">
        <v>21</v>
      </c>
      <c r="C2818" s="64" t="s">
        <v>17</v>
      </c>
      <c r="D2818" s="68"/>
      <c r="E2818" s="68">
        <f>$D$2598*R2818</f>
        <v>0</v>
      </c>
      <c r="F2818" s="63">
        <f t="shared" si="2307"/>
        <v>1.0685045953105488E-3</v>
      </c>
      <c r="G2818" s="65">
        <f>IFERROR(VLOOKUP(B2818,EFA!$C$2:$D$7,2,0),EFA!$D$7)</f>
        <v>1.0058360487805551</v>
      </c>
      <c r="H2818" s="69">
        <f>LGD!$D$8</f>
        <v>4.6364209605119888E-2</v>
      </c>
      <c r="I2818" s="68">
        <f t="shared" si="2310"/>
        <v>0</v>
      </c>
      <c r="J2818" s="70">
        <f t="shared" si="2311"/>
        <v>6.5235697995693634E-2</v>
      </c>
      <c r="K2818" s="68">
        <f t="shared" si="2312"/>
        <v>0</v>
      </c>
      <c r="M2818" s="64">
        <f t="shared" si="2308"/>
        <v>276</v>
      </c>
      <c r="N2818" s="64">
        <v>1</v>
      </c>
      <c r="O2818" s="63">
        <f t="shared" si="2313"/>
        <v>0.13390000000000002</v>
      </c>
      <c r="P2818" s="87">
        <f t="shared" si="2309"/>
        <v>1.1705738867020156E-2</v>
      </c>
      <c r="Q2818" s="64">
        <f t="shared" si="2314"/>
        <v>30</v>
      </c>
      <c r="R2818" s="87">
        <f t="shared" si="2315"/>
        <v>0.29704640308166824</v>
      </c>
      <c r="S2818" s="64">
        <v>198</v>
      </c>
    </row>
    <row r="2819" spans="1:19" x14ac:dyDescent="0.25">
      <c r="B2819" s="62">
        <v>21</v>
      </c>
      <c r="C2819" s="64" t="s">
        <v>18</v>
      </c>
      <c r="D2819" s="68"/>
      <c r="E2819" s="68">
        <f>$D$2599*R2819</f>
        <v>0</v>
      </c>
      <c r="F2819" s="63">
        <f t="shared" si="2307"/>
        <v>1.0685045953105488E-3</v>
      </c>
      <c r="G2819" s="65">
        <f>IFERROR(VLOOKUP(B2819,EFA!$C$2:$D$7,2,0),EFA!$D$7)</f>
        <v>1.0058360487805551</v>
      </c>
      <c r="H2819" s="69">
        <f>LGD!$D$9</f>
        <v>0.25</v>
      </c>
      <c r="I2819" s="68">
        <f t="shared" si="2310"/>
        <v>0</v>
      </c>
      <c r="J2819" s="70">
        <f t="shared" si="2311"/>
        <v>6.5235697995693634E-2</v>
      </c>
      <c r="K2819" s="68">
        <f t="shared" si="2312"/>
        <v>0</v>
      </c>
      <c r="M2819" s="64">
        <f t="shared" si="2308"/>
        <v>276</v>
      </c>
      <c r="N2819" s="64">
        <v>1</v>
      </c>
      <c r="O2819" s="63">
        <f t="shared" si="2313"/>
        <v>0.13390000000000002</v>
      </c>
      <c r="P2819" s="87">
        <f t="shared" si="2309"/>
        <v>1.1705738867020156E-2</v>
      </c>
      <c r="Q2819" s="64">
        <f t="shared" si="2314"/>
        <v>30</v>
      </c>
      <c r="R2819" s="87">
        <f t="shared" si="2315"/>
        <v>0.29704640308166824</v>
      </c>
      <c r="S2819" s="64">
        <v>198</v>
      </c>
    </row>
    <row r="2820" spans="1:19" x14ac:dyDescent="0.25">
      <c r="B2820" s="62">
        <v>21</v>
      </c>
      <c r="C2820" s="64" t="s">
        <v>19</v>
      </c>
      <c r="D2820" s="68"/>
      <c r="E2820" s="68">
        <f>$D$2600*R2820</f>
        <v>0</v>
      </c>
      <c r="F2820" s="63">
        <f t="shared" si="2307"/>
        <v>1.0685045953105488E-3</v>
      </c>
      <c r="G2820" s="65">
        <f>IFERROR(VLOOKUP(B2820,EFA!$C$2:$D$7,2,0),EFA!$D$7)</f>
        <v>1.0058360487805551</v>
      </c>
      <c r="H2820" s="69">
        <f>LGD!$D$10</f>
        <v>0.35</v>
      </c>
      <c r="I2820" s="68">
        <f t="shared" si="2310"/>
        <v>0</v>
      </c>
      <c r="J2820" s="70">
        <f t="shared" si="2311"/>
        <v>6.5235697995693634E-2</v>
      </c>
      <c r="K2820" s="68">
        <f t="shared" si="2312"/>
        <v>0</v>
      </c>
      <c r="M2820" s="64">
        <f t="shared" si="2308"/>
        <v>276</v>
      </c>
      <c r="N2820" s="64">
        <v>1</v>
      </c>
      <c r="O2820" s="63">
        <f t="shared" si="2313"/>
        <v>0.13390000000000002</v>
      </c>
      <c r="P2820" s="87">
        <f t="shared" si="2309"/>
        <v>1.1705738867020156E-2</v>
      </c>
      <c r="Q2820" s="64">
        <f t="shared" si="2314"/>
        <v>30</v>
      </c>
      <c r="R2820" s="87">
        <f t="shared" si="2315"/>
        <v>0.29704640308166824</v>
      </c>
      <c r="S2820" s="64">
        <v>198</v>
      </c>
    </row>
    <row r="2821" spans="1:19" x14ac:dyDescent="0.25">
      <c r="B2821" s="62">
        <v>21</v>
      </c>
      <c r="C2821" s="64" t="s">
        <v>20</v>
      </c>
      <c r="D2821" s="68"/>
      <c r="E2821" s="68">
        <f>$D$2601*R2821</f>
        <v>0</v>
      </c>
      <c r="F2821" s="63">
        <f>$X$4-$W$4</f>
        <v>1.0685045953105488E-3</v>
      </c>
      <c r="G2821" s="65">
        <f>IFERROR(VLOOKUP(B2821,EFA!$C$2:$D$7,2,0),EFA!$D$7)</f>
        <v>1.0058360487805551</v>
      </c>
      <c r="H2821" s="69">
        <f>LGD!$D$11</f>
        <v>0.55000000000000004</v>
      </c>
      <c r="I2821" s="68">
        <f t="shared" si="2310"/>
        <v>0</v>
      </c>
      <c r="J2821" s="70">
        <f t="shared" si="2311"/>
        <v>6.5235697995693634E-2</v>
      </c>
      <c r="K2821" s="68">
        <f t="shared" si="2312"/>
        <v>0</v>
      </c>
      <c r="M2821" s="64">
        <f t="shared" si="2308"/>
        <v>276</v>
      </c>
      <c r="N2821" s="64">
        <v>1</v>
      </c>
      <c r="O2821" s="63">
        <f t="shared" si="2313"/>
        <v>0.13390000000000002</v>
      </c>
      <c r="P2821" s="87">
        <f t="shared" si="2309"/>
        <v>1.1705738867020156E-2</v>
      </c>
      <c r="Q2821" s="64">
        <f t="shared" si="2314"/>
        <v>30</v>
      </c>
      <c r="R2821" s="87">
        <f t="shared" si="2315"/>
        <v>0.29704640308166824</v>
      </c>
      <c r="S2821" s="64">
        <v>198</v>
      </c>
    </row>
    <row r="2822" spans="1:19" x14ac:dyDescent="0.25">
      <c r="C2822" s="94"/>
      <c r="D2822" s="102"/>
      <c r="E2822" s="102"/>
      <c r="F2822" s="95"/>
      <c r="G2822" s="98"/>
      <c r="H2822" s="99"/>
      <c r="I2822" s="102"/>
      <c r="J2822" s="100"/>
      <c r="K2822" s="102"/>
      <c r="M2822" s="94"/>
      <c r="N2822" s="94"/>
      <c r="O2822" s="95"/>
      <c r="P2822" s="96"/>
      <c r="Q2822" s="94"/>
      <c r="R2822" s="96"/>
      <c r="S2822" s="94"/>
    </row>
    <row r="2823" spans="1:19" x14ac:dyDescent="0.25">
      <c r="A2823" s="64">
        <v>23</v>
      </c>
      <c r="B2823" s="62" t="s">
        <v>52</v>
      </c>
      <c r="C2823" s="64" t="s">
        <v>9</v>
      </c>
      <c r="D2823" s="64"/>
      <c r="E2823" s="84" t="s">
        <v>26</v>
      </c>
      <c r="F2823" s="84" t="s">
        <v>39</v>
      </c>
      <c r="G2823" s="84" t="s">
        <v>27</v>
      </c>
      <c r="H2823" s="84" t="s">
        <v>28</v>
      </c>
      <c r="I2823" s="84" t="s">
        <v>29</v>
      </c>
      <c r="J2823" s="84" t="s">
        <v>30</v>
      </c>
      <c r="K2823" s="85" t="s">
        <v>31</v>
      </c>
      <c r="M2823" s="85" t="s">
        <v>32</v>
      </c>
      <c r="N2823" s="85" t="s">
        <v>33</v>
      </c>
      <c r="O2823" s="85" t="s">
        <v>34</v>
      </c>
      <c r="P2823" s="85" t="s">
        <v>35</v>
      </c>
      <c r="Q2823" s="85" t="s">
        <v>36</v>
      </c>
      <c r="R2823" s="85" t="s">
        <v>37</v>
      </c>
      <c r="S2823" s="85" t="s">
        <v>38</v>
      </c>
    </row>
    <row r="2824" spans="1:19" x14ac:dyDescent="0.25">
      <c r="B2824" s="62">
        <v>22</v>
      </c>
      <c r="C2824" s="64" t="s">
        <v>12</v>
      </c>
      <c r="D2824" s="68"/>
      <c r="E2824" s="68">
        <f>$D$2593*R2824</f>
        <v>0</v>
      </c>
      <c r="F2824" s="63">
        <f t="shared" ref="F2824:F2831" si="2316">$Y$4-$X$4</f>
        <v>1.0187883424041533E-3</v>
      </c>
      <c r="G2824" s="65">
        <f>IFERROR(VLOOKUP(B2824,EFA!$C$2:$D$7,2,0),EFA!$D$7)</f>
        <v>1.0058360487805551</v>
      </c>
      <c r="H2824" s="69">
        <f>LGD!$D$3</f>
        <v>0</v>
      </c>
      <c r="I2824" s="68">
        <f>E2824*F2824*G2824*H2824</f>
        <v>0</v>
      </c>
      <c r="J2824" s="70">
        <f>1/((1+($O$16/12))^(M2824-Q2824))</f>
        <v>5.7102527130480626E-2</v>
      </c>
      <c r="K2824" s="68">
        <f>I2824*J2824</f>
        <v>0</v>
      </c>
      <c r="M2824" s="64">
        <f t="shared" ref="M2824:M2832" si="2317">12*23</f>
        <v>276</v>
      </c>
      <c r="N2824" s="64">
        <v>1</v>
      </c>
      <c r="O2824" s="63">
        <f>$O$16</f>
        <v>0.13390000000000002</v>
      </c>
      <c r="P2824" s="87">
        <f t="shared" ref="P2824:P2832" si="2318">PMT(O2824/12,M2824,-N2824,0,0)</f>
        <v>1.1705738867020156E-2</v>
      </c>
      <c r="Q2824" s="64">
        <f>$Q$2821-12</f>
        <v>18</v>
      </c>
      <c r="R2824" s="87">
        <f>PV(O2824/12,Q2824,-P2824,0,0)</f>
        <v>0.18993662825876914</v>
      </c>
      <c r="S2824" s="64">
        <v>198</v>
      </c>
    </row>
    <row r="2825" spans="1:19" x14ac:dyDescent="0.25">
      <c r="B2825" s="62">
        <v>22</v>
      </c>
      <c r="C2825" s="64" t="s">
        <v>13</v>
      </c>
      <c r="D2825" s="68"/>
      <c r="E2825" s="68">
        <f>$D$2594*R2825</f>
        <v>0</v>
      </c>
      <c r="F2825" s="63">
        <f t="shared" si="2316"/>
        <v>1.0187883424041533E-3</v>
      </c>
      <c r="G2825" s="65">
        <f>IFERROR(VLOOKUP(B2825,EFA!$C$2:$D$7,2,0),EFA!$D$7)</f>
        <v>1.0058360487805551</v>
      </c>
      <c r="H2825" s="69">
        <f>LGD!$D$4</f>
        <v>0.55000000000000004</v>
      </c>
      <c r="I2825" s="68">
        <f t="shared" ref="I2825:I2832" si="2319">E2825*F2825*G2825*H2825</f>
        <v>0</v>
      </c>
      <c r="J2825" s="70">
        <f t="shared" ref="J2825:J2832" si="2320">1/((1+($O$16/12))^(M2825-Q2825))</f>
        <v>5.7102527130480626E-2</v>
      </c>
      <c r="K2825" s="68">
        <f t="shared" ref="K2825:K2832" si="2321">I2825*J2825</f>
        <v>0</v>
      </c>
      <c r="M2825" s="64">
        <f t="shared" si="2317"/>
        <v>276</v>
      </c>
      <c r="N2825" s="64">
        <v>1</v>
      </c>
      <c r="O2825" s="63">
        <f t="shared" ref="O2825:O2832" si="2322">$O$16</f>
        <v>0.13390000000000002</v>
      </c>
      <c r="P2825" s="87">
        <f t="shared" si="2318"/>
        <v>1.1705738867020156E-2</v>
      </c>
      <c r="Q2825" s="64">
        <f t="shared" ref="Q2825:Q2832" si="2323">$Q$2821-12</f>
        <v>18</v>
      </c>
      <c r="R2825" s="87">
        <f t="shared" ref="R2825:R2832" si="2324">PV(O2825/12,Q2825,-P2825,0,0)</f>
        <v>0.18993662825876914</v>
      </c>
      <c r="S2825" s="64">
        <v>198</v>
      </c>
    </row>
    <row r="2826" spans="1:19" x14ac:dyDescent="0.25">
      <c r="B2826" s="62">
        <v>22</v>
      </c>
      <c r="C2826" s="64" t="s">
        <v>14</v>
      </c>
      <c r="D2826" s="68"/>
      <c r="E2826" s="68">
        <f>$D$2595*R2826</f>
        <v>0</v>
      </c>
      <c r="F2826" s="63">
        <f t="shared" si="2316"/>
        <v>1.0187883424041533E-3</v>
      </c>
      <c r="G2826" s="65">
        <f>IFERROR(VLOOKUP(B2826,EFA!$C$2:$D$7,2,0),EFA!$D$7)</f>
        <v>1.0058360487805551</v>
      </c>
      <c r="H2826" s="69">
        <f>LGD!$D$5</f>
        <v>0.14000000000000001</v>
      </c>
      <c r="I2826" s="68">
        <f t="shared" si="2319"/>
        <v>0</v>
      </c>
      <c r="J2826" s="70">
        <f t="shared" si="2320"/>
        <v>5.7102527130480626E-2</v>
      </c>
      <c r="K2826" s="68">
        <f t="shared" si="2321"/>
        <v>0</v>
      </c>
      <c r="M2826" s="64">
        <f t="shared" si="2317"/>
        <v>276</v>
      </c>
      <c r="N2826" s="64">
        <v>1</v>
      </c>
      <c r="O2826" s="63">
        <f t="shared" si="2322"/>
        <v>0.13390000000000002</v>
      </c>
      <c r="P2826" s="87">
        <f t="shared" si="2318"/>
        <v>1.1705738867020156E-2</v>
      </c>
      <c r="Q2826" s="64">
        <f t="shared" si="2323"/>
        <v>18</v>
      </c>
      <c r="R2826" s="87">
        <f t="shared" si="2324"/>
        <v>0.18993662825876914</v>
      </c>
      <c r="S2826" s="64">
        <v>198</v>
      </c>
    </row>
    <row r="2827" spans="1:19" x14ac:dyDescent="0.25">
      <c r="B2827" s="62">
        <v>22</v>
      </c>
      <c r="C2827" s="64" t="s">
        <v>15</v>
      </c>
      <c r="D2827" s="68"/>
      <c r="E2827" s="68">
        <f>$D$2596*R2827</f>
        <v>0</v>
      </c>
      <c r="F2827" s="63">
        <f t="shared" si="2316"/>
        <v>1.0187883424041533E-3</v>
      </c>
      <c r="G2827" s="65">
        <f>IFERROR(VLOOKUP(B2827,EFA!$C$2:$D$7,2,0),EFA!$D$7)</f>
        <v>1.0058360487805551</v>
      </c>
      <c r="H2827" s="69">
        <f>LGD!$D$6</f>
        <v>0.3</v>
      </c>
      <c r="I2827" s="68">
        <f t="shared" si="2319"/>
        <v>0</v>
      </c>
      <c r="J2827" s="70">
        <f t="shared" si="2320"/>
        <v>5.7102527130480626E-2</v>
      </c>
      <c r="K2827" s="68">
        <f t="shared" si="2321"/>
        <v>0</v>
      </c>
      <c r="M2827" s="64">
        <f t="shared" si="2317"/>
        <v>276</v>
      </c>
      <c r="N2827" s="64">
        <v>1</v>
      </c>
      <c r="O2827" s="63">
        <f t="shared" si="2322"/>
        <v>0.13390000000000002</v>
      </c>
      <c r="P2827" s="87">
        <f t="shared" si="2318"/>
        <v>1.1705738867020156E-2</v>
      </c>
      <c r="Q2827" s="64">
        <f t="shared" si="2323"/>
        <v>18</v>
      </c>
      <c r="R2827" s="87">
        <f t="shared" si="2324"/>
        <v>0.18993662825876914</v>
      </c>
      <c r="S2827" s="64">
        <v>198</v>
      </c>
    </row>
    <row r="2828" spans="1:19" x14ac:dyDescent="0.25">
      <c r="B2828" s="62">
        <v>22</v>
      </c>
      <c r="C2828" s="64" t="s">
        <v>16</v>
      </c>
      <c r="D2828" s="68"/>
      <c r="E2828" s="68">
        <f>$D$2597*R2828</f>
        <v>0</v>
      </c>
      <c r="F2828" s="63">
        <f t="shared" si="2316"/>
        <v>1.0187883424041533E-3</v>
      </c>
      <c r="G2828" s="65">
        <f>IFERROR(VLOOKUP(B2828,EFA!$C$2:$D$7,2,0),EFA!$D$7)</f>
        <v>1.0058360487805551</v>
      </c>
      <c r="H2828" s="69">
        <f>LGD!$D$7</f>
        <v>0.3</v>
      </c>
      <c r="I2828" s="68">
        <f t="shared" si="2319"/>
        <v>0</v>
      </c>
      <c r="J2828" s="70">
        <f t="shared" si="2320"/>
        <v>5.7102527130480626E-2</v>
      </c>
      <c r="K2828" s="68">
        <f t="shared" si="2321"/>
        <v>0</v>
      </c>
      <c r="M2828" s="64">
        <f t="shared" si="2317"/>
        <v>276</v>
      </c>
      <c r="N2828" s="64">
        <v>1</v>
      </c>
      <c r="O2828" s="63">
        <f t="shared" si="2322"/>
        <v>0.13390000000000002</v>
      </c>
      <c r="P2828" s="87">
        <f t="shared" si="2318"/>
        <v>1.1705738867020156E-2</v>
      </c>
      <c r="Q2828" s="64">
        <f t="shared" si="2323"/>
        <v>18</v>
      </c>
      <c r="R2828" s="87">
        <f t="shared" si="2324"/>
        <v>0.18993662825876914</v>
      </c>
      <c r="S2828" s="64">
        <v>198</v>
      </c>
    </row>
    <row r="2829" spans="1:19" x14ac:dyDescent="0.25">
      <c r="B2829" s="62">
        <v>22</v>
      </c>
      <c r="C2829" s="64" t="s">
        <v>17</v>
      </c>
      <c r="D2829" s="68"/>
      <c r="E2829" s="68">
        <f>$D$2598*R2829</f>
        <v>0</v>
      </c>
      <c r="F2829" s="63">
        <f t="shared" si="2316"/>
        <v>1.0187883424041533E-3</v>
      </c>
      <c r="G2829" s="65">
        <f>IFERROR(VLOOKUP(B2829,EFA!$C$2:$D$7,2,0),EFA!$D$7)</f>
        <v>1.0058360487805551</v>
      </c>
      <c r="H2829" s="69">
        <f>LGD!$D$8</f>
        <v>4.6364209605119888E-2</v>
      </c>
      <c r="I2829" s="68">
        <f t="shared" si="2319"/>
        <v>0</v>
      </c>
      <c r="J2829" s="70">
        <f t="shared" si="2320"/>
        <v>5.7102527130480626E-2</v>
      </c>
      <c r="K2829" s="68">
        <f t="shared" si="2321"/>
        <v>0</v>
      </c>
      <c r="M2829" s="64">
        <f t="shared" si="2317"/>
        <v>276</v>
      </c>
      <c r="N2829" s="64">
        <v>1</v>
      </c>
      <c r="O2829" s="63">
        <f t="shared" si="2322"/>
        <v>0.13390000000000002</v>
      </c>
      <c r="P2829" s="87">
        <f t="shared" si="2318"/>
        <v>1.1705738867020156E-2</v>
      </c>
      <c r="Q2829" s="64">
        <f t="shared" si="2323"/>
        <v>18</v>
      </c>
      <c r="R2829" s="87">
        <f t="shared" si="2324"/>
        <v>0.18993662825876914</v>
      </c>
      <c r="S2829" s="64">
        <v>198</v>
      </c>
    </row>
    <row r="2830" spans="1:19" x14ac:dyDescent="0.25">
      <c r="B2830" s="62">
        <v>22</v>
      </c>
      <c r="C2830" s="64" t="s">
        <v>18</v>
      </c>
      <c r="D2830" s="68"/>
      <c r="E2830" s="68">
        <f>$D$2599*R2830</f>
        <v>0</v>
      </c>
      <c r="F2830" s="63">
        <f t="shared" si="2316"/>
        <v>1.0187883424041533E-3</v>
      </c>
      <c r="G2830" s="65">
        <f>IFERROR(VLOOKUP(B2830,EFA!$C$2:$D$7,2,0),EFA!$D$7)</f>
        <v>1.0058360487805551</v>
      </c>
      <c r="H2830" s="69">
        <f>LGD!$D$9</f>
        <v>0.25</v>
      </c>
      <c r="I2830" s="68">
        <f t="shared" si="2319"/>
        <v>0</v>
      </c>
      <c r="J2830" s="70">
        <f t="shared" si="2320"/>
        <v>5.7102527130480626E-2</v>
      </c>
      <c r="K2830" s="68">
        <f t="shared" si="2321"/>
        <v>0</v>
      </c>
      <c r="M2830" s="64">
        <f t="shared" si="2317"/>
        <v>276</v>
      </c>
      <c r="N2830" s="64">
        <v>1</v>
      </c>
      <c r="O2830" s="63">
        <f t="shared" si="2322"/>
        <v>0.13390000000000002</v>
      </c>
      <c r="P2830" s="87">
        <f t="shared" si="2318"/>
        <v>1.1705738867020156E-2</v>
      </c>
      <c r="Q2830" s="64">
        <f t="shared" si="2323"/>
        <v>18</v>
      </c>
      <c r="R2830" s="87">
        <f t="shared" si="2324"/>
        <v>0.18993662825876914</v>
      </c>
      <c r="S2830" s="64">
        <v>198</v>
      </c>
    </row>
    <row r="2831" spans="1:19" x14ac:dyDescent="0.25">
      <c r="B2831" s="62">
        <v>22</v>
      </c>
      <c r="C2831" s="64" t="s">
        <v>19</v>
      </c>
      <c r="D2831" s="68"/>
      <c r="E2831" s="68">
        <f>$D$2600*R2831</f>
        <v>0</v>
      </c>
      <c r="F2831" s="63">
        <f t="shared" si="2316"/>
        <v>1.0187883424041533E-3</v>
      </c>
      <c r="G2831" s="65">
        <f>IFERROR(VLOOKUP(B2831,EFA!$C$2:$D$7,2,0),EFA!$D$7)</f>
        <v>1.0058360487805551</v>
      </c>
      <c r="H2831" s="69">
        <f>LGD!$D$10</f>
        <v>0.35</v>
      </c>
      <c r="I2831" s="68">
        <f t="shared" si="2319"/>
        <v>0</v>
      </c>
      <c r="J2831" s="70">
        <f t="shared" si="2320"/>
        <v>5.7102527130480626E-2</v>
      </c>
      <c r="K2831" s="68">
        <f t="shared" si="2321"/>
        <v>0</v>
      </c>
      <c r="M2831" s="64">
        <f t="shared" si="2317"/>
        <v>276</v>
      </c>
      <c r="N2831" s="64">
        <v>1</v>
      </c>
      <c r="O2831" s="63">
        <f t="shared" si="2322"/>
        <v>0.13390000000000002</v>
      </c>
      <c r="P2831" s="87">
        <f t="shared" si="2318"/>
        <v>1.1705738867020156E-2</v>
      </c>
      <c r="Q2831" s="64">
        <f t="shared" si="2323"/>
        <v>18</v>
      </c>
      <c r="R2831" s="87">
        <f t="shared" si="2324"/>
        <v>0.18993662825876914</v>
      </c>
      <c r="S2831" s="64">
        <v>198</v>
      </c>
    </row>
    <row r="2832" spans="1:19" x14ac:dyDescent="0.25">
      <c r="B2832" s="62">
        <v>22</v>
      </c>
      <c r="C2832" s="64" t="s">
        <v>20</v>
      </c>
      <c r="D2832" s="68"/>
      <c r="E2832" s="68">
        <f>$D$2601*R2832</f>
        <v>0</v>
      </c>
      <c r="F2832" s="63">
        <f>$Y$4-$X$4</f>
        <v>1.0187883424041533E-3</v>
      </c>
      <c r="G2832" s="65">
        <f>IFERROR(VLOOKUP(B2832,EFA!$C$2:$D$7,2,0),EFA!$D$7)</f>
        <v>1.0058360487805551</v>
      </c>
      <c r="H2832" s="69">
        <f>LGD!$D$11</f>
        <v>0.55000000000000004</v>
      </c>
      <c r="I2832" s="68">
        <f t="shared" si="2319"/>
        <v>0</v>
      </c>
      <c r="J2832" s="70">
        <f t="shared" si="2320"/>
        <v>5.7102527130480626E-2</v>
      </c>
      <c r="K2832" s="68">
        <f t="shared" si="2321"/>
        <v>0</v>
      </c>
      <c r="M2832" s="64">
        <f t="shared" si="2317"/>
        <v>276</v>
      </c>
      <c r="N2832" s="64">
        <v>1</v>
      </c>
      <c r="O2832" s="63">
        <f t="shared" si="2322"/>
        <v>0.13390000000000002</v>
      </c>
      <c r="P2832" s="87">
        <f t="shared" si="2318"/>
        <v>1.1705738867020156E-2</v>
      </c>
      <c r="Q2832" s="64">
        <f t="shared" si="2323"/>
        <v>18</v>
      </c>
      <c r="R2832" s="87">
        <f t="shared" si="2324"/>
        <v>0.18993662825876914</v>
      </c>
      <c r="S2832" s="64">
        <v>198</v>
      </c>
    </row>
    <row r="2833" spans="1:19" x14ac:dyDescent="0.25">
      <c r="C2833" s="94"/>
      <c r="D2833" s="102"/>
      <c r="E2833" s="102"/>
      <c r="F2833" s="95"/>
      <c r="G2833" s="98"/>
      <c r="H2833" s="99"/>
      <c r="I2833" s="102"/>
      <c r="J2833" s="100"/>
      <c r="K2833" s="102"/>
      <c r="M2833" s="94"/>
      <c r="N2833" s="94"/>
      <c r="O2833" s="95"/>
      <c r="P2833" s="96"/>
      <c r="Q2833" s="94"/>
      <c r="R2833" s="96"/>
      <c r="S2833" s="94"/>
    </row>
    <row r="2834" spans="1:19" x14ac:dyDescent="0.25">
      <c r="A2834" s="64">
        <v>23</v>
      </c>
      <c r="B2834" s="62" t="s">
        <v>52</v>
      </c>
      <c r="C2834" s="64" t="s">
        <v>9</v>
      </c>
      <c r="D2834" s="64"/>
      <c r="E2834" s="84" t="s">
        <v>26</v>
      </c>
      <c r="F2834" s="84" t="s">
        <v>39</v>
      </c>
      <c r="G2834" s="84" t="s">
        <v>27</v>
      </c>
      <c r="H2834" s="84" t="s">
        <v>28</v>
      </c>
      <c r="I2834" s="84" t="s">
        <v>29</v>
      </c>
      <c r="J2834" s="84" t="s">
        <v>30</v>
      </c>
      <c r="K2834" s="85" t="s">
        <v>31</v>
      </c>
      <c r="M2834" s="85" t="s">
        <v>32</v>
      </c>
      <c r="N2834" s="85" t="s">
        <v>33</v>
      </c>
      <c r="O2834" s="85" t="s">
        <v>34</v>
      </c>
      <c r="P2834" s="85" t="s">
        <v>35</v>
      </c>
      <c r="Q2834" s="85" t="s">
        <v>36</v>
      </c>
      <c r="R2834" s="85" t="s">
        <v>37</v>
      </c>
      <c r="S2834" s="85" t="s">
        <v>38</v>
      </c>
    </row>
    <row r="2835" spans="1:19" x14ac:dyDescent="0.25">
      <c r="B2835" s="62">
        <v>23</v>
      </c>
      <c r="C2835" s="64" t="s">
        <v>12</v>
      </c>
      <c r="D2835" s="68"/>
      <c r="E2835" s="68">
        <f>$D$2593*R2835</f>
        <v>0</v>
      </c>
      <c r="F2835" s="63">
        <f t="shared" ref="F2835:F2842" si="2325">$Z$4-$Y$4</f>
        <v>9.7349360030127285E-4</v>
      </c>
      <c r="G2835" s="65">
        <f>IFERROR(VLOOKUP(B2835,EFA!$C$2:$D$7,2,0),EFA!$D$7)</f>
        <v>1.0058360487805551</v>
      </c>
      <c r="H2835" s="69">
        <f>LGD!$D$3</f>
        <v>0</v>
      </c>
      <c r="I2835" s="68">
        <f>E2835*F2835*G2835*H2835</f>
        <v>0</v>
      </c>
      <c r="J2835" s="70">
        <f>1/((1+($O$16/12))^(M2835-Q2835))</f>
        <v>4.9983348149390885E-2</v>
      </c>
      <c r="K2835" s="68">
        <f>I2835*J2835</f>
        <v>0</v>
      </c>
      <c r="M2835" s="64">
        <f t="shared" ref="M2835:M2843" si="2326">12*23</f>
        <v>276</v>
      </c>
      <c r="N2835" s="64">
        <v>1</v>
      </c>
      <c r="O2835" s="63">
        <f>$O$16</f>
        <v>0.13390000000000002</v>
      </c>
      <c r="P2835" s="87">
        <f t="shared" ref="P2835:P2843" si="2327">PMT(O2835/12,M2835,-N2835,0,0)</f>
        <v>1.1705738867020156E-2</v>
      </c>
      <c r="Q2835" s="64">
        <f>$Q$2832-12</f>
        <v>6</v>
      </c>
      <c r="R2835" s="87">
        <f>PV(O2835/12,Q2835,-P2835,0,0)</f>
        <v>6.7571099553409772E-2</v>
      </c>
      <c r="S2835" s="64">
        <v>198</v>
      </c>
    </row>
    <row r="2836" spans="1:19" x14ac:dyDescent="0.25">
      <c r="B2836" s="62">
        <v>23</v>
      </c>
      <c r="C2836" s="64" t="s">
        <v>13</v>
      </c>
      <c r="D2836" s="68"/>
      <c r="E2836" s="68">
        <f>$D$2594*R2836</f>
        <v>0</v>
      </c>
      <c r="F2836" s="63">
        <f t="shared" si="2325"/>
        <v>9.7349360030127285E-4</v>
      </c>
      <c r="G2836" s="65">
        <f>IFERROR(VLOOKUP(B2836,EFA!$C$2:$D$7,2,0),EFA!$D$7)</f>
        <v>1.0058360487805551</v>
      </c>
      <c r="H2836" s="69">
        <f>LGD!$D$4</f>
        <v>0.55000000000000004</v>
      </c>
      <c r="I2836" s="68">
        <f t="shared" ref="I2836:I2843" si="2328">E2836*F2836*G2836*H2836</f>
        <v>0</v>
      </c>
      <c r="J2836" s="70">
        <f t="shared" ref="J2836:J2843" si="2329">1/((1+($O$16/12))^(M2836-Q2836))</f>
        <v>4.9983348149390885E-2</v>
      </c>
      <c r="K2836" s="68">
        <f t="shared" ref="K2836:K2843" si="2330">I2836*J2836</f>
        <v>0</v>
      </c>
      <c r="M2836" s="64">
        <f t="shared" si="2326"/>
        <v>276</v>
      </c>
      <c r="N2836" s="64">
        <v>1</v>
      </c>
      <c r="O2836" s="63">
        <f t="shared" ref="O2836:O2843" si="2331">$O$16</f>
        <v>0.13390000000000002</v>
      </c>
      <c r="P2836" s="87">
        <f t="shared" si="2327"/>
        <v>1.1705738867020156E-2</v>
      </c>
      <c r="Q2836" s="64">
        <f t="shared" ref="Q2836:Q2843" si="2332">$Q$2832-12</f>
        <v>6</v>
      </c>
      <c r="R2836" s="87">
        <f t="shared" ref="R2836:R2843" si="2333">PV(O2836/12,Q2836,-P2836,0,0)</f>
        <v>6.7571099553409772E-2</v>
      </c>
      <c r="S2836" s="64">
        <v>198</v>
      </c>
    </row>
    <row r="2837" spans="1:19" x14ac:dyDescent="0.25">
      <c r="B2837" s="62">
        <v>23</v>
      </c>
      <c r="C2837" s="64" t="s">
        <v>14</v>
      </c>
      <c r="D2837" s="68"/>
      <c r="E2837" s="68">
        <f>$D$2595*R2837</f>
        <v>0</v>
      </c>
      <c r="F2837" s="63">
        <f t="shared" si="2325"/>
        <v>9.7349360030127285E-4</v>
      </c>
      <c r="G2837" s="65">
        <f>IFERROR(VLOOKUP(B2837,EFA!$C$2:$D$7,2,0),EFA!$D$7)</f>
        <v>1.0058360487805551</v>
      </c>
      <c r="H2837" s="69">
        <f>LGD!$D$5</f>
        <v>0.14000000000000001</v>
      </c>
      <c r="I2837" s="68">
        <f t="shared" si="2328"/>
        <v>0</v>
      </c>
      <c r="J2837" s="70">
        <f t="shared" si="2329"/>
        <v>4.9983348149390885E-2</v>
      </c>
      <c r="K2837" s="68">
        <f t="shared" si="2330"/>
        <v>0</v>
      </c>
      <c r="M2837" s="64">
        <f t="shared" si="2326"/>
        <v>276</v>
      </c>
      <c r="N2837" s="64">
        <v>1</v>
      </c>
      <c r="O2837" s="63">
        <f t="shared" si="2331"/>
        <v>0.13390000000000002</v>
      </c>
      <c r="P2837" s="87">
        <f t="shared" si="2327"/>
        <v>1.1705738867020156E-2</v>
      </c>
      <c r="Q2837" s="64">
        <f t="shared" si="2332"/>
        <v>6</v>
      </c>
      <c r="R2837" s="87">
        <f t="shared" si="2333"/>
        <v>6.7571099553409772E-2</v>
      </c>
      <c r="S2837" s="64">
        <v>198</v>
      </c>
    </row>
    <row r="2838" spans="1:19" x14ac:dyDescent="0.25">
      <c r="B2838" s="62">
        <v>23</v>
      </c>
      <c r="C2838" s="64" t="s">
        <v>15</v>
      </c>
      <c r="D2838" s="68"/>
      <c r="E2838" s="68">
        <f>$D$2596*R2838</f>
        <v>0</v>
      </c>
      <c r="F2838" s="63">
        <f t="shared" si="2325"/>
        <v>9.7349360030127285E-4</v>
      </c>
      <c r="G2838" s="65">
        <f>IFERROR(VLOOKUP(B2838,EFA!$C$2:$D$7,2,0),EFA!$D$7)</f>
        <v>1.0058360487805551</v>
      </c>
      <c r="H2838" s="69">
        <f>LGD!$D$6</f>
        <v>0.3</v>
      </c>
      <c r="I2838" s="68">
        <f>E2838*F2838*G2838*H2838</f>
        <v>0</v>
      </c>
      <c r="J2838" s="70">
        <f t="shared" si="2329"/>
        <v>4.9983348149390885E-2</v>
      </c>
      <c r="K2838" s="68">
        <f t="shared" si="2330"/>
        <v>0</v>
      </c>
      <c r="M2838" s="64">
        <f t="shared" si="2326"/>
        <v>276</v>
      </c>
      <c r="N2838" s="64">
        <v>1</v>
      </c>
      <c r="O2838" s="63">
        <f t="shared" si="2331"/>
        <v>0.13390000000000002</v>
      </c>
      <c r="P2838" s="87">
        <f t="shared" si="2327"/>
        <v>1.1705738867020156E-2</v>
      </c>
      <c r="Q2838" s="64">
        <f t="shared" si="2332"/>
        <v>6</v>
      </c>
      <c r="R2838" s="87">
        <f t="shared" si="2333"/>
        <v>6.7571099553409772E-2</v>
      </c>
      <c r="S2838" s="64">
        <v>198</v>
      </c>
    </row>
    <row r="2839" spans="1:19" x14ac:dyDescent="0.25">
      <c r="B2839" s="62">
        <v>23</v>
      </c>
      <c r="C2839" s="64" t="s">
        <v>16</v>
      </c>
      <c r="D2839" s="68"/>
      <c r="E2839" s="68">
        <f>$D$2597*R2839</f>
        <v>0</v>
      </c>
      <c r="F2839" s="63">
        <f t="shared" si="2325"/>
        <v>9.7349360030127285E-4</v>
      </c>
      <c r="G2839" s="65">
        <f>IFERROR(VLOOKUP(B2839,EFA!$C$2:$D$7,2,0),EFA!$D$7)</f>
        <v>1.0058360487805551</v>
      </c>
      <c r="H2839" s="69">
        <f>LGD!$D$7</f>
        <v>0.3</v>
      </c>
      <c r="I2839" s="68">
        <f t="shared" si="2328"/>
        <v>0</v>
      </c>
      <c r="J2839" s="70">
        <f t="shared" si="2329"/>
        <v>4.9983348149390885E-2</v>
      </c>
      <c r="K2839" s="68">
        <f t="shared" si="2330"/>
        <v>0</v>
      </c>
      <c r="M2839" s="64">
        <f t="shared" si="2326"/>
        <v>276</v>
      </c>
      <c r="N2839" s="64">
        <v>1</v>
      </c>
      <c r="O2839" s="63">
        <f t="shared" si="2331"/>
        <v>0.13390000000000002</v>
      </c>
      <c r="P2839" s="87">
        <f t="shared" si="2327"/>
        <v>1.1705738867020156E-2</v>
      </c>
      <c r="Q2839" s="64">
        <f t="shared" si="2332"/>
        <v>6</v>
      </c>
      <c r="R2839" s="87">
        <f t="shared" si="2333"/>
        <v>6.7571099553409772E-2</v>
      </c>
      <c r="S2839" s="64">
        <v>198</v>
      </c>
    </row>
    <row r="2840" spans="1:19" x14ac:dyDescent="0.25">
      <c r="B2840" s="62">
        <v>23</v>
      </c>
      <c r="C2840" s="64" t="s">
        <v>17</v>
      </c>
      <c r="D2840" s="68"/>
      <c r="E2840" s="68">
        <f>$D$2598*R2840</f>
        <v>0</v>
      </c>
      <c r="F2840" s="63">
        <f t="shared" si="2325"/>
        <v>9.7349360030127285E-4</v>
      </c>
      <c r="G2840" s="65">
        <f>IFERROR(VLOOKUP(B2840,EFA!$C$2:$D$7,2,0),EFA!$D$7)</f>
        <v>1.0058360487805551</v>
      </c>
      <c r="H2840" s="69">
        <f>LGD!$D$8</f>
        <v>4.6364209605119888E-2</v>
      </c>
      <c r="I2840" s="68">
        <f t="shared" si="2328"/>
        <v>0</v>
      </c>
      <c r="J2840" s="70">
        <f t="shared" si="2329"/>
        <v>4.9983348149390885E-2</v>
      </c>
      <c r="K2840" s="68">
        <f t="shared" si="2330"/>
        <v>0</v>
      </c>
      <c r="M2840" s="64">
        <f t="shared" si="2326"/>
        <v>276</v>
      </c>
      <c r="N2840" s="64">
        <v>1</v>
      </c>
      <c r="O2840" s="63">
        <f t="shared" si="2331"/>
        <v>0.13390000000000002</v>
      </c>
      <c r="P2840" s="87">
        <f t="shared" si="2327"/>
        <v>1.1705738867020156E-2</v>
      </c>
      <c r="Q2840" s="64">
        <f t="shared" si="2332"/>
        <v>6</v>
      </c>
      <c r="R2840" s="87">
        <f t="shared" si="2333"/>
        <v>6.7571099553409772E-2</v>
      </c>
      <c r="S2840" s="64">
        <v>198</v>
      </c>
    </row>
    <row r="2841" spans="1:19" x14ac:dyDescent="0.25">
      <c r="B2841" s="62">
        <v>23</v>
      </c>
      <c r="C2841" s="64" t="s">
        <v>18</v>
      </c>
      <c r="D2841" s="68"/>
      <c r="E2841" s="68">
        <f>$D$2599*R2841</f>
        <v>0</v>
      </c>
      <c r="F2841" s="63">
        <f t="shared" si="2325"/>
        <v>9.7349360030127285E-4</v>
      </c>
      <c r="G2841" s="65">
        <f>IFERROR(VLOOKUP(B2841,EFA!$C$2:$D$7,2,0),EFA!$D$7)</f>
        <v>1.0058360487805551</v>
      </c>
      <c r="H2841" s="69">
        <f>LGD!$D$9</f>
        <v>0.25</v>
      </c>
      <c r="I2841" s="68">
        <f t="shared" si="2328"/>
        <v>0</v>
      </c>
      <c r="J2841" s="70">
        <f t="shared" si="2329"/>
        <v>4.9983348149390885E-2</v>
      </c>
      <c r="K2841" s="68">
        <f t="shared" si="2330"/>
        <v>0</v>
      </c>
      <c r="M2841" s="64">
        <f t="shared" si="2326"/>
        <v>276</v>
      </c>
      <c r="N2841" s="64">
        <v>1</v>
      </c>
      <c r="O2841" s="63">
        <f t="shared" si="2331"/>
        <v>0.13390000000000002</v>
      </c>
      <c r="P2841" s="87">
        <f t="shared" si="2327"/>
        <v>1.1705738867020156E-2</v>
      </c>
      <c r="Q2841" s="64">
        <f t="shared" si="2332"/>
        <v>6</v>
      </c>
      <c r="R2841" s="87">
        <f t="shared" si="2333"/>
        <v>6.7571099553409772E-2</v>
      </c>
      <c r="S2841" s="64">
        <v>198</v>
      </c>
    </row>
    <row r="2842" spans="1:19" x14ac:dyDescent="0.25">
      <c r="B2842" s="62">
        <v>23</v>
      </c>
      <c r="C2842" s="64" t="s">
        <v>19</v>
      </c>
      <c r="D2842" s="68"/>
      <c r="E2842" s="68">
        <f>$D$2600*R2842</f>
        <v>0</v>
      </c>
      <c r="F2842" s="63">
        <f t="shared" si="2325"/>
        <v>9.7349360030127285E-4</v>
      </c>
      <c r="G2842" s="65">
        <f>IFERROR(VLOOKUP(B2842,EFA!$C$2:$D$7,2,0),EFA!$D$7)</f>
        <v>1.0058360487805551</v>
      </c>
      <c r="H2842" s="69">
        <f>LGD!$D$10</f>
        <v>0.35</v>
      </c>
      <c r="I2842" s="68">
        <f t="shared" si="2328"/>
        <v>0</v>
      </c>
      <c r="J2842" s="70">
        <f t="shared" si="2329"/>
        <v>4.9983348149390885E-2</v>
      </c>
      <c r="K2842" s="68">
        <f t="shared" si="2330"/>
        <v>0</v>
      </c>
      <c r="M2842" s="64">
        <f t="shared" si="2326"/>
        <v>276</v>
      </c>
      <c r="N2842" s="64">
        <v>1</v>
      </c>
      <c r="O2842" s="63">
        <f t="shared" si="2331"/>
        <v>0.13390000000000002</v>
      </c>
      <c r="P2842" s="87">
        <f t="shared" si="2327"/>
        <v>1.1705738867020156E-2</v>
      </c>
      <c r="Q2842" s="64">
        <f t="shared" si="2332"/>
        <v>6</v>
      </c>
      <c r="R2842" s="87">
        <f t="shared" si="2333"/>
        <v>6.7571099553409772E-2</v>
      </c>
      <c r="S2842" s="64">
        <v>198</v>
      </c>
    </row>
    <row r="2843" spans="1:19" x14ac:dyDescent="0.25">
      <c r="B2843" s="62">
        <v>23</v>
      </c>
      <c r="C2843" s="64" t="s">
        <v>20</v>
      </c>
      <c r="D2843" s="68"/>
      <c r="E2843" s="68">
        <f>$D$2601*R2843</f>
        <v>0</v>
      </c>
      <c r="F2843" s="63">
        <f>$Z$4-$Y$4</f>
        <v>9.7349360030127285E-4</v>
      </c>
      <c r="G2843" s="65">
        <f>IFERROR(VLOOKUP(B2843,EFA!$C$2:$D$7,2,0),EFA!$D$7)</f>
        <v>1.0058360487805551</v>
      </c>
      <c r="H2843" s="69">
        <f>LGD!$D$11</f>
        <v>0.55000000000000004</v>
      </c>
      <c r="I2843" s="68">
        <f t="shared" si="2328"/>
        <v>0</v>
      </c>
      <c r="J2843" s="70">
        <f t="shared" si="2329"/>
        <v>4.9983348149390885E-2</v>
      </c>
      <c r="K2843" s="68">
        <f t="shared" si="2330"/>
        <v>0</v>
      </c>
      <c r="M2843" s="64">
        <f t="shared" si="2326"/>
        <v>276</v>
      </c>
      <c r="N2843" s="64">
        <v>1</v>
      </c>
      <c r="O2843" s="63">
        <f t="shared" si="2331"/>
        <v>0.13390000000000002</v>
      </c>
      <c r="P2843" s="87">
        <f t="shared" si="2327"/>
        <v>1.1705738867020156E-2</v>
      </c>
      <c r="Q2843" s="64">
        <f t="shared" si="2332"/>
        <v>6</v>
      </c>
      <c r="R2843" s="87">
        <f t="shared" si="2333"/>
        <v>6.7571099553409772E-2</v>
      </c>
      <c r="S2843" s="64">
        <v>198</v>
      </c>
    </row>
    <row r="2844" spans="1:19" x14ac:dyDescent="0.25">
      <c r="C2844" s="94"/>
      <c r="D2844" s="97">
        <f>SUM(D40:D2843)</f>
        <v>97292762.570000008</v>
      </c>
      <c r="E2844" s="97">
        <f>SUM(E40:E2843)</f>
        <v>722901093.43820441</v>
      </c>
      <c r="F2844" s="95"/>
      <c r="G2844" s="98"/>
      <c r="H2844" s="99"/>
      <c r="I2844" s="97">
        <f>SUM(I40:I2843)</f>
        <v>3358268.6739197252</v>
      </c>
      <c r="J2844" s="100"/>
      <c r="K2844" s="97">
        <f>SUM(K40:K2843)</f>
        <v>2802217.3742195964</v>
      </c>
    </row>
    <row r="2845" spans="1:19" s="94" customFormat="1" x14ac:dyDescent="0.25">
      <c r="B2845" s="62"/>
      <c r="C2845" s="62"/>
      <c r="D2845" s="62"/>
      <c r="E2845" s="62"/>
      <c r="F2845" s="62"/>
      <c r="G2845" s="62"/>
      <c r="H2845" s="62"/>
      <c r="I2845" s="62"/>
      <c r="J2845" s="62"/>
      <c r="K2845" s="62"/>
      <c r="L2845" s="62"/>
      <c r="M2845" s="62"/>
      <c r="N2845" s="62"/>
      <c r="O2845" s="62"/>
      <c r="P2845" s="62"/>
      <c r="Q2845" s="62"/>
      <c r="R2845" s="62"/>
      <c r="S2845" s="62"/>
    </row>
    <row r="2846" spans="1:19" x14ac:dyDescent="0.25">
      <c r="B2846" s="190" t="s">
        <v>55</v>
      </c>
      <c r="C2846" s="190"/>
      <c r="D2846" s="190"/>
      <c r="E2846" s="190"/>
      <c r="F2846" s="190"/>
      <c r="G2846" s="190"/>
      <c r="H2846" s="190"/>
      <c r="I2846" s="190"/>
      <c r="J2846" s="190"/>
      <c r="K2846" s="190"/>
      <c r="L2846" s="190"/>
      <c r="M2846" s="190"/>
      <c r="N2846" s="190"/>
      <c r="O2846" s="190"/>
      <c r="P2846" s="190"/>
      <c r="Q2846" s="190"/>
      <c r="R2846" s="190"/>
      <c r="S2846" s="190"/>
    </row>
    <row r="2848" spans="1:19" x14ac:dyDescent="0.25">
      <c r="B2848" s="62" t="s">
        <v>52</v>
      </c>
      <c r="C2848" s="64" t="s">
        <v>9</v>
      </c>
      <c r="D2848" s="64">
        <v>1</v>
      </c>
      <c r="E2848" s="84" t="s">
        <v>26</v>
      </c>
      <c r="F2848" s="84" t="s">
        <v>39</v>
      </c>
      <c r="G2848" s="84" t="s">
        <v>27</v>
      </c>
      <c r="H2848" s="84" t="s">
        <v>28</v>
      </c>
      <c r="I2848" s="84" t="s">
        <v>29</v>
      </c>
      <c r="J2848" s="84" t="s">
        <v>30</v>
      </c>
      <c r="K2848" s="85" t="s">
        <v>31</v>
      </c>
      <c r="M2848" s="85" t="s">
        <v>32</v>
      </c>
      <c r="N2848" s="85" t="s">
        <v>33</v>
      </c>
      <c r="O2848" s="85" t="s">
        <v>34</v>
      </c>
      <c r="P2848" s="85" t="s">
        <v>35</v>
      </c>
      <c r="Q2848" s="85" t="s">
        <v>36</v>
      </c>
      <c r="R2848" s="85" t="s">
        <v>37</v>
      </c>
      <c r="S2848" s="85" t="s">
        <v>38</v>
      </c>
    </row>
    <row r="2849" spans="2:19" x14ac:dyDescent="0.25">
      <c r="B2849" s="62">
        <v>1</v>
      </c>
      <c r="C2849" s="64" t="s">
        <v>12</v>
      </c>
      <c r="D2849" s="68">
        <f>'61-90 days'!C4+'61-90 days'!C5</f>
        <v>0</v>
      </c>
      <c r="E2849" s="68">
        <f>D2849*R2849</f>
        <v>0</v>
      </c>
      <c r="F2849" s="63">
        <f>$D$5</f>
        <v>0.24547174401825564</v>
      </c>
      <c r="G2849" s="65">
        <f>IFERROR(VLOOKUP(B2849,EFA!$C$2:$D$7,2,0),EFA!$D$7)</f>
        <v>1.0407772896135385</v>
      </c>
      <c r="H2849" s="69">
        <f>LGD!$D$3</f>
        <v>0</v>
      </c>
      <c r="I2849" s="68">
        <f>E2849*F2849*G2849*H2849</f>
        <v>0</v>
      </c>
      <c r="J2849" s="70">
        <f>1/((1+($O$16/12))^(M2849-Q2849))</f>
        <v>0.93558878588680383</v>
      </c>
      <c r="K2849" s="68">
        <f>I2849*J2849</f>
        <v>0</v>
      </c>
      <c r="M2849" s="64">
        <f t="shared" ref="M2849:M2857" si="2334">$D$39*$O$12</f>
        <v>144</v>
      </c>
      <c r="N2849" s="64">
        <v>1</v>
      </c>
      <c r="O2849" s="63">
        <f>$O$16</f>
        <v>0.13390000000000002</v>
      </c>
      <c r="P2849" s="87">
        <f t="shared" ref="P2849:P2857" si="2335">PMT(O2849/12,M2849,-N2849,0,0)</f>
        <v>1.3988494437443212E-2</v>
      </c>
      <c r="Q2849" s="64">
        <f>M2849-S2849</f>
        <v>138</v>
      </c>
      <c r="R2849" s="87">
        <f>PV(O2849/12,Q2849,-P2849,0,0)</f>
        <v>0.98253822834062898</v>
      </c>
      <c r="S2849" s="64">
        <v>6</v>
      </c>
    </row>
    <row r="2850" spans="2:19" x14ac:dyDescent="0.25">
      <c r="B2850" s="62">
        <v>1</v>
      </c>
      <c r="C2850" s="64" t="s">
        <v>13</v>
      </c>
      <c r="D2850" s="68">
        <f>'61-90 days'!D4+'61-90 days'!D5</f>
        <v>0</v>
      </c>
      <c r="E2850" s="68">
        <f t="shared" ref="E2850:E2857" si="2336">D2850*R2850</f>
        <v>0</v>
      </c>
      <c r="F2850" s="63">
        <f t="shared" ref="F2850:F2857" si="2337">$D$5</f>
        <v>0.24547174401825564</v>
      </c>
      <c r="G2850" s="65">
        <f>IFERROR(VLOOKUP(B2850,EFA!$C$2:$D$7,2,0),EFA!$D$7)</f>
        <v>1.0407772896135385</v>
      </c>
      <c r="H2850" s="69">
        <f>LGD!$D$4</f>
        <v>0.55000000000000004</v>
      </c>
      <c r="I2850" s="68">
        <f t="shared" ref="I2850:I2857" si="2338">E2850*F2850*G2850*H2850</f>
        <v>0</v>
      </c>
      <c r="J2850" s="70">
        <f t="shared" ref="J2850:J2857" si="2339">1/((1+($O$16/12))^(M2850-Q2850))</f>
        <v>0.93558878588680383</v>
      </c>
      <c r="K2850" s="68">
        <f t="shared" ref="K2850:K2857" si="2340">I2850*J2850</f>
        <v>0</v>
      </c>
      <c r="M2850" s="64">
        <f t="shared" si="2334"/>
        <v>144</v>
      </c>
      <c r="N2850" s="64">
        <v>1</v>
      </c>
      <c r="O2850" s="63">
        <f t="shared" ref="O2850:O2857" si="2341">$O$16</f>
        <v>0.13390000000000002</v>
      </c>
      <c r="P2850" s="87">
        <f t="shared" si="2335"/>
        <v>1.3988494437443212E-2</v>
      </c>
      <c r="Q2850" s="64">
        <f t="shared" ref="Q2850:Q2857" si="2342">M2850-S2850</f>
        <v>138</v>
      </c>
      <c r="R2850" s="87">
        <f t="shared" ref="R2850:R2857" si="2343">PV(O2850/12,Q2850,-P2850,0,0)</f>
        <v>0.98253822834062898</v>
      </c>
      <c r="S2850" s="64">
        <v>6</v>
      </c>
    </row>
    <row r="2851" spans="2:19" x14ac:dyDescent="0.25">
      <c r="B2851" s="62">
        <v>1</v>
      </c>
      <c r="C2851" s="64" t="s">
        <v>14</v>
      </c>
      <c r="D2851" s="68">
        <f>'61-90 days'!E4+'61-90 days'!E5</f>
        <v>0</v>
      </c>
      <c r="E2851" s="68">
        <f t="shared" si="2336"/>
        <v>0</v>
      </c>
      <c r="F2851" s="63">
        <f t="shared" si="2337"/>
        <v>0.24547174401825564</v>
      </c>
      <c r="G2851" s="65">
        <f>IFERROR(VLOOKUP(B2851,EFA!$C$2:$D$7,2,0),EFA!$D$7)</f>
        <v>1.0407772896135385</v>
      </c>
      <c r="H2851" s="69">
        <f>LGD!$D$5</f>
        <v>0.14000000000000001</v>
      </c>
      <c r="I2851" s="68">
        <f t="shared" si="2338"/>
        <v>0</v>
      </c>
      <c r="J2851" s="70">
        <f t="shared" si="2339"/>
        <v>0.93558878588680383</v>
      </c>
      <c r="K2851" s="68">
        <f t="shared" si="2340"/>
        <v>0</v>
      </c>
      <c r="M2851" s="64">
        <f t="shared" si="2334"/>
        <v>144</v>
      </c>
      <c r="N2851" s="64">
        <v>1</v>
      </c>
      <c r="O2851" s="63">
        <f t="shared" si="2341"/>
        <v>0.13390000000000002</v>
      </c>
      <c r="P2851" s="87">
        <f t="shared" si="2335"/>
        <v>1.3988494437443212E-2</v>
      </c>
      <c r="Q2851" s="64">
        <f t="shared" si="2342"/>
        <v>138</v>
      </c>
      <c r="R2851" s="87">
        <f t="shared" si="2343"/>
        <v>0.98253822834062898</v>
      </c>
      <c r="S2851" s="64">
        <v>6</v>
      </c>
    </row>
    <row r="2852" spans="2:19" x14ac:dyDescent="0.25">
      <c r="B2852" s="62">
        <v>1</v>
      </c>
      <c r="C2852" s="64" t="s">
        <v>15</v>
      </c>
      <c r="D2852" s="68">
        <f>'61-90 days'!F4+'61-90 days'!F5</f>
        <v>0</v>
      </c>
      <c r="E2852" s="68">
        <f t="shared" si="2336"/>
        <v>0</v>
      </c>
      <c r="F2852" s="63">
        <f t="shared" si="2337"/>
        <v>0.24547174401825564</v>
      </c>
      <c r="G2852" s="65">
        <f>IFERROR(VLOOKUP(B2852,EFA!$C$2:$D$7,2,0),EFA!$D$7)</f>
        <v>1.0407772896135385</v>
      </c>
      <c r="H2852" s="69">
        <f>LGD!$D$6</f>
        <v>0.3</v>
      </c>
      <c r="I2852" s="68">
        <f t="shared" si="2338"/>
        <v>0</v>
      </c>
      <c r="J2852" s="70">
        <f t="shared" si="2339"/>
        <v>0.93558878588680383</v>
      </c>
      <c r="K2852" s="68">
        <f t="shared" si="2340"/>
        <v>0</v>
      </c>
      <c r="M2852" s="64">
        <f t="shared" si="2334"/>
        <v>144</v>
      </c>
      <c r="N2852" s="64">
        <v>1</v>
      </c>
      <c r="O2852" s="63">
        <f t="shared" si="2341"/>
        <v>0.13390000000000002</v>
      </c>
      <c r="P2852" s="87">
        <f t="shared" si="2335"/>
        <v>1.3988494437443212E-2</v>
      </c>
      <c r="Q2852" s="64">
        <f t="shared" si="2342"/>
        <v>138</v>
      </c>
      <c r="R2852" s="87">
        <f t="shared" si="2343"/>
        <v>0.98253822834062898</v>
      </c>
      <c r="S2852" s="64">
        <v>6</v>
      </c>
    </row>
    <row r="2853" spans="2:19" x14ac:dyDescent="0.25">
      <c r="B2853" s="62">
        <v>1</v>
      </c>
      <c r="C2853" s="64" t="s">
        <v>16</v>
      </c>
      <c r="D2853" s="68">
        <f>'61-90 days'!G4+'61-90 days'!G5</f>
        <v>0</v>
      </c>
      <c r="E2853" s="68">
        <f t="shared" si="2336"/>
        <v>0</v>
      </c>
      <c r="F2853" s="63">
        <f t="shared" si="2337"/>
        <v>0.24547174401825564</v>
      </c>
      <c r="G2853" s="65">
        <f>IFERROR(VLOOKUP(B2853,EFA!$C$2:$D$7,2,0),EFA!$D$7)</f>
        <v>1.0407772896135385</v>
      </c>
      <c r="H2853" s="69">
        <f>LGD!$D$7</f>
        <v>0.3</v>
      </c>
      <c r="I2853" s="68">
        <f t="shared" si="2338"/>
        <v>0</v>
      </c>
      <c r="J2853" s="70">
        <f t="shared" si="2339"/>
        <v>0.93558878588680383</v>
      </c>
      <c r="K2853" s="68">
        <f t="shared" si="2340"/>
        <v>0</v>
      </c>
      <c r="M2853" s="64">
        <f t="shared" si="2334"/>
        <v>144</v>
      </c>
      <c r="N2853" s="64">
        <v>1</v>
      </c>
      <c r="O2853" s="63">
        <f t="shared" si="2341"/>
        <v>0.13390000000000002</v>
      </c>
      <c r="P2853" s="87">
        <f t="shared" si="2335"/>
        <v>1.3988494437443212E-2</v>
      </c>
      <c r="Q2853" s="64">
        <f t="shared" si="2342"/>
        <v>138</v>
      </c>
      <c r="R2853" s="87">
        <f t="shared" si="2343"/>
        <v>0.98253822834062898</v>
      </c>
      <c r="S2853" s="64">
        <v>6</v>
      </c>
    </row>
    <row r="2854" spans="2:19" x14ac:dyDescent="0.25">
      <c r="B2854" s="62">
        <v>1</v>
      </c>
      <c r="C2854" s="64" t="s">
        <v>17</v>
      </c>
      <c r="D2854" s="68">
        <f>'61-90 days'!H4+'61-90 days'!H5</f>
        <v>0</v>
      </c>
      <c r="E2854" s="68">
        <f t="shared" si="2336"/>
        <v>0</v>
      </c>
      <c r="F2854" s="63">
        <f t="shared" si="2337"/>
        <v>0.24547174401825564</v>
      </c>
      <c r="G2854" s="65">
        <f>IFERROR(VLOOKUP(B2854,EFA!$C$2:$D$7,2,0),EFA!$D$7)</f>
        <v>1.0407772896135385</v>
      </c>
      <c r="H2854" s="69">
        <f>LGD!$D$8</f>
        <v>4.6364209605119888E-2</v>
      </c>
      <c r="I2854" s="68">
        <f t="shared" si="2338"/>
        <v>0</v>
      </c>
      <c r="J2854" s="70">
        <f t="shared" si="2339"/>
        <v>0.93558878588680383</v>
      </c>
      <c r="K2854" s="68">
        <f t="shared" si="2340"/>
        <v>0</v>
      </c>
      <c r="M2854" s="64">
        <f t="shared" si="2334"/>
        <v>144</v>
      </c>
      <c r="N2854" s="64">
        <v>1</v>
      </c>
      <c r="O2854" s="63">
        <f t="shared" si="2341"/>
        <v>0.13390000000000002</v>
      </c>
      <c r="P2854" s="87">
        <f t="shared" si="2335"/>
        <v>1.3988494437443212E-2</v>
      </c>
      <c r="Q2854" s="64">
        <f t="shared" si="2342"/>
        <v>138</v>
      </c>
      <c r="R2854" s="87">
        <f t="shared" si="2343"/>
        <v>0.98253822834062898</v>
      </c>
      <c r="S2854" s="64">
        <v>6</v>
      </c>
    </row>
    <row r="2855" spans="2:19" x14ac:dyDescent="0.25">
      <c r="B2855" s="62">
        <v>1</v>
      </c>
      <c r="C2855" s="64" t="s">
        <v>18</v>
      </c>
      <c r="D2855" s="68">
        <f>'61-90 days'!I4+'61-90 days'!I5</f>
        <v>0</v>
      </c>
      <c r="E2855" s="68">
        <f t="shared" si="2336"/>
        <v>0</v>
      </c>
      <c r="F2855" s="63">
        <f t="shared" si="2337"/>
        <v>0.24547174401825564</v>
      </c>
      <c r="G2855" s="65">
        <f>IFERROR(VLOOKUP(B2855,EFA!$C$2:$D$7,2,0),EFA!$D$7)</f>
        <v>1.0407772896135385</v>
      </c>
      <c r="H2855" s="69">
        <f>LGD!$D$9</f>
        <v>0.25</v>
      </c>
      <c r="I2855" s="68">
        <f t="shared" si="2338"/>
        <v>0</v>
      </c>
      <c r="J2855" s="70">
        <f t="shared" si="2339"/>
        <v>0.93558878588680383</v>
      </c>
      <c r="K2855" s="68">
        <f t="shared" si="2340"/>
        <v>0</v>
      </c>
      <c r="M2855" s="64">
        <f t="shared" si="2334"/>
        <v>144</v>
      </c>
      <c r="N2855" s="64">
        <v>1</v>
      </c>
      <c r="O2855" s="63">
        <f t="shared" si="2341"/>
        <v>0.13390000000000002</v>
      </c>
      <c r="P2855" s="87">
        <f t="shared" si="2335"/>
        <v>1.3988494437443212E-2</v>
      </c>
      <c r="Q2855" s="64">
        <f t="shared" si="2342"/>
        <v>138</v>
      </c>
      <c r="R2855" s="87">
        <f t="shared" si="2343"/>
        <v>0.98253822834062898</v>
      </c>
      <c r="S2855" s="64">
        <v>6</v>
      </c>
    </row>
    <row r="2856" spans="2:19" x14ac:dyDescent="0.25">
      <c r="B2856" s="62">
        <v>1</v>
      </c>
      <c r="C2856" s="64" t="s">
        <v>19</v>
      </c>
      <c r="D2856" s="68">
        <f>'61-90 days'!J4+'61-90 days'!J5</f>
        <v>0</v>
      </c>
      <c r="E2856" s="68">
        <f t="shared" si="2336"/>
        <v>0</v>
      </c>
      <c r="F2856" s="63">
        <f t="shared" si="2337"/>
        <v>0.24547174401825564</v>
      </c>
      <c r="G2856" s="65">
        <f>IFERROR(VLOOKUP(B2856,EFA!$C$2:$D$7,2,0),EFA!$D$7)</f>
        <v>1.0407772896135385</v>
      </c>
      <c r="H2856" s="69">
        <f>LGD!$D$10</f>
        <v>0.35</v>
      </c>
      <c r="I2856" s="68">
        <f t="shared" si="2338"/>
        <v>0</v>
      </c>
      <c r="J2856" s="70">
        <f t="shared" si="2339"/>
        <v>0.93558878588680383</v>
      </c>
      <c r="K2856" s="68">
        <f t="shared" si="2340"/>
        <v>0</v>
      </c>
      <c r="M2856" s="64">
        <f t="shared" si="2334"/>
        <v>144</v>
      </c>
      <c r="N2856" s="64">
        <v>1</v>
      </c>
      <c r="O2856" s="63">
        <f t="shared" si="2341"/>
        <v>0.13390000000000002</v>
      </c>
      <c r="P2856" s="87">
        <f t="shared" si="2335"/>
        <v>1.3988494437443212E-2</v>
      </c>
      <c r="Q2856" s="64">
        <f t="shared" si="2342"/>
        <v>138</v>
      </c>
      <c r="R2856" s="87">
        <f t="shared" si="2343"/>
        <v>0.98253822834062898</v>
      </c>
      <c r="S2856" s="64">
        <v>6</v>
      </c>
    </row>
    <row r="2857" spans="2:19" x14ac:dyDescent="0.25">
      <c r="B2857" s="62">
        <v>1</v>
      </c>
      <c r="C2857" s="64" t="s">
        <v>20</v>
      </c>
      <c r="D2857" s="68">
        <f>'61-90 days'!K4+'61-90 days'!K5</f>
        <v>0</v>
      </c>
      <c r="E2857" s="68">
        <f t="shared" si="2336"/>
        <v>0</v>
      </c>
      <c r="F2857" s="63">
        <f t="shared" si="2337"/>
        <v>0.24547174401825564</v>
      </c>
      <c r="G2857" s="65">
        <f>IFERROR(VLOOKUP(B2857,EFA!$C$2:$D$7,2,0),EFA!$D$7)</f>
        <v>1.0407772896135385</v>
      </c>
      <c r="H2857" s="69">
        <f>LGD!$D$11</f>
        <v>0.55000000000000004</v>
      </c>
      <c r="I2857" s="68">
        <f t="shared" si="2338"/>
        <v>0</v>
      </c>
      <c r="J2857" s="70">
        <f t="shared" si="2339"/>
        <v>0.93558878588680383</v>
      </c>
      <c r="K2857" s="68">
        <f t="shared" si="2340"/>
        <v>0</v>
      </c>
      <c r="M2857" s="64">
        <f t="shared" si="2334"/>
        <v>144</v>
      </c>
      <c r="N2857" s="64">
        <v>1</v>
      </c>
      <c r="O2857" s="63">
        <f t="shared" si="2341"/>
        <v>0.13390000000000002</v>
      </c>
      <c r="P2857" s="87">
        <f t="shared" si="2335"/>
        <v>1.3988494437443212E-2</v>
      </c>
      <c r="Q2857" s="64">
        <f t="shared" si="2342"/>
        <v>138</v>
      </c>
      <c r="R2857" s="87">
        <f t="shared" si="2343"/>
        <v>0.98253822834062898</v>
      </c>
      <c r="S2857" s="64">
        <v>6</v>
      </c>
    </row>
    <row r="2859" spans="2:19" x14ac:dyDescent="0.25">
      <c r="B2859" s="62" t="s">
        <v>52</v>
      </c>
      <c r="C2859" s="64" t="s">
        <v>9</v>
      </c>
      <c r="D2859" s="64">
        <v>2</v>
      </c>
      <c r="E2859" s="84" t="s">
        <v>26</v>
      </c>
      <c r="F2859" s="84" t="s">
        <v>39</v>
      </c>
      <c r="G2859" s="84" t="s">
        <v>27</v>
      </c>
      <c r="H2859" s="84" t="s">
        <v>28</v>
      </c>
      <c r="I2859" s="84" t="s">
        <v>29</v>
      </c>
      <c r="J2859" s="84" t="s">
        <v>30</v>
      </c>
      <c r="K2859" s="85" t="s">
        <v>31</v>
      </c>
      <c r="M2859" s="85" t="s">
        <v>32</v>
      </c>
      <c r="N2859" s="85" t="s">
        <v>33</v>
      </c>
      <c r="O2859" s="85" t="s">
        <v>34</v>
      </c>
      <c r="P2859" s="85" t="s">
        <v>35</v>
      </c>
      <c r="Q2859" s="85" t="s">
        <v>36</v>
      </c>
      <c r="R2859" s="85" t="s">
        <v>37</v>
      </c>
      <c r="S2859" s="85" t="s">
        <v>38</v>
      </c>
    </row>
    <row r="2860" spans="2:19" x14ac:dyDescent="0.25">
      <c r="B2860" s="62">
        <v>1</v>
      </c>
      <c r="C2860" s="64" t="s">
        <v>12</v>
      </c>
      <c r="D2860" s="68">
        <f>'61-90 days'!C6</f>
        <v>0</v>
      </c>
      <c r="E2860" s="68">
        <f>D2860*R2860</f>
        <v>0</v>
      </c>
      <c r="F2860" s="63">
        <f>$D$5</f>
        <v>0.24547174401825564</v>
      </c>
      <c r="G2860" s="65">
        <f>IFERROR(VLOOKUP(B2860,EFA!$C$2:$D$7,2,0),EFA!$D$7)</f>
        <v>1.0407772896135385</v>
      </c>
      <c r="H2860" s="69">
        <f>LGD!$D$3</f>
        <v>0</v>
      </c>
      <c r="I2860" s="68">
        <f>E2860*F2860*G2860*H2860</f>
        <v>0</v>
      </c>
      <c r="J2860" s="70">
        <f>1/((1+($O$16/12))^(M2860-Q2860))</f>
        <v>0.93558878588680383</v>
      </c>
      <c r="K2860" s="68">
        <f>I2860*J2860</f>
        <v>0</v>
      </c>
      <c r="M2860" s="64">
        <f t="shared" ref="M2860:M2868" si="2344">$D$39*$O$12</f>
        <v>144</v>
      </c>
      <c r="N2860" s="64">
        <v>1</v>
      </c>
      <c r="O2860" s="63">
        <f>$O$16</f>
        <v>0.13390000000000002</v>
      </c>
      <c r="P2860" s="87">
        <f t="shared" ref="P2860:P2868" si="2345">PMT(O2860/12,M2860,-N2860,0,0)</f>
        <v>1.3988494437443212E-2</v>
      </c>
      <c r="Q2860" s="64">
        <f>M2860-S2860</f>
        <v>138</v>
      </c>
      <c r="R2860" s="87">
        <f>PV(O2860/12,Q2860,-P2860,0,0)</f>
        <v>0.98253822834062898</v>
      </c>
      <c r="S2860" s="64">
        <f>6</f>
        <v>6</v>
      </c>
    </row>
    <row r="2861" spans="2:19" x14ac:dyDescent="0.25">
      <c r="B2861" s="62">
        <v>1</v>
      </c>
      <c r="C2861" s="64" t="s">
        <v>13</v>
      </c>
      <c r="D2861" s="68">
        <f>'61-90 days'!D6</f>
        <v>0</v>
      </c>
      <c r="E2861" s="68">
        <f t="shared" ref="E2861:E2868" si="2346">D2861*R2861</f>
        <v>0</v>
      </c>
      <c r="F2861" s="63">
        <f t="shared" ref="F2861:F2868" si="2347">$D$5</f>
        <v>0.24547174401825564</v>
      </c>
      <c r="G2861" s="65">
        <f>IFERROR(VLOOKUP(B2861,EFA!$C$2:$D$7,2,0),EFA!$D$7)</f>
        <v>1.0407772896135385</v>
      </c>
      <c r="H2861" s="69">
        <f>LGD!$D$4</f>
        <v>0.55000000000000004</v>
      </c>
      <c r="I2861" s="68">
        <f t="shared" ref="I2861:I2868" si="2348">E2861*F2861*G2861*H2861</f>
        <v>0</v>
      </c>
      <c r="J2861" s="70">
        <f t="shared" ref="J2861:J2868" si="2349">1/((1+($O$16/12))^(M2861-Q2861))</f>
        <v>0.93558878588680383</v>
      </c>
      <c r="K2861" s="68">
        <f t="shared" ref="K2861:K2868" si="2350">I2861*J2861</f>
        <v>0</v>
      </c>
      <c r="M2861" s="64">
        <f t="shared" si="2344"/>
        <v>144</v>
      </c>
      <c r="N2861" s="64">
        <v>1</v>
      </c>
      <c r="O2861" s="63">
        <f t="shared" ref="O2861:O2868" si="2351">$O$16</f>
        <v>0.13390000000000002</v>
      </c>
      <c r="P2861" s="87">
        <f t="shared" si="2345"/>
        <v>1.3988494437443212E-2</v>
      </c>
      <c r="Q2861" s="64">
        <f t="shared" ref="Q2861:Q2868" si="2352">M2861-S2861</f>
        <v>138</v>
      </c>
      <c r="R2861" s="87">
        <f t="shared" ref="R2861:R2868" si="2353">PV(O2861/12,Q2861,-P2861,0,0)</f>
        <v>0.98253822834062898</v>
      </c>
      <c r="S2861" s="64">
        <f>6</f>
        <v>6</v>
      </c>
    </row>
    <row r="2862" spans="2:19" x14ac:dyDescent="0.25">
      <c r="B2862" s="62">
        <v>1</v>
      </c>
      <c r="C2862" s="64" t="s">
        <v>14</v>
      </c>
      <c r="D2862" s="68">
        <f>'61-90 days'!E6</f>
        <v>0</v>
      </c>
      <c r="E2862" s="68">
        <f t="shared" si="2346"/>
        <v>0</v>
      </c>
      <c r="F2862" s="63">
        <f t="shared" si="2347"/>
        <v>0.24547174401825564</v>
      </c>
      <c r="G2862" s="65">
        <f>IFERROR(VLOOKUP(B2862,EFA!$C$2:$D$7,2,0),EFA!$D$7)</f>
        <v>1.0407772896135385</v>
      </c>
      <c r="H2862" s="69">
        <f>LGD!$D$5</f>
        <v>0.14000000000000001</v>
      </c>
      <c r="I2862" s="68">
        <f t="shared" si="2348"/>
        <v>0</v>
      </c>
      <c r="J2862" s="70">
        <f t="shared" si="2349"/>
        <v>0.93558878588680383</v>
      </c>
      <c r="K2862" s="68">
        <f t="shared" si="2350"/>
        <v>0</v>
      </c>
      <c r="M2862" s="64">
        <f t="shared" si="2344"/>
        <v>144</v>
      </c>
      <c r="N2862" s="64">
        <v>1</v>
      </c>
      <c r="O2862" s="63">
        <f t="shared" si="2351"/>
        <v>0.13390000000000002</v>
      </c>
      <c r="P2862" s="87">
        <f t="shared" si="2345"/>
        <v>1.3988494437443212E-2</v>
      </c>
      <c r="Q2862" s="64">
        <f t="shared" si="2352"/>
        <v>138</v>
      </c>
      <c r="R2862" s="87">
        <f t="shared" si="2353"/>
        <v>0.98253822834062898</v>
      </c>
      <c r="S2862" s="64">
        <f>6</f>
        <v>6</v>
      </c>
    </row>
    <row r="2863" spans="2:19" x14ac:dyDescent="0.25">
      <c r="B2863" s="62">
        <v>1</v>
      </c>
      <c r="C2863" s="64" t="s">
        <v>15</v>
      </c>
      <c r="D2863" s="68">
        <f>'61-90 days'!F6</f>
        <v>0</v>
      </c>
      <c r="E2863" s="68">
        <f t="shared" si="2346"/>
        <v>0</v>
      </c>
      <c r="F2863" s="63">
        <f t="shared" si="2347"/>
        <v>0.24547174401825564</v>
      </c>
      <c r="G2863" s="65">
        <f>IFERROR(VLOOKUP(B2863,EFA!$C$2:$D$7,2,0),EFA!$D$7)</f>
        <v>1.0407772896135385</v>
      </c>
      <c r="H2863" s="69">
        <f>LGD!$D$6</f>
        <v>0.3</v>
      </c>
      <c r="I2863" s="68">
        <f t="shared" si="2348"/>
        <v>0</v>
      </c>
      <c r="J2863" s="70">
        <f t="shared" si="2349"/>
        <v>0.93558878588680383</v>
      </c>
      <c r="K2863" s="68">
        <f t="shared" si="2350"/>
        <v>0</v>
      </c>
      <c r="M2863" s="64">
        <f t="shared" si="2344"/>
        <v>144</v>
      </c>
      <c r="N2863" s="64">
        <v>1</v>
      </c>
      <c r="O2863" s="63">
        <f t="shared" si="2351"/>
        <v>0.13390000000000002</v>
      </c>
      <c r="P2863" s="87">
        <f t="shared" si="2345"/>
        <v>1.3988494437443212E-2</v>
      </c>
      <c r="Q2863" s="64">
        <f t="shared" si="2352"/>
        <v>138</v>
      </c>
      <c r="R2863" s="87">
        <f t="shared" si="2353"/>
        <v>0.98253822834062898</v>
      </c>
      <c r="S2863" s="64">
        <f>6</f>
        <v>6</v>
      </c>
    </row>
    <row r="2864" spans="2:19" x14ac:dyDescent="0.25">
      <c r="B2864" s="62">
        <v>1</v>
      </c>
      <c r="C2864" s="64" t="s">
        <v>16</v>
      </c>
      <c r="D2864" s="68">
        <f>'61-90 days'!G6</f>
        <v>0</v>
      </c>
      <c r="E2864" s="68">
        <f t="shared" si="2346"/>
        <v>0</v>
      </c>
      <c r="F2864" s="63">
        <f t="shared" si="2347"/>
        <v>0.24547174401825564</v>
      </c>
      <c r="G2864" s="65">
        <f>IFERROR(VLOOKUP(B2864,EFA!$C$2:$D$7,2,0),EFA!$D$7)</f>
        <v>1.0407772896135385</v>
      </c>
      <c r="H2864" s="69">
        <f>LGD!$D$7</f>
        <v>0.3</v>
      </c>
      <c r="I2864" s="68">
        <f t="shared" si="2348"/>
        <v>0</v>
      </c>
      <c r="J2864" s="70">
        <f t="shared" si="2349"/>
        <v>0.93558878588680383</v>
      </c>
      <c r="K2864" s="68">
        <f t="shared" si="2350"/>
        <v>0</v>
      </c>
      <c r="M2864" s="64">
        <f t="shared" si="2344"/>
        <v>144</v>
      </c>
      <c r="N2864" s="64">
        <v>1</v>
      </c>
      <c r="O2864" s="63">
        <f t="shared" si="2351"/>
        <v>0.13390000000000002</v>
      </c>
      <c r="P2864" s="87">
        <f t="shared" si="2345"/>
        <v>1.3988494437443212E-2</v>
      </c>
      <c r="Q2864" s="64">
        <f t="shared" si="2352"/>
        <v>138</v>
      </c>
      <c r="R2864" s="87">
        <f t="shared" si="2353"/>
        <v>0.98253822834062898</v>
      </c>
      <c r="S2864" s="64">
        <f>6</f>
        <v>6</v>
      </c>
    </row>
    <row r="2865" spans="2:19" x14ac:dyDescent="0.25">
      <c r="B2865" s="62">
        <v>1</v>
      </c>
      <c r="C2865" s="64" t="s">
        <v>17</v>
      </c>
      <c r="D2865" s="68">
        <f>'61-90 days'!H6</f>
        <v>0</v>
      </c>
      <c r="E2865" s="68">
        <f t="shared" si="2346"/>
        <v>0</v>
      </c>
      <c r="F2865" s="63">
        <f t="shared" si="2347"/>
        <v>0.24547174401825564</v>
      </c>
      <c r="G2865" s="65">
        <f>IFERROR(VLOOKUP(B2865,EFA!$C$2:$D$7,2,0),EFA!$D$7)</f>
        <v>1.0407772896135385</v>
      </c>
      <c r="H2865" s="69">
        <f>LGD!$D$8</f>
        <v>4.6364209605119888E-2</v>
      </c>
      <c r="I2865" s="68">
        <f t="shared" si="2348"/>
        <v>0</v>
      </c>
      <c r="J2865" s="70">
        <f t="shared" si="2349"/>
        <v>0.93558878588680383</v>
      </c>
      <c r="K2865" s="68">
        <f t="shared" si="2350"/>
        <v>0</v>
      </c>
      <c r="M2865" s="64">
        <f t="shared" si="2344"/>
        <v>144</v>
      </c>
      <c r="N2865" s="64">
        <v>1</v>
      </c>
      <c r="O2865" s="63">
        <f t="shared" si="2351"/>
        <v>0.13390000000000002</v>
      </c>
      <c r="P2865" s="87">
        <f t="shared" si="2345"/>
        <v>1.3988494437443212E-2</v>
      </c>
      <c r="Q2865" s="64">
        <f t="shared" si="2352"/>
        <v>138</v>
      </c>
      <c r="R2865" s="87">
        <f t="shared" si="2353"/>
        <v>0.98253822834062898</v>
      </c>
      <c r="S2865" s="64">
        <f>6</f>
        <v>6</v>
      </c>
    </row>
    <row r="2866" spans="2:19" x14ac:dyDescent="0.25">
      <c r="B2866" s="62">
        <v>1</v>
      </c>
      <c r="C2866" s="64" t="s">
        <v>18</v>
      </c>
      <c r="D2866" s="68">
        <f>'61-90 days'!I6</f>
        <v>0</v>
      </c>
      <c r="E2866" s="68">
        <f t="shared" si="2346"/>
        <v>0</v>
      </c>
      <c r="F2866" s="63">
        <f t="shared" si="2347"/>
        <v>0.24547174401825564</v>
      </c>
      <c r="G2866" s="65">
        <f>IFERROR(VLOOKUP(B2866,EFA!$C$2:$D$7,2,0),EFA!$D$7)</f>
        <v>1.0407772896135385</v>
      </c>
      <c r="H2866" s="69">
        <f>LGD!$D$9</f>
        <v>0.25</v>
      </c>
      <c r="I2866" s="68">
        <f t="shared" si="2348"/>
        <v>0</v>
      </c>
      <c r="J2866" s="70">
        <f t="shared" si="2349"/>
        <v>0.93558878588680383</v>
      </c>
      <c r="K2866" s="68">
        <f t="shared" si="2350"/>
        <v>0</v>
      </c>
      <c r="M2866" s="64">
        <f t="shared" si="2344"/>
        <v>144</v>
      </c>
      <c r="N2866" s="64">
        <v>1</v>
      </c>
      <c r="O2866" s="63">
        <f t="shared" si="2351"/>
        <v>0.13390000000000002</v>
      </c>
      <c r="P2866" s="87">
        <f t="shared" si="2345"/>
        <v>1.3988494437443212E-2</v>
      </c>
      <c r="Q2866" s="64">
        <f t="shared" si="2352"/>
        <v>138</v>
      </c>
      <c r="R2866" s="87">
        <f t="shared" si="2353"/>
        <v>0.98253822834062898</v>
      </c>
      <c r="S2866" s="64">
        <f>6</f>
        <v>6</v>
      </c>
    </row>
    <row r="2867" spans="2:19" x14ac:dyDescent="0.25">
      <c r="B2867" s="62">
        <v>1</v>
      </c>
      <c r="C2867" s="64" t="s">
        <v>19</v>
      </c>
      <c r="D2867" s="68">
        <f>'61-90 days'!J6</f>
        <v>0</v>
      </c>
      <c r="E2867" s="68">
        <f t="shared" si="2346"/>
        <v>0</v>
      </c>
      <c r="F2867" s="63">
        <f t="shared" si="2347"/>
        <v>0.24547174401825564</v>
      </c>
      <c r="G2867" s="65">
        <f>IFERROR(VLOOKUP(B2867,EFA!$C$2:$D$7,2,0),EFA!$D$7)</f>
        <v>1.0407772896135385</v>
      </c>
      <c r="H2867" s="69">
        <f>LGD!$D$10</f>
        <v>0.35</v>
      </c>
      <c r="I2867" s="68">
        <f t="shared" si="2348"/>
        <v>0</v>
      </c>
      <c r="J2867" s="70">
        <f t="shared" si="2349"/>
        <v>0.93558878588680383</v>
      </c>
      <c r="K2867" s="68">
        <f t="shared" si="2350"/>
        <v>0</v>
      </c>
      <c r="M2867" s="64">
        <f t="shared" si="2344"/>
        <v>144</v>
      </c>
      <c r="N2867" s="64">
        <v>1</v>
      </c>
      <c r="O2867" s="63">
        <f t="shared" si="2351"/>
        <v>0.13390000000000002</v>
      </c>
      <c r="P2867" s="87">
        <f t="shared" si="2345"/>
        <v>1.3988494437443212E-2</v>
      </c>
      <c r="Q2867" s="64">
        <f t="shared" si="2352"/>
        <v>138</v>
      </c>
      <c r="R2867" s="87">
        <f t="shared" si="2353"/>
        <v>0.98253822834062898</v>
      </c>
      <c r="S2867" s="64">
        <f>6</f>
        <v>6</v>
      </c>
    </row>
    <row r="2868" spans="2:19" x14ac:dyDescent="0.25">
      <c r="B2868" s="62">
        <v>1</v>
      </c>
      <c r="C2868" s="64" t="s">
        <v>20</v>
      </c>
      <c r="D2868" s="68">
        <f>'61-90 days'!K6</f>
        <v>0</v>
      </c>
      <c r="E2868" s="68">
        <f t="shared" si="2346"/>
        <v>0</v>
      </c>
      <c r="F2868" s="63">
        <f t="shared" si="2347"/>
        <v>0.24547174401825564</v>
      </c>
      <c r="G2868" s="65">
        <f>IFERROR(VLOOKUP(B2868,EFA!$C$2:$D$7,2,0),EFA!$D$7)</f>
        <v>1.0407772896135385</v>
      </c>
      <c r="H2868" s="69">
        <f>LGD!$D$11</f>
        <v>0.55000000000000004</v>
      </c>
      <c r="I2868" s="68">
        <f t="shared" si="2348"/>
        <v>0</v>
      </c>
      <c r="J2868" s="70">
        <f t="shared" si="2349"/>
        <v>0.93558878588680383</v>
      </c>
      <c r="K2868" s="68">
        <f t="shared" si="2350"/>
        <v>0</v>
      </c>
      <c r="M2868" s="64">
        <f t="shared" si="2344"/>
        <v>144</v>
      </c>
      <c r="N2868" s="64">
        <v>1</v>
      </c>
      <c r="O2868" s="63">
        <f t="shared" si="2351"/>
        <v>0.13390000000000002</v>
      </c>
      <c r="P2868" s="87">
        <f t="shared" si="2345"/>
        <v>1.3988494437443212E-2</v>
      </c>
      <c r="Q2868" s="64">
        <f t="shared" si="2352"/>
        <v>138</v>
      </c>
      <c r="R2868" s="87">
        <f t="shared" si="2353"/>
        <v>0.98253822834062898</v>
      </c>
      <c r="S2868" s="64">
        <f>6</f>
        <v>6</v>
      </c>
    </row>
    <row r="2870" spans="2:19" x14ac:dyDescent="0.25">
      <c r="B2870" s="62" t="s">
        <v>52</v>
      </c>
      <c r="C2870" s="64" t="s">
        <v>9</v>
      </c>
      <c r="D2870" s="64">
        <v>2</v>
      </c>
      <c r="E2870" s="84" t="s">
        <v>26</v>
      </c>
      <c r="F2870" s="84" t="s">
        <v>39</v>
      </c>
      <c r="G2870" s="84" t="s">
        <v>27</v>
      </c>
      <c r="H2870" s="84" t="s">
        <v>28</v>
      </c>
      <c r="I2870" s="84" t="s">
        <v>29</v>
      </c>
      <c r="J2870" s="84" t="s">
        <v>30</v>
      </c>
      <c r="K2870" s="85" t="s">
        <v>31</v>
      </c>
      <c r="M2870" s="85" t="s">
        <v>32</v>
      </c>
      <c r="N2870" s="85" t="s">
        <v>33</v>
      </c>
      <c r="O2870" s="85" t="s">
        <v>34</v>
      </c>
      <c r="P2870" s="85" t="s">
        <v>35</v>
      </c>
      <c r="Q2870" s="85" t="s">
        <v>36</v>
      </c>
      <c r="R2870" s="85" t="s">
        <v>37</v>
      </c>
      <c r="S2870" s="85" t="s">
        <v>38</v>
      </c>
    </row>
    <row r="2871" spans="2:19" x14ac:dyDescent="0.25">
      <c r="B2871" s="62">
        <v>2</v>
      </c>
      <c r="C2871" s="64" t="s">
        <v>12</v>
      </c>
      <c r="D2871" s="68"/>
      <c r="E2871" s="68">
        <f>D2860*R2871</f>
        <v>0</v>
      </c>
      <c r="F2871" s="63">
        <f>$E$5-$D$5</f>
        <v>6.8235135937094266E-2</v>
      </c>
      <c r="G2871" s="65">
        <f>IFERROR(VLOOKUP(B2871,EFA!$C$2:$D$7,2,0),EFA!$D$7)</f>
        <v>0.97341921930465047</v>
      </c>
      <c r="H2871" s="69">
        <f>LGD!$D$3</f>
        <v>0</v>
      </c>
      <c r="I2871" s="68">
        <f>E2871*F2871*G2871*H2871</f>
        <v>0</v>
      </c>
      <c r="J2871" s="70">
        <f>1/((1+($O$16/12))^(M2871-Q2871))</f>
        <v>0.21624953181370371</v>
      </c>
      <c r="K2871" s="68">
        <f>I2871*J2871</f>
        <v>0</v>
      </c>
      <c r="M2871" s="64">
        <f t="shared" ref="M2871:M2879" si="2354">$D$39*$O$12</f>
        <v>144</v>
      </c>
      <c r="N2871" s="64">
        <v>1</v>
      </c>
      <c r="O2871" s="63">
        <f>$O$16</f>
        <v>0.13390000000000002</v>
      </c>
      <c r="P2871" s="87">
        <f t="shared" ref="P2871:P2879" si="2355">PMT(O2871/12,M2871,-N2871,0,0)</f>
        <v>1.3988494437443212E-2</v>
      </c>
      <c r="Q2871" s="64">
        <v>6</v>
      </c>
      <c r="R2871" s="87">
        <f>PV(O2871/12,Q2871,-P2871,0,0)</f>
        <v>8.0748251859424178E-2</v>
      </c>
      <c r="S2871" s="64">
        <f>12+6</f>
        <v>18</v>
      </c>
    </row>
    <row r="2872" spans="2:19" x14ac:dyDescent="0.25">
      <c r="B2872" s="62">
        <v>2</v>
      </c>
      <c r="C2872" s="64" t="s">
        <v>13</v>
      </c>
      <c r="D2872" s="68"/>
      <c r="E2872" s="68">
        <f t="shared" ref="E2872:E2879" si="2356">D2861*R2872</f>
        <v>0</v>
      </c>
      <c r="F2872" s="63">
        <f t="shared" ref="F2872:F2879" si="2357">$E$5-$D$5</f>
        <v>6.8235135937094266E-2</v>
      </c>
      <c r="G2872" s="65">
        <f>IFERROR(VLOOKUP(B2872,EFA!$C$2:$D$7,2,0),EFA!$D$7)</f>
        <v>0.97341921930465047</v>
      </c>
      <c r="H2872" s="69">
        <f>LGD!$D$4</f>
        <v>0.55000000000000004</v>
      </c>
      <c r="I2872" s="68">
        <f t="shared" ref="I2872:I2879" si="2358">E2872*F2872*G2872*H2872</f>
        <v>0</v>
      </c>
      <c r="J2872" s="70">
        <f t="shared" ref="J2872:J2879" si="2359">1/((1+($O$16/12))^(M2872-Q2872))</f>
        <v>0.21624953181370371</v>
      </c>
      <c r="K2872" s="68">
        <f t="shared" ref="K2872:K2879" si="2360">I2872*J2872</f>
        <v>0</v>
      </c>
      <c r="M2872" s="64">
        <f t="shared" si="2354"/>
        <v>144</v>
      </c>
      <c r="N2872" s="64">
        <v>1</v>
      </c>
      <c r="O2872" s="63">
        <f t="shared" ref="O2872:O2879" si="2361">$O$16</f>
        <v>0.13390000000000002</v>
      </c>
      <c r="P2872" s="87">
        <f t="shared" si="2355"/>
        <v>1.3988494437443212E-2</v>
      </c>
      <c r="Q2872" s="64">
        <v>6</v>
      </c>
      <c r="R2872" s="87">
        <f t="shared" ref="R2872:R2879" si="2362">PV(O2872/12,Q2872,-P2872,0,0)</f>
        <v>8.0748251859424178E-2</v>
      </c>
      <c r="S2872" s="64">
        <f t="shared" ref="S2872:S2879" si="2363">12+6</f>
        <v>18</v>
      </c>
    </row>
    <row r="2873" spans="2:19" x14ac:dyDescent="0.25">
      <c r="B2873" s="62">
        <v>2</v>
      </c>
      <c r="C2873" s="64" t="s">
        <v>14</v>
      </c>
      <c r="D2873" s="68"/>
      <c r="E2873" s="68">
        <f t="shared" si="2356"/>
        <v>0</v>
      </c>
      <c r="F2873" s="63">
        <f t="shared" si="2357"/>
        <v>6.8235135937094266E-2</v>
      </c>
      <c r="G2873" s="65">
        <f>IFERROR(VLOOKUP(B2873,EFA!$C$2:$D$7,2,0),EFA!$D$7)</f>
        <v>0.97341921930465047</v>
      </c>
      <c r="H2873" s="69">
        <f>LGD!$D$5</f>
        <v>0.14000000000000001</v>
      </c>
      <c r="I2873" s="68">
        <f t="shared" si="2358"/>
        <v>0</v>
      </c>
      <c r="J2873" s="70">
        <f t="shared" si="2359"/>
        <v>0.21624953181370371</v>
      </c>
      <c r="K2873" s="68">
        <f t="shared" si="2360"/>
        <v>0</v>
      </c>
      <c r="M2873" s="64">
        <f t="shared" si="2354"/>
        <v>144</v>
      </c>
      <c r="N2873" s="64">
        <v>1</v>
      </c>
      <c r="O2873" s="63">
        <f t="shared" si="2361"/>
        <v>0.13390000000000002</v>
      </c>
      <c r="P2873" s="87">
        <f t="shared" si="2355"/>
        <v>1.3988494437443212E-2</v>
      </c>
      <c r="Q2873" s="64">
        <v>6</v>
      </c>
      <c r="R2873" s="87">
        <f t="shared" si="2362"/>
        <v>8.0748251859424178E-2</v>
      </c>
      <c r="S2873" s="64">
        <f t="shared" si="2363"/>
        <v>18</v>
      </c>
    </row>
    <row r="2874" spans="2:19" x14ac:dyDescent="0.25">
      <c r="B2874" s="62">
        <v>2</v>
      </c>
      <c r="C2874" s="64" t="s">
        <v>15</v>
      </c>
      <c r="D2874" s="68"/>
      <c r="E2874" s="68">
        <f t="shared" si="2356"/>
        <v>0</v>
      </c>
      <c r="F2874" s="63">
        <f t="shared" si="2357"/>
        <v>6.8235135937094266E-2</v>
      </c>
      <c r="G2874" s="65">
        <f>IFERROR(VLOOKUP(B2874,EFA!$C$2:$D$7,2,0),EFA!$D$7)</f>
        <v>0.97341921930465047</v>
      </c>
      <c r="H2874" s="69">
        <f>LGD!$D$6</f>
        <v>0.3</v>
      </c>
      <c r="I2874" s="68">
        <f t="shared" si="2358"/>
        <v>0</v>
      </c>
      <c r="J2874" s="70">
        <f t="shared" si="2359"/>
        <v>0.21624953181370371</v>
      </c>
      <c r="K2874" s="68">
        <f t="shared" si="2360"/>
        <v>0</v>
      </c>
      <c r="M2874" s="64">
        <f t="shared" si="2354"/>
        <v>144</v>
      </c>
      <c r="N2874" s="64">
        <v>1</v>
      </c>
      <c r="O2874" s="63">
        <f t="shared" si="2361"/>
        <v>0.13390000000000002</v>
      </c>
      <c r="P2874" s="87">
        <f t="shared" si="2355"/>
        <v>1.3988494437443212E-2</v>
      </c>
      <c r="Q2874" s="64">
        <v>6</v>
      </c>
      <c r="R2874" s="87">
        <f t="shared" si="2362"/>
        <v>8.0748251859424178E-2</v>
      </c>
      <c r="S2874" s="64">
        <f t="shared" si="2363"/>
        <v>18</v>
      </c>
    </row>
    <row r="2875" spans="2:19" x14ac:dyDescent="0.25">
      <c r="B2875" s="62">
        <v>2</v>
      </c>
      <c r="C2875" s="64" t="s">
        <v>16</v>
      </c>
      <c r="D2875" s="68"/>
      <c r="E2875" s="68">
        <f t="shared" si="2356"/>
        <v>0</v>
      </c>
      <c r="F2875" s="63">
        <f t="shared" si="2357"/>
        <v>6.8235135937094266E-2</v>
      </c>
      <c r="G2875" s="65">
        <f>IFERROR(VLOOKUP(B2875,EFA!$C$2:$D$7,2,0),EFA!$D$7)</f>
        <v>0.97341921930465047</v>
      </c>
      <c r="H2875" s="69">
        <f>LGD!$D$7</f>
        <v>0.3</v>
      </c>
      <c r="I2875" s="68">
        <f t="shared" si="2358"/>
        <v>0</v>
      </c>
      <c r="J2875" s="70">
        <f t="shared" si="2359"/>
        <v>0.21624953181370371</v>
      </c>
      <c r="K2875" s="68">
        <f t="shared" si="2360"/>
        <v>0</v>
      </c>
      <c r="M2875" s="64">
        <f t="shared" si="2354"/>
        <v>144</v>
      </c>
      <c r="N2875" s="64">
        <v>1</v>
      </c>
      <c r="O2875" s="63">
        <f t="shared" si="2361"/>
        <v>0.13390000000000002</v>
      </c>
      <c r="P2875" s="87">
        <f t="shared" si="2355"/>
        <v>1.3988494437443212E-2</v>
      </c>
      <c r="Q2875" s="64">
        <v>6</v>
      </c>
      <c r="R2875" s="87">
        <f t="shared" si="2362"/>
        <v>8.0748251859424178E-2</v>
      </c>
      <c r="S2875" s="64">
        <f t="shared" si="2363"/>
        <v>18</v>
      </c>
    </row>
    <row r="2876" spans="2:19" x14ac:dyDescent="0.25">
      <c r="B2876" s="62">
        <v>2</v>
      </c>
      <c r="C2876" s="64" t="s">
        <v>17</v>
      </c>
      <c r="D2876" s="68"/>
      <c r="E2876" s="68">
        <f t="shared" si="2356"/>
        <v>0</v>
      </c>
      <c r="F2876" s="63">
        <f t="shared" si="2357"/>
        <v>6.8235135937094266E-2</v>
      </c>
      <c r="G2876" s="65">
        <f>IFERROR(VLOOKUP(B2876,EFA!$C$2:$D$7,2,0),EFA!$D$7)</f>
        <v>0.97341921930465047</v>
      </c>
      <c r="H2876" s="69">
        <f>LGD!$D$8</f>
        <v>4.6364209605119888E-2</v>
      </c>
      <c r="I2876" s="68">
        <f t="shared" si="2358"/>
        <v>0</v>
      </c>
      <c r="J2876" s="70">
        <f t="shared" si="2359"/>
        <v>0.21624953181370371</v>
      </c>
      <c r="K2876" s="68">
        <f t="shared" si="2360"/>
        <v>0</v>
      </c>
      <c r="M2876" s="64">
        <f t="shared" si="2354"/>
        <v>144</v>
      </c>
      <c r="N2876" s="64">
        <v>1</v>
      </c>
      <c r="O2876" s="63">
        <f t="shared" si="2361"/>
        <v>0.13390000000000002</v>
      </c>
      <c r="P2876" s="87">
        <f t="shared" si="2355"/>
        <v>1.3988494437443212E-2</v>
      </c>
      <c r="Q2876" s="64">
        <v>6</v>
      </c>
      <c r="R2876" s="87">
        <f t="shared" si="2362"/>
        <v>8.0748251859424178E-2</v>
      </c>
      <c r="S2876" s="64">
        <f t="shared" si="2363"/>
        <v>18</v>
      </c>
    </row>
    <row r="2877" spans="2:19" x14ac:dyDescent="0.25">
      <c r="B2877" s="62">
        <v>2</v>
      </c>
      <c r="C2877" s="64" t="s">
        <v>18</v>
      </c>
      <c r="D2877" s="68"/>
      <c r="E2877" s="68">
        <f t="shared" si="2356"/>
        <v>0</v>
      </c>
      <c r="F2877" s="63">
        <f t="shared" si="2357"/>
        <v>6.8235135937094266E-2</v>
      </c>
      <c r="G2877" s="65">
        <f>IFERROR(VLOOKUP(B2877,EFA!$C$2:$D$7,2,0),EFA!$D$7)</f>
        <v>0.97341921930465047</v>
      </c>
      <c r="H2877" s="69">
        <f>LGD!$D$9</f>
        <v>0.25</v>
      </c>
      <c r="I2877" s="68">
        <f t="shared" si="2358"/>
        <v>0</v>
      </c>
      <c r="J2877" s="70">
        <f t="shared" si="2359"/>
        <v>0.21624953181370371</v>
      </c>
      <c r="K2877" s="68">
        <f t="shared" si="2360"/>
        <v>0</v>
      </c>
      <c r="M2877" s="64">
        <f t="shared" si="2354"/>
        <v>144</v>
      </c>
      <c r="N2877" s="64">
        <v>1</v>
      </c>
      <c r="O2877" s="63">
        <f t="shared" si="2361"/>
        <v>0.13390000000000002</v>
      </c>
      <c r="P2877" s="87">
        <f t="shared" si="2355"/>
        <v>1.3988494437443212E-2</v>
      </c>
      <c r="Q2877" s="64">
        <v>6</v>
      </c>
      <c r="R2877" s="87">
        <f t="shared" si="2362"/>
        <v>8.0748251859424178E-2</v>
      </c>
      <c r="S2877" s="64">
        <f t="shared" si="2363"/>
        <v>18</v>
      </c>
    </row>
    <row r="2878" spans="2:19" x14ac:dyDescent="0.25">
      <c r="B2878" s="62">
        <v>2</v>
      </c>
      <c r="C2878" s="64" t="s">
        <v>19</v>
      </c>
      <c r="D2878" s="68"/>
      <c r="E2878" s="68">
        <f t="shared" si="2356"/>
        <v>0</v>
      </c>
      <c r="F2878" s="63">
        <f t="shared" si="2357"/>
        <v>6.8235135937094266E-2</v>
      </c>
      <c r="G2878" s="65">
        <f>IFERROR(VLOOKUP(B2878,EFA!$C$2:$D$7,2,0),EFA!$D$7)</f>
        <v>0.97341921930465047</v>
      </c>
      <c r="H2878" s="69">
        <f>LGD!$D$10</f>
        <v>0.35</v>
      </c>
      <c r="I2878" s="68">
        <f t="shared" si="2358"/>
        <v>0</v>
      </c>
      <c r="J2878" s="70">
        <f t="shared" si="2359"/>
        <v>0.21624953181370371</v>
      </c>
      <c r="K2878" s="68">
        <f t="shared" si="2360"/>
        <v>0</v>
      </c>
      <c r="M2878" s="64">
        <f t="shared" si="2354"/>
        <v>144</v>
      </c>
      <c r="N2878" s="64">
        <v>1</v>
      </c>
      <c r="O2878" s="63">
        <f t="shared" si="2361"/>
        <v>0.13390000000000002</v>
      </c>
      <c r="P2878" s="87">
        <f t="shared" si="2355"/>
        <v>1.3988494437443212E-2</v>
      </c>
      <c r="Q2878" s="64">
        <v>6</v>
      </c>
      <c r="R2878" s="87">
        <f t="shared" si="2362"/>
        <v>8.0748251859424178E-2</v>
      </c>
      <c r="S2878" s="64">
        <f t="shared" si="2363"/>
        <v>18</v>
      </c>
    </row>
    <row r="2879" spans="2:19" x14ac:dyDescent="0.25">
      <c r="B2879" s="62">
        <v>2</v>
      </c>
      <c r="C2879" s="64" t="s">
        <v>20</v>
      </c>
      <c r="D2879" s="68"/>
      <c r="E2879" s="68">
        <f t="shared" si="2356"/>
        <v>0</v>
      </c>
      <c r="F2879" s="63">
        <f t="shared" si="2357"/>
        <v>6.8235135937094266E-2</v>
      </c>
      <c r="G2879" s="65">
        <f>IFERROR(VLOOKUP(B2879,EFA!$C$2:$D$7,2,0),EFA!$D$7)</f>
        <v>0.97341921930465047</v>
      </c>
      <c r="H2879" s="69">
        <f>LGD!$D$11</f>
        <v>0.55000000000000004</v>
      </c>
      <c r="I2879" s="68">
        <f t="shared" si="2358"/>
        <v>0</v>
      </c>
      <c r="J2879" s="70">
        <f t="shared" si="2359"/>
        <v>0.21624953181370371</v>
      </c>
      <c r="K2879" s="68">
        <f t="shared" si="2360"/>
        <v>0</v>
      </c>
      <c r="M2879" s="64">
        <f t="shared" si="2354"/>
        <v>144</v>
      </c>
      <c r="N2879" s="64">
        <v>1</v>
      </c>
      <c r="O2879" s="63">
        <f t="shared" si="2361"/>
        <v>0.13390000000000002</v>
      </c>
      <c r="P2879" s="87">
        <f t="shared" si="2355"/>
        <v>1.3988494437443212E-2</v>
      </c>
      <c r="Q2879" s="64">
        <v>6</v>
      </c>
      <c r="R2879" s="87">
        <f t="shared" si="2362"/>
        <v>8.0748251859424178E-2</v>
      </c>
      <c r="S2879" s="64">
        <f t="shared" si="2363"/>
        <v>18</v>
      </c>
    </row>
    <row r="2881" spans="2:19" x14ac:dyDescent="0.25">
      <c r="B2881" s="62" t="s">
        <v>52</v>
      </c>
      <c r="C2881" s="64" t="s">
        <v>9</v>
      </c>
      <c r="D2881" s="64">
        <v>3</v>
      </c>
      <c r="E2881" s="84" t="s">
        <v>26</v>
      </c>
      <c r="F2881" s="84" t="s">
        <v>39</v>
      </c>
      <c r="G2881" s="84" t="s">
        <v>27</v>
      </c>
      <c r="H2881" s="84" t="s">
        <v>28</v>
      </c>
      <c r="I2881" s="84" t="s">
        <v>29</v>
      </c>
      <c r="J2881" s="84" t="s">
        <v>30</v>
      </c>
      <c r="K2881" s="85" t="s">
        <v>31</v>
      </c>
      <c r="M2881" s="85" t="s">
        <v>32</v>
      </c>
      <c r="N2881" s="85" t="s">
        <v>33</v>
      </c>
      <c r="O2881" s="85" t="s">
        <v>34</v>
      </c>
      <c r="P2881" s="85" t="s">
        <v>35</v>
      </c>
      <c r="Q2881" s="85" t="s">
        <v>36</v>
      </c>
      <c r="R2881" s="85" t="s">
        <v>37</v>
      </c>
      <c r="S2881" s="85" t="s">
        <v>38</v>
      </c>
    </row>
    <row r="2882" spans="2:19" x14ac:dyDescent="0.25">
      <c r="B2882" s="62">
        <v>1</v>
      </c>
      <c r="C2882" s="64" t="s">
        <v>12</v>
      </c>
      <c r="D2882" s="68">
        <f>'61-90 days'!C7</f>
        <v>0</v>
      </c>
      <c r="E2882" s="68">
        <f>D2882*R2882</f>
        <v>0</v>
      </c>
      <c r="F2882" s="63">
        <f>$D$5</f>
        <v>0.24547174401825564</v>
      </c>
      <c r="G2882" s="65">
        <f>IFERROR(VLOOKUP(B2882,EFA!$C$2:$D$7,2,0),EFA!$D$7)</f>
        <v>1.0407772896135385</v>
      </c>
      <c r="H2882" s="69">
        <f>LGD!$D$3</f>
        <v>0</v>
      </c>
      <c r="I2882" s="68">
        <f>E2882*F2882*G2882*H2882</f>
        <v>0</v>
      </c>
      <c r="J2882" s="70">
        <f>1/((1+($O$16/12))^(M2882-Q2882))</f>
        <v>0.93558878588680383</v>
      </c>
      <c r="K2882" s="68">
        <f>I2882*J2882</f>
        <v>0</v>
      </c>
      <c r="M2882" s="64">
        <f t="shared" ref="M2882:M2890" si="2364">$D$39*$O$12</f>
        <v>144</v>
      </c>
      <c r="N2882" s="64">
        <v>1</v>
      </c>
      <c r="O2882" s="63">
        <f>$O$16</f>
        <v>0.13390000000000002</v>
      </c>
      <c r="P2882" s="87">
        <f t="shared" ref="P2882:P2890" si="2365">PMT(O2882/12,M2882,-N2882,0,0)</f>
        <v>1.3988494437443212E-2</v>
      </c>
      <c r="Q2882" s="64">
        <f>M2882-S2882</f>
        <v>138</v>
      </c>
      <c r="R2882" s="87">
        <f>PV(O2882/12,Q2882,-P2882,0,0)</f>
        <v>0.98253822834062898</v>
      </c>
      <c r="S2882" s="64">
        <v>6</v>
      </c>
    </row>
    <row r="2883" spans="2:19" x14ac:dyDescent="0.25">
      <c r="B2883" s="62">
        <v>1</v>
      </c>
      <c r="C2883" s="64" t="s">
        <v>13</v>
      </c>
      <c r="D2883" s="68">
        <f>'61-90 days'!D7</f>
        <v>0</v>
      </c>
      <c r="E2883" s="68">
        <f t="shared" ref="E2883:E2890" si="2366">D2883*R2883</f>
        <v>0</v>
      </c>
      <c r="F2883" s="63">
        <f t="shared" ref="F2883:F2890" si="2367">$D$5</f>
        <v>0.24547174401825564</v>
      </c>
      <c r="G2883" s="65">
        <f>IFERROR(VLOOKUP(B2883,EFA!$C$2:$D$7,2,0),EFA!$D$7)</f>
        <v>1.0407772896135385</v>
      </c>
      <c r="H2883" s="69">
        <f>LGD!$D$4</f>
        <v>0.55000000000000004</v>
      </c>
      <c r="I2883" s="68">
        <f t="shared" ref="I2883:I2890" si="2368">E2883*F2883*G2883*H2883</f>
        <v>0</v>
      </c>
      <c r="J2883" s="70">
        <f t="shared" ref="J2883:J2890" si="2369">1/((1+($O$16/12))^(M2883-Q2883))</f>
        <v>0.93558878588680383</v>
      </c>
      <c r="K2883" s="68">
        <f t="shared" ref="K2883:K2890" si="2370">I2883*J2883</f>
        <v>0</v>
      </c>
      <c r="M2883" s="64">
        <f t="shared" si="2364"/>
        <v>144</v>
      </c>
      <c r="N2883" s="64">
        <v>1</v>
      </c>
      <c r="O2883" s="63">
        <f t="shared" ref="O2883:O2890" si="2371">$O$16</f>
        <v>0.13390000000000002</v>
      </c>
      <c r="P2883" s="87">
        <f t="shared" si="2365"/>
        <v>1.3988494437443212E-2</v>
      </c>
      <c r="Q2883" s="64">
        <f t="shared" ref="Q2883:Q2890" si="2372">M2883-S2883</f>
        <v>138</v>
      </c>
      <c r="R2883" s="87">
        <f t="shared" ref="R2883:R2890" si="2373">PV(O2883/12,Q2883,-P2883,0,0)</f>
        <v>0.98253822834062898</v>
      </c>
      <c r="S2883" s="64">
        <v>6</v>
      </c>
    </row>
    <row r="2884" spans="2:19" x14ac:dyDescent="0.25">
      <c r="B2884" s="62">
        <v>1</v>
      </c>
      <c r="C2884" s="64" t="s">
        <v>14</v>
      </c>
      <c r="D2884" s="68">
        <f>'61-90 days'!E7</f>
        <v>0</v>
      </c>
      <c r="E2884" s="68">
        <f t="shared" si="2366"/>
        <v>0</v>
      </c>
      <c r="F2884" s="63">
        <f t="shared" si="2367"/>
        <v>0.24547174401825564</v>
      </c>
      <c r="G2884" s="65">
        <f>IFERROR(VLOOKUP(B2884,EFA!$C$2:$D$7,2,0),EFA!$D$7)</f>
        <v>1.0407772896135385</v>
      </c>
      <c r="H2884" s="69">
        <f>LGD!$D$5</f>
        <v>0.14000000000000001</v>
      </c>
      <c r="I2884" s="68">
        <f t="shared" si="2368"/>
        <v>0</v>
      </c>
      <c r="J2884" s="70">
        <f t="shared" si="2369"/>
        <v>0.93558878588680383</v>
      </c>
      <c r="K2884" s="68">
        <f t="shared" si="2370"/>
        <v>0</v>
      </c>
      <c r="M2884" s="64">
        <f t="shared" si="2364"/>
        <v>144</v>
      </c>
      <c r="N2884" s="64">
        <v>1</v>
      </c>
      <c r="O2884" s="63">
        <f t="shared" si="2371"/>
        <v>0.13390000000000002</v>
      </c>
      <c r="P2884" s="87">
        <f t="shared" si="2365"/>
        <v>1.3988494437443212E-2</v>
      </c>
      <c r="Q2884" s="64">
        <f t="shared" si="2372"/>
        <v>138</v>
      </c>
      <c r="R2884" s="87">
        <f t="shared" si="2373"/>
        <v>0.98253822834062898</v>
      </c>
      <c r="S2884" s="64">
        <v>6</v>
      </c>
    </row>
    <row r="2885" spans="2:19" x14ac:dyDescent="0.25">
      <c r="B2885" s="62">
        <v>1</v>
      </c>
      <c r="C2885" s="64" t="s">
        <v>15</v>
      </c>
      <c r="D2885" s="68">
        <f>'61-90 days'!F7</f>
        <v>0</v>
      </c>
      <c r="E2885" s="68">
        <f t="shared" si="2366"/>
        <v>0</v>
      </c>
      <c r="F2885" s="63">
        <f t="shared" si="2367"/>
        <v>0.24547174401825564</v>
      </c>
      <c r="G2885" s="65">
        <f>IFERROR(VLOOKUP(B2885,EFA!$C$2:$D$7,2,0),EFA!$D$7)</f>
        <v>1.0407772896135385</v>
      </c>
      <c r="H2885" s="69">
        <f>LGD!$D$6</f>
        <v>0.3</v>
      </c>
      <c r="I2885" s="68">
        <f t="shared" si="2368"/>
        <v>0</v>
      </c>
      <c r="J2885" s="70">
        <f t="shared" si="2369"/>
        <v>0.93558878588680383</v>
      </c>
      <c r="K2885" s="68">
        <f t="shared" si="2370"/>
        <v>0</v>
      </c>
      <c r="M2885" s="64">
        <f t="shared" si="2364"/>
        <v>144</v>
      </c>
      <c r="N2885" s="64">
        <v>1</v>
      </c>
      <c r="O2885" s="63">
        <f t="shared" si="2371"/>
        <v>0.13390000000000002</v>
      </c>
      <c r="P2885" s="87">
        <f t="shared" si="2365"/>
        <v>1.3988494437443212E-2</v>
      </c>
      <c r="Q2885" s="64">
        <f t="shared" si="2372"/>
        <v>138</v>
      </c>
      <c r="R2885" s="87">
        <f t="shared" si="2373"/>
        <v>0.98253822834062898</v>
      </c>
      <c r="S2885" s="64">
        <v>6</v>
      </c>
    </row>
    <row r="2886" spans="2:19" x14ac:dyDescent="0.25">
      <c r="B2886" s="62">
        <v>1</v>
      </c>
      <c r="C2886" s="64" t="s">
        <v>16</v>
      </c>
      <c r="D2886" s="68">
        <f>'61-90 days'!G7</f>
        <v>0</v>
      </c>
      <c r="E2886" s="68">
        <f t="shared" si="2366"/>
        <v>0</v>
      </c>
      <c r="F2886" s="63">
        <f t="shared" si="2367"/>
        <v>0.24547174401825564</v>
      </c>
      <c r="G2886" s="65">
        <f>IFERROR(VLOOKUP(B2886,EFA!$C$2:$D$7,2,0),EFA!$D$7)</f>
        <v>1.0407772896135385</v>
      </c>
      <c r="H2886" s="69">
        <f>LGD!$D$7</f>
        <v>0.3</v>
      </c>
      <c r="I2886" s="68">
        <f t="shared" si="2368"/>
        <v>0</v>
      </c>
      <c r="J2886" s="70">
        <f t="shared" si="2369"/>
        <v>0.93558878588680383</v>
      </c>
      <c r="K2886" s="68">
        <f t="shared" si="2370"/>
        <v>0</v>
      </c>
      <c r="M2886" s="64">
        <f t="shared" si="2364"/>
        <v>144</v>
      </c>
      <c r="N2886" s="64">
        <v>1</v>
      </c>
      <c r="O2886" s="63">
        <f t="shared" si="2371"/>
        <v>0.13390000000000002</v>
      </c>
      <c r="P2886" s="87">
        <f t="shared" si="2365"/>
        <v>1.3988494437443212E-2</v>
      </c>
      <c r="Q2886" s="64">
        <f t="shared" si="2372"/>
        <v>138</v>
      </c>
      <c r="R2886" s="87">
        <f t="shared" si="2373"/>
        <v>0.98253822834062898</v>
      </c>
      <c r="S2886" s="64">
        <v>6</v>
      </c>
    </row>
    <row r="2887" spans="2:19" x14ac:dyDescent="0.25">
      <c r="B2887" s="62">
        <v>1</v>
      </c>
      <c r="C2887" s="64" t="s">
        <v>17</v>
      </c>
      <c r="D2887" s="68">
        <f>'61-90 days'!H7</f>
        <v>0</v>
      </c>
      <c r="E2887" s="68">
        <f t="shared" si="2366"/>
        <v>0</v>
      </c>
      <c r="F2887" s="63">
        <f t="shared" si="2367"/>
        <v>0.24547174401825564</v>
      </c>
      <c r="G2887" s="65">
        <f>IFERROR(VLOOKUP(B2887,EFA!$C$2:$D$7,2,0),EFA!$D$7)</f>
        <v>1.0407772896135385</v>
      </c>
      <c r="H2887" s="69">
        <f>LGD!$D$8</f>
        <v>4.6364209605119888E-2</v>
      </c>
      <c r="I2887" s="68">
        <f t="shared" si="2368"/>
        <v>0</v>
      </c>
      <c r="J2887" s="70">
        <f t="shared" si="2369"/>
        <v>0.93558878588680383</v>
      </c>
      <c r="K2887" s="68">
        <f t="shared" si="2370"/>
        <v>0</v>
      </c>
      <c r="M2887" s="64">
        <f t="shared" si="2364"/>
        <v>144</v>
      </c>
      <c r="N2887" s="64">
        <v>1</v>
      </c>
      <c r="O2887" s="63">
        <f t="shared" si="2371"/>
        <v>0.13390000000000002</v>
      </c>
      <c r="P2887" s="87">
        <f t="shared" si="2365"/>
        <v>1.3988494437443212E-2</v>
      </c>
      <c r="Q2887" s="64">
        <f t="shared" si="2372"/>
        <v>138</v>
      </c>
      <c r="R2887" s="87">
        <f t="shared" si="2373"/>
        <v>0.98253822834062898</v>
      </c>
      <c r="S2887" s="64">
        <v>6</v>
      </c>
    </row>
    <row r="2888" spans="2:19" x14ac:dyDescent="0.25">
      <c r="B2888" s="62">
        <v>1</v>
      </c>
      <c r="C2888" s="64" t="s">
        <v>18</v>
      </c>
      <c r="D2888" s="68">
        <f>'61-90 days'!I7</f>
        <v>0</v>
      </c>
      <c r="E2888" s="68">
        <f t="shared" si="2366"/>
        <v>0</v>
      </c>
      <c r="F2888" s="63">
        <f t="shared" si="2367"/>
        <v>0.24547174401825564</v>
      </c>
      <c r="G2888" s="65">
        <f>IFERROR(VLOOKUP(B2888,EFA!$C$2:$D$7,2,0),EFA!$D$7)</f>
        <v>1.0407772896135385</v>
      </c>
      <c r="H2888" s="69">
        <f>LGD!$D$9</f>
        <v>0.25</v>
      </c>
      <c r="I2888" s="68">
        <f t="shared" si="2368"/>
        <v>0</v>
      </c>
      <c r="J2888" s="70">
        <f t="shared" si="2369"/>
        <v>0.93558878588680383</v>
      </c>
      <c r="K2888" s="68">
        <f t="shared" si="2370"/>
        <v>0</v>
      </c>
      <c r="M2888" s="64">
        <f t="shared" si="2364"/>
        <v>144</v>
      </c>
      <c r="N2888" s="64">
        <v>1</v>
      </c>
      <c r="O2888" s="63">
        <f t="shared" si="2371"/>
        <v>0.13390000000000002</v>
      </c>
      <c r="P2888" s="87">
        <f t="shared" si="2365"/>
        <v>1.3988494437443212E-2</v>
      </c>
      <c r="Q2888" s="64">
        <f t="shared" si="2372"/>
        <v>138</v>
      </c>
      <c r="R2888" s="87">
        <f t="shared" si="2373"/>
        <v>0.98253822834062898</v>
      </c>
      <c r="S2888" s="64">
        <v>6</v>
      </c>
    </row>
    <row r="2889" spans="2:19" x14ac:dyDescent="0.25">
      <c r="B2889" s="62">
        <v>1</v>
      </c>
      <c r="C2889" s="64" t="s">
        <v>19</v>
      </c>
      <c r="D2889" s="68">
        <f>'61-90 days'!J7</f>
        <v>0</v>
      </c>
      <c r="E2889" s="68">
        <f t="shared" si="2366"/>
        <v>0</v>
      </c>
      <c r="F2889" s="63">
        <f t="shared" si="2367"/>
        <v>0.24547174401825564</v>
      </c>
      <c r="G2889" s="65">
        <f>IFERROR(VLOOKUP(B2889,EFA!$C$2:$D$7,2,0),EFA!$D$7)</f>
        <v>1.0407772896135385</v>
      </c>
      <c r="H2889" s="69">
        <f>LGD!$D$10</f>
        <v>0.35</v>
      </c>
      <c r="I2889" s="68">
        <f t="shared" si="2368"/>
        <v>0</v>
      </c>
      <c r="J2889" s="70">
        <f t="shared" si="2369"/>
        <v>0.93558878588680383</v>
      </c>
      <c r="K2889" s="68">
        <f t="shared" si="2370"/>
        <v>0</v>
      </c>
      <c r="M2889" s="64">
        <f t="shared" si="2364"/>
        <v>144</v>
      </c>
      <c r="N2889" s="64">
        <v>1</v>
      </c>
      <c r="O2889" s="63">
        <f t="shared" si="2371"/>
        <v>0.13390000000000002</v>
      </c>
      <c r="P2889" s="87">
        <f t="shared" si="2365"/>
        <v>1.3988494437443212E-2</v>
      </c>
      <c r="Q2889" s="64">
        <f t="shared" si="2372"/>
        <v>138</v>
      </c>
      <c r="R2889" s="87">
        <f t="shared" si="2373"/>
        <v>0.98253822834062898</v>
      </c>
      <c r="S2889" s="64">
        <v>6</v>
      </c>
    </row>
    <row r="2890" spans="2:19" x14ac:dyDescent="0.25">
      <c r="B2890" s="62">
        <v>1</v>
      </c>
      <c r="C2890" s="64" t="s">
        <v>20</v>
      </c>
      <c r="D2890" s="68">
        <f>'61-90 days'!K7</f>
        <v>0</v>
      </c>
      <c r="E2890" s="68">
        <f t="shared" si="2366"/>
        <v>0</v>
      </c>
      <c r="F2890" s="63">
        <f t="shared" si="2367"/>
        <v>0.24547174401825564</v>
      </c>
      <c r="G2890" s="65">
        <f>IFERROR(VLOOKUP(B2890,EFA!$C$2:$D$7,2,0),EFA!$D$7)</f>
        <v>1.0407772896135385</v>
      </c>
      <c r="H2890" s="69">
        <f>LGD!$D$11</f>
        <v>0.55000000000000004</v>
      </c>
      <c r="I2890" s="68">
        <f t="shared" si="2368"/>
        <v>0</v>
      </c>
      <c r="J2890" s="70">
        <f t="shared" si="2369"/>
        <v>0.93558878588680383</v>
      </c>
      <c r="K2890" s="68">
        <f t="shared" si="2370"/>
        <v>0</v>
      </c>
      <c r="M2890" s="64">
        <f t="shared" si="2364"/>
        <v>144</v>
      </c>
      <c r="N2890" s="64">
        <v>1</v>
      </c>
      <c r="O2890" s="63">
        <f t="shared" si="2371"/>
        <v>0.13390000000000002</v>
      </c>
      <c r="P2890" s="87">
        <f t="shared" si="2365"/>
        <v>1.3988494437443212E-2</v>
      </c>
      <c r="Q2890" s="64">
        <f t="shared" si="2372"/>
        <v>138</v>
      </c>
      <c r="R2890" s="87">
        <f t="shared" si="2373"/>
        <v>0.98253822834062898</v>
      </c>
      <c r="S2890" s="64">
        <v>6</v>
      </c>
    </row>
    <row r="2892" spans="2:19" x14ac:dyDescent="0.25">
      <c r="B2892" s="62" t="s">
        <v>52</v>
      </c>
      <c r="C2892" s="64" t="s">
        <v>9</v>
      </c>
      <c r="D2892" s="64">
        <v>3</v>
      </c>
      <c r="E2892" s="84" t="s">
        <v>26</v>
      </c>
      <c r="F2892" s="84" t="s">
        <v>39</v>
      </c>
      <c r="G2892" s="84" t="s">
        <v>27</v>
      </c>
      <c r="H2892" s="84" t="s">
        <v>28</v>
      </c>
      <c r="I2892" s="84" t="s">
        <v>29</v>
      </c>
      <c r="J2892" s="84" t="s">
        <v>30</v>
      </c>
      <c r="K2892" s="85" t="s">
        <v>31</v>
      </c>
      <c r="M2892" s="85" t="s">
        <v>32</v>
      </c>
      <c r="N2892" s="85" t="s">
        <v>33</v>
      </c>
      <c r="O2892" s="85" t="s">
        <v>34</v>
      </c>
      <c r="P2892" s="85" t="s">
        <v>35</v>
      </c>
      <c r="Q2892" s="85" t="s">
        <v>36</v>
      </c>
      <c r="R2892" s="85" t="s">
        <v>37</v>
      </c>
      <c r="S2892" s="85" t="s">
        <v>38</v>
      </c>
    </row>
    <row r="2893" spans="2:19" x14ac:dyDescent="0.25">
      <c r="B2893" s="62">
        <v>2</v>
      </c>
      <c r="C2893" s="64" t="s">
        <v>12</v>
      </c>
      <c r="D2893" s="68"/>
      <c r="E2893" s="68">
        <f>D2882*R2893</f>
        <v>0</v>
      </c>
      <c r="F2893" s="63">
        <f>$E$5-$D$5</f>
        <v>6.8235135937094266E-2</v>
      </c>
      <c r="G2893" s="65">
        <f>IFERROR(VLOOKUP(B2893,EFA!$C$2:$D$7,2,0),EFA!$D$7)</f>
        <v>0.97341921930465047</v>
      </c>
      <c r="H2893" s="69">
        <f>LGD!$D$3</f>
        <v>0</v>
      </c>
      <c r="I2893" s="68">
        <f>E2893*F2893*G2893*H2893</f>
        <v>0</v>
      </c>
      <c r="J2893" s="70">
        <f>1/((1+($O$16/12))^(M2893-Q2893))</f>
        <v>0.81894554163582844</v>
      </c>
      <c r="K2893" s="68">
        <f>I2893*J2893</f>
        <v>0</v>
      </c>
      <c r="M2893" s="64">
        <f t="shared" ref="M2893:M2901" si="2374">$D$39*$O$12</f>
        <v>144</v>
      </c>
      <c r="N2893" s="64">
        <v>1</v>
      </c>
      <c r="O2893" s="63">
        <f>$O$16</f>
        <v>0.13390000000000002</v>
      </c>
      <c r="P2893" s="87">
        <f t="shared" ref="P2893:P2901" si="2375">PMT(O2893/12,M2893,-N2893,0,0)</f>
        <v>1.3988494437443212E-2</v>
      </c>
      <c r="Q2893" s="64">
        <f>M2893-S2893</f>
        <v>126</v>
      </c>
      <c r="R2893" s="87">
        <f>PV(O2893/12,Q2893,-P2893,0,0)</f>
        <v>0.94392542022515413</v>
      </c>
      <c r="S2893" s="64">
        <f>12+6</f>
        <v>18</v>
      </c>
    </row>
    <row r="2894" spans="2:19" x14ac:dyDescent="0.25">
      <c r="B2894" s="62">
        <v>2</v>
      </c>
      <c r="C2894" s="64" t="s">
        <v>13</v>
      </c>
      <c r="D2894" s="68"/>
      <c r="E2894" s="68">
        <f t="shared" ref="E2894:E2901" si="2376">D2883*R2894</f>
        <v>0</v>
      </c>
      <c r="F2894" s="63">
        <f t="shared" ref="F2894:F2901" si="2377">$E$5-$D$5</f>
        <v>6.8235135937094266E-2</v>
      </c>
      <c r="G2894" s="65">
        <f>IFERROR(VLOOKUP(B2894,EFA!$C$2:$D$7,2,0),EFA!$D$7)</f>
        <v>0.97341921930465047</v>
      </c>
      <c r="H2894" s="69">
        <f>LGD!$D$4</f>
        <v>0.55000000000000004</v>
      </c>
      <c r="I2894" s="68">
        <f t="shared" ref="I2894:I2901" si="2378">E2894*F2894*G2894*H2894</f>
        <v>0</v>
      </c>
      <c r="J2894" s="70">
        <f t="shared" ref="J2894:J2901" si="2379">1/((1+($O$16/12))^(M2894-Q2894))</f>
        <v>0.81894554163582844</v>
      </c>
      <c r="K2894" s="68">
        <f t="shared" ref="K2894:K2901" si="2380">I2894*J2894</f>
        <v>0</v>
      </c>
      <c r="M2894" s="64">
        <f t="shared" si="2374"/>
        <v>144</v>
      </c>
      <c r="N2894" s="64">
        <v>1</v>
      </c>
      <c r="O2894" s="63">
        <f t="shared" ref="O2894:O2901" si="2381">$O$16</f>
        <v>0.13390000000000002</v>
      </c>
      <c r="P2894" s="87">
        <f t="shared" si="2375"/>
        <v>1.3988494437443212E-2</v>
      </c>
      <c r="Q2894" s="64">
        <f t="shared" ref="Q2894:Q2901" si="2382">M2894-S2894</f>
        <v>126</v>
      </c>
      <c r="R2894" s="87">
        <f t="shared" ref="R2894:R2901" si="2383">PV(O2894/12,Q2894,-P2894,0,0)</f>
        <v>0.94392542022515413</v>
      </c>
      <c r="S2894" s="64">
        <f t="shared" ref="S2894:S2901" si="2384">12+6</f>
        <v>18</v>
      </c>
    </row>
    <row r="2895" spans="2:19" x14ac:dyDescent="0.25">
      <c r="B2895" s="62">
        <v>2</v>
      </c>
      <c r="C2895" s="64" t="s">
        <v>14</v>
      </c>
      <c r="D2895" s="68"/>
      <c r="E2895" s="68">
        <f t="shared" si="2376"/>
        <v>0</v>
      </c>
      <c r="F2895" s="63">
        <f t="shared" si="2377"/>
        <v>6.8235135937094266E-2</v>
      </c>
      <c r="G2895" s="65">
        <f>IFERROR(VLOOKUP(B2895,EFA!$C$2:$D$7,2,0),EFA!$D$7)</f>
        <v>0.97341921930465047</v>
      </c>
      <c r="H2895" s="69">
        <f>LGD!$D$5</f>
        <v>0.14000000000000001</v>
      </c>
      <c r="I2895" s="68">
        <f t="shared" si="2378"/>
        <v>0</v>
      </c>
      <c r="J2895" s="70">
        <f t="shared" si="2379"/>
        <v>0.81894554163582844</v>
      </c>
      <c r="K2895" s="68">
        <f t="shared" si="2380"/>
        <v>0</v>
      </c>
      <c r="M2895" s="64">
        <f t="shared" si="2374"/>
        <v>144</v>
      </c>
      <c r="N2895" s="64">
        <v>1</v>
      </c>
      <c r="O2895" s="63">
        <f t="shared" si="2381"/>
        <v>0.13390000000000002</v>
      </c>
      <c r="P2895" s="87">
        <f t="shared" si="2375"/>
        <v>1.3988494437443212E-2</v>
      </c>
      <c r="Q2895" s="64">
        <f t="shared" si="2382"/>
        <v>126</v>
      </c>
      <c r="R2895" s="87">
        <f t="shared" si="2383"/>
        <v>0.94392542022515413</v>
      </c>
      <c r="S2895" s="64">
        <f t="shared" si="2384"/>
        <v>18</v>
      </c>
    </row>
    <row r="2896" spans="2:19" x14ac:dyDescent="0.25">
      <c r="B2896" s="62">
        <v>2</v>
      </c>
      <c r="C2896" s="64" t="s">
        <v>15</v>
      </c>
      <c r="D2896" s="68"/>
      <c r="E2896" s="68">
        <f t="shared" si="2376"/>
        <v>0</v>
      </c>
      <c r="F2896" s="63">
        <f t="shared" si="2377"/>
        <v>6.8235135937094266E-2</v>
      </c>
      <c r="G2896" s="65">
        <f>IFERROR(VLOOKUP(B2896,EFA!$C$2:$D$7,2,0),EFA!$D$7)</f>
        <v>0.97341921930465047</v>
      </c>
      <c r="H2896" s="69">
        <f>LGD!$D$6</f>
        <v>0.3</v>
      </c>
      <c r="I2896" s="68">
        <f t="shared" si="2378"/>
        <v>0</v>
      </c>
      <c r="J2896" s="70">
        <f t="shared" si="2379"/>
        <v>0.81894554163582844</v>
      </c>
      <c r="K2896" s="68">
        <f t="shared" si="2380"/>
        <v>0</v>
      </c>
      <c r="M2896" s="64">
        <f t="shared" si="2374"/>
        <v>144</v>
      </c>
      <c r="N2896" s="64">
        <v>1</v>
      </c>
      <c r="O2896" s="63">
        <f t="shared" si="2381"/>
        <v>0.13390000000000002</v>
      </c>
      <c r="P2896" s="87">
        <f t="shared" si="2375"/>
        <v>1.3988494437443212E-2</v>
      </c>
      <c r="Q2896" s="64">
        <f t="shared" si="2382"/>
        <v>126</v>
      </c>
      <c r="R2896" s="87">
        <f t="shared" si="2383"/>
        <v>0.94392542022515413</v>
      </c>
      <c r="S2896" s="64">
        <f t="shared" si="2384"/>
        <v>18</v>
      </c>
    </row>
    <row r="2897" spans="2:19" x14ac:dyDescent="0.25">
      <c r="B2897" s="62">
        <v>2</v>
      </c>
      <c r="C2897" s="64" t="s">
        <v>16</v>
      </c>
      <c r="D2897" s="68"/>
      <c r="E2897" s="68">
        <f t="shared" si="2376"/>
        <v>0</v>
      </c>
      <c r="F2897" s="63">
        <f t="shared" si="2377"/>
        <v>6.8235135937094266E-2</v>
      </c>
      <c r="G2897" s="65">
        <f>IFERROR(VLOOKUP(B2897,EFA!$C$2:$D$7,2,0),EFA!$D$7)</f>
        <v>0.97341921930465047</v>
      </c>
      <c r="H2897" s="69">
        <f>LGD!$D$7</f>
        <v>0.3</v>
      </c>
      <c r="I2897" s="68">
        <f t="shared" si="2378"/>
        <v>0</v>
      </c>
      <c r="J2897" s="70">
        <f t="shared" si="2379"/>
        <v>0.81894554163582844</v>
      </c>
      <c r="K2897" s="68">
        <f t="shared" si="2380"/>
        <v>0</v>
      </c>
      <c r="M2897" s="64">
        <f t="shared" si="2374"/>
        <v>144</v>
      </c>
      <c r="N2897" s="64">
        <v>1</v>
      </c>
      <c r="O2897" s="63">
        <f t="shared" si="2381"/>
        <v>0.13390000000000002</v>
      </c>
      <c r="P2897" s="87">
        <f t="shared" si="2375"/>
        <v>1.3988494437443212E-2</v>
      </c>
      <c r="Q2897" s="64">
        <f t="shared" si="2382"/>
        <v>126</v>
      </c>
      <c r="R2897" s="87">
        <f t="shared" si="2383"/>
        <v>0.94392542022515413</v>
      </c>
      <c r="S2897" s="64">
        <f t="shared" si="2384"/>
        <v>18</v>
      </c>
    </row>
    <row r="2898" spans="2:19" x14ac:dyDescent="0.25">
      <c r="B2898" s="62">
        <v>2</v>
      </c>
      <c r="C2898" s="64" t="s">
        <v>17</v>
      </c>
      <c r="D2898" s="68"/>
      <c r="E2898" s="68">
        <f t="shared" si="2376"/>
        <v>0</v>
      </c>
      <c r="F2898" s="63">
        <f t="shared" si="2377"/>
        <v>6.8235135937094266E-2</v>
      </c>
      <c r="G2898" s="65">
        <f>IFERROR(VLOOKUP(B2898,EFA!$C$2:$D$7,2,0),EFA!$D$7)</f>
        <v>0.97341921930465047</v>
      </c>
      <c r="H2898" s="69">
        <f>LGD!$D$8</f>
        <v>4.6364209605119888E-2</v>
      </c>
      <c r="I2898" s="68">
        <f t="shared" si="2378"/>
        <v>0</v>
      </c>
      <c r="J2898" s="70">
        <f t="shared" si="2379"/>
        <v>0.81894554163582844</v>
      </c>
      <c r="K2898" s="68">
        <f t="shared" si="2380"/>
        <v>0</v>
      </c>
      <c r="M2898" s="64">
        <f t="shared" si="2374"/>
        <v>144</v>
      </c>
      <c r="N2898" s="64">
        <v>1</v>
      </c>
      <c r="O2898" s="63">
        <f t="shared" si="2381"/>
        <v>0.13390000000000002</v>
      </c>
      <c r="P2898" s="87">
        <f t="shared" si="2375"/>
        <v>1.3988494437443212E-2</v>
      </c>
      <c r="Q2898" s="64">
        <f t="shared" si="2382"/>
        <v>126</v>
      </c>
      <c r="R2898" s="87">
        <f t="shared" si="2383"/>
        <v>0.94392542022515413</v>
      </c>
      <c r="S2898" s="64">
        <f t="shared" si="2384"/>
        <v>18</v>
      </c>
    </row>
    <row r="2899" spans="2:19" x14ac:dyDescent="0.25">
      <c r="B2899" s="62">
        <v>2</v>
      </c>
      <c r="C2899" s="64" t="s">
        <v>18</v>
      </c>
      <c r="D2899" s="68"/>
      <c r="E2899" s="68">
        <f t="shared" si="2376"/>
        <v>0</v>
      </c>
      <c r="F2899" s="63">
        <f t="shared" si="2377"/>
        <v>6.8235135937094266E-2</v>
      </c>
      <c r="G2899" s="65">
        <f>IFERROR(VLOOKUP(B2899,EFA!$C$2:$D$7,2,0),EFA!$D$7)</f>
        <v>0.97341921930465047</v>
      </c>
      <c r="H2899" s="69">
        <f>LGD!$D$9</f>
        <v>0.25</v>
      </c>
      <c r="I2899" s="68">
        <f t="shared" si="2378"/>
        <v>0</v>
      </c>
      <c r="J2899" s="70">
        <f t="shared" si="2379"/>
        <v>0.81894554163582844</v>
      </c>
      <c r="K2899" s="68">
        <f t="shared" si="2380"/>
        <v>0</v>
      </c>
      <c r="M2899" s="64">
        <f t="shared" si="2374"/>
        <v>144</v>
      </c>
      <c r="N2899" s="64">
        <v>1</v>
      </c>
      <c r="O2899" s="63">
        <f t="shared" si="2381"/>
        <v>0.13390000000000002</v>
      </c>
      <c r="P2899" s="87">
        <f t="shared" si="2375"/>
        <v>1.3988494437443212E-2</v>
      </c>
      <c r="Q2899" s="64">
        <f t="shared" si="2382"/>
        <v>126</v>
      </c>
      <c r="R2899" s="87">
        <f t="shared" si="2383"/>
        <v>0.94392542022515413</v>
      </c>
      <c r="S2899" s="64">
        <f t="shared" si="2384"/>
        <v>18</v>
      </c>
    </row>
    <row r="2900" spans="2:19" x14ac:dyDescent="0.25">
      <c r="B2900" s="62">
        <v>2</v>
      </c>
      <c r="C2900" s="64" t="s">
        <v>19</v>
      </c>
      <c r="D2900" s="68"/>
      <c r="E2900" s="68">
        <f t="shared" si="2376"/>
        <v>0</v>
      </c>
      <c r="F2900" s="63">
        <f t="shared" si="2377"/>
        <v>6.8235135937094266E-2</v>
      </c>
      <c r="G2900" s="65">
        <f>IFERROR(VLOOKUP(B2900,EFA!$C$2:$D$7,2,0),EFA!$D$7)</f>
        <v>0.97341921930465047</v>
      </c>
      <c r="H2900" s="69">
        <f>LGD!$D$10</f>
        <v>0.35</v>
      </c>
      <c r="I2900" s="68">
        <f t="shared" si="2378"/>
        <v>0</v>
      </c>
      <c r="J2900" s="70">
        <f t="shared" si="2379"/>
        <v>0.81894554163582844</v>
      </c>
      <c r="K2900" s="68">
        <f t="shared" si="2380"/>
        <v>0</v>
      </c>
      <c r="M2900" s="64">
        <f t="shared" si="2374"/>
        <v>144</v>
      </c>
      <c r="N2900" s="64">
        <v>1</v>
      </c>
      <c r="O2900" s="63">
        <f t="shared" si="2381"/>
        <v>0.13390000000000002</v>
      </c>
      <c r="P2900" s="87">
        <f t="shared" si="2375"/>
        <v>1.3988494437443212E-2</v>
      </c>
      <c r="Q2900" s="64">
        <f t="shared" si="2382"/>
        <v>126</v>
      </c>
      <c r="R2900" s="87">
        <f t="shared" si="2383"/>
        <v>0.94392542022515413</v>
      </c>
      <c r="S2900" s="64">
        <f t="shared" si="2384"/>
        <v>18</v>
      </c>
    </row>
    <row r="2901" spans="2:19" x14ac:dyDescent="0.25">
      <c r="B2901" s="62">
        <v>2</v>
      </c>
      <c r="C2901" s="64" t="s">
        <v>20</v>
      </c>
      <c r="D2901" s="68"/>
      <c r="E2901" s="68">
        <f t="shared" si="2376"/>
        <v>0</v>
      </c>
      <c r="F2901" s="63">
        <f t="shared" si="2377"/>
        <v>6.8235135937094266E-2</v>
      </c>
      <c r="G2901" s="65">
        <f>IFERROR(VLOOKUP(B2901,EFA!$C$2:$D$7,2,0),EFA!$D$7)</f>
        <v>0.97341921930465047</v>
      </c>
      <c r="H2901" s="69">
        <f>LGD!$D$11</f>
        <v>0.55000000000000004</v>
      </c>
      <c r="I2901" s="68">
        <f t="shared" si="2378"/>
        <v>0</v>
      </c>
      <c r="J2901" s="70">
        <f t="shared" si="2379"/>
        <v>0.81894554163582844</v>
      </c>
      <c r="K2901" s="68">
        <f t="shared" si="2380"/>
        <v>0</v>
      </c>
      <c r="M2901" s="64">
        <f t="shared" si="2374"/>
        <v>144</v>
      </c>
      <c r="N2901" s="64">
        <v>1</v>
      </c>
      <c r="O2901" s="63">
        <f t="shared" si="2381"/>
        <v>0.13390000000000002</v>
      </c>
      <c r="P2901" s="87">
        <f t="shared" si="2375"/>
        <v>1.3988494437443212E-2</v>
      </c>
      <c r="Q2901" s="64">
        <f t="shared" si="2382"/>
        <v>126</v>
      </c>
      <c r="R2901" s="87">
        <f t="shared" si="2383"/>
        <v>0.94392542022515413</v>
      </c>
      <c r="S2901" s="64">
        <f t="shared" si="2384"/>
        <v>18</v>
      </c>
    </row>
    <row r="2903" spans="2:19" x14ac:dyDescent="0.25">
      <c r="B2903" s="62" t="s">
        <v>52</v>
      </c>
      <c r="C2903" s="64" t="s">
        <v>9</v>
      </c>
      <c r="D2903" s="64">
        <v>3</v>
      </c>
      <c r="E2903" s="84" t="s">
        <v>26</v>
      </c>
      <c r="F2903" s="84" t="s">
        <v>39</v>
      </c>
      <c r="G2903" s="84" t="s">
        <v>27</v>
      </c>
      <c r="H2903" s="84" t="s">
        <v>28</v>
      </c>
      <c r="I2903" s="84" t="s">
        <v>29</v>
      </c>
      <c r="J2903" s="84" t="s">
        <v>30</v>
      </c>
      <c r="K2903" s="85" t="s">
        <v>31</v>
      </c>
      <c r="M2903" s="85" t="s">
        <v>32</v>
      </c>
      <c r="N2903" s="85" t="s">
        <v>33</v>
      </c>
      <c r="O2903" s="85" t="s">
        <v>34</v>
      </c>
      <c r="P2903" s="85" t="s">
        <v>35</v>
      </c>
      <c r="Q2903" s="85" t="s">
        <v>36</v>
      </c>
      <c r="R2903" s="85" t="s">
        <v>37</v>
      </c>
      <c r="S2903" s="85" t="s">
        <v>38</v>
      </c>
    </row>
    <row r="2904" spans="2:19" x14ac:dyDescent="0.25">
      <c r="B2904" s="62">
        <v>3</v>
      </c>
      <c r="C2904" s="64" t="s">
        <v>12</v>
      </c>
      <c r="D2904" s="68"/>
      <c r="E2904" s="68">
        <f>D2882*R2904</f>
        <v>0</v>
      </c>
      <c r="F2904" s="63">
        <f>$F$5-$E$5</f>
        <v>3.7666334865383122E-2</v>
      </c>
      <c r="G2904" s="65">
        <f>IFERROR(VLOOKUP(B2904,EFA!$C$2:$D$7,2,0),EFA!$D$7)</f>
        <v>0.97750576770633035</v>
      </c>
      <c r="H2904" s="69">
        <f>LGD!$D$3</f>
        <v>0</v>
      </c>
      <c r="I2904" s="68">
        <f>E2904*F2904*G2904*H2904</f>
        <v>0</v>
      </c>
      <c r="J2904" s="70">
        <f>1/((1+($O$16/12))^(M2904-Q2904))</f>
        <v>0.7168446333284122</v>
      </c>
      <c r="K2904" s="68">
        <f>I2904*J2904</f>
        <v>0</v>
      </c>
      <c r="M2904" s="64">
        <f t="shared" ref="M2904:M2912" si="2385">$D$39*$O$12</f>
        <v>144</v>
      </c>
      <c r="N2904" s="64">
        <v>1</v>
      </c>
      <c r="O2904" s="63">
        <f>$O$16</f>
        <v>0.13390000000000002</v>
      </c>
      <c r="P2904" s="87">
        <f t="shared" ref="P2904:P2912" si="2386">PMT(O2904/12,M2904,-N2904,0,0)</f>
        <v>1.3988494437443212E-2</v>
      </c>
      <c r="Q2904" s="64">
        <f>M2904-S2904</f>
        <v>114</v>
      </c>
      <c r="R2904" s="87">
        <f>PV(O2904/12,Q2904,-P2904,0,0)</f>
        <v>0.899812950680138</v>
      </c>
      <c r="S2904" s="64">
        <v>30</v>
      </c>
    </row>
    <row r="2905" spans="2:19" x14ac:dyDescent="0.25">
      <c r="B2905" s="62">
        <v>3</v>
      </c>
      <c r="C2905" s="64" t="s">
        <v>13</v>
      </c>
      <c r="D2905" s="68"/>
      <c r="E2905" s="68">
        <f t="shared" ref="E2905:E2912" si="2387">D2883*R2905</f>
        <v>0</v>
      </c>
      <c r="F2905" s="63">
        <f t="shared" ref="F2905:F2912" si="2388">$F$5-$E$5</f>
        <v>3.7666334865383122E-2</v>
      </c>
      <c r="G2905" s="65">
        <f>IFERROR(VLOOKUP(B2905,EFA!$C$2:$D$7,2,0),EFA!$D$7)</f>
        <v>0.97750576770633035</v>
      </c>
      <c r="H2905" s="69">
        <f>LGD!$D$4</f>
        <v>0.55000000000000004</v>
      </c>
      <c r="I2905" s="68">
        <f t="shared" ref="I2905:I2912" si="2389">E2905*F2905*G2905*H2905</f>
        <v>0</v>
      </c>
      <c r="J2905" s="70">
        <f t="shared" ref="J2905:J2912" si="2390">1/((1+($O$16/12))^(M2905-Q2905))</f>
        <v>0.7168446333284122</v>
      </c>
      <c r="K2905" s="68">
        <f t="shared" ref="K2905:K2912" si="2391">I2905*J2905</f>
        <v>0</v>
      </c>
      <c r="M2905" s="64">
        <f t="shared" si="2385"/>
        <v>144</v>
      </c>
      <c r="N2905" s="64">
        <v>1</v>
      </c>
      <c r="O2905" s="63">
        <f t="shared" ref="O2905:O2912" si="2392">$O$16</f>
        <v>0.13390000000000002</v>
      </c>
      <c r="P2905" s="87">
        <f t="shared" si="2386"/>
        <v>1.3988494437443212E-2</v>
      </c>
      <c r="Q2905" s="64">
        <f t="shared" ref="Q2905:Q2912" si="2393">M2905-S2905</f>
        <v>114</v>
      </c>
      <c r="R2905" s="87">
        <f t="shared" ref="R2905:R2912" si="2394">PV(O2905/12,Q2905,-P2905,0,0)</f>
        <v>0.899812950680138</v>
      </c>
      <c r="S2905" s="64">
        <v>30</v>
      </c>
    </row>
    <row r="2906" spans="2:19" x14ac:dyDescent="0.25">
      <c r="B2906" s="62">
        <v>3</v>
      </c>
      <c r="C2906" s="64" t="s">
        <v>14</v>
      </c>
      <c r="D2906" s="68"/>
      <c r="E2906" s="68">
        <f t="shared" si="2387"/>
        <v>0</v>
      </c>
      <c r="F2906" s="63">
        <f t="shared" si="2388"/>
        <v>3.7666334865383122E-2</v>
      </c>
      <c r="G2906" s="65">
        <f>IFERROR(VLOOKUP(B2906,EFA!$C$2:$D$7,2,0),EFA!$D$7)</f>
        <v>0.97750576770633035</v>
      </c>
      <c r="H2906" s="69">
        <f>LGD!$D$5</f>
        <v>0.14000000000000001</v>
      </c>
      <c r="I2906" s="68">
        <f t="shared" si="2389"/>
        <v>0</v>
      </c>
      <c r="J2906" s="70">
        <f t="shared" si="2390"/>
        <v>0.7168446333284122</v>
      </c>
      <c r="K2906" s="68">
        <f t="shared" si="2391"/>
        <v>0</v>
      </c>
      <c r="M2906" s="64">
        <f t="shared" si="2385"/>
        <v>144</v>
      </c>
      <c r="N2906" s="64">
        <v>1</v>
      </c>
      <c r="O2906" s="63">
        <f t="shared" si="2392"/>
        <v>0.13390000000000002</v>
      </c>
      <c r="P2906" s="87">
        <f t="shared" si="2386"/>
        <v>1.3988494437443212E-2</v>
      </c>
      <c r="Q2906" s="64">
        <f t="shared" si="2393"/>
        <v>114</v>
      </c>
      <c r="R2906" s="87">
        <f t="shared" si="2394"/>
        <v>0.899812950680138</v>
      </c>
      <c r="S2906" s="64">
        <v>30</v>
      </c>
    </row>
    <row r="2907" spans="2:19" x14ac:dyDescent="0.25">
      <c r="B2907" s="62">
        <v>3</v>
      </c>
      <c r="C2907" s="64" t="s">
        <v>15</v>
      </c>
      <c r="D2907" s="68"/>
      <c r="E2907" s="68">
        <f t="shared" si="2387"/>
        <v>0</v>
      </c>
      <c r="F2907" s="63">
        <f t="shared" si="2388"/>
        <v>3.7666334865383122E-2</v>
      </c>
      <c r="G2907" s="65">
        <f>IFERROR(VLOOKUP(B2907,EFA!$C$2:$D$7,2,0),EFA!$D$7)</f>
        <v>0.97750576770633035</v>
      </c>
      <c r="H2907" s="69">
        <f>LGD!$D$6</f>
        <v>0.3</v>
      </c>
      <c r="I2907" s="68">
        <f t="shared" si="2389"/>
        <v>0</v>
      </c>
      <c r="J2907" s="70">
        <f t="shared" si="2390"/>
        <v>0.7168446333284122</v>
      </c>
      <c r="K2907" s="68">
        <f t="shared" si="2391"/>
        <v>0</v>
      </c>
      <c r="M2907" s="64">
        <f t="shared" si="2385"/>
        <v>144</v>
      </c>
      <c r="N2907" s="64">
        <v>1</v>
      </c>
      <c r="O2907" s="63">
        <f t="shared" si="2392"/>
        <v>0.13390000000000002</v>
      </c>
      <c r="P2907" s="87">
        <f t="shared" si="2386"/>
        <v>1.3988494437443212E-2</v>
      </c>
      <c r="Q2907" s="64">
        <f t="shared" si="2393"/>
        <v>114</v>
      </c>
      <c r="R2907" s="87">
        <f t="shared" si="2394"/>
        <v>0.899812950680138</v>
      </c>
      <c r="S2907" s="64">
        <v>30</v>
      </c>
    </row>
    <row r="2908" spans="2:19" x14ac:dyDescent="0.25">
      <c r="B2908" s="62">
        <v>3</v>
      </c>
      <c r="C2908" s="64" t="s">
        <v>16</v>
      </c>
      <c r="D2908" s="68"/>
      <c r="E2908" s="68">
        <f t="shared" si="2387"/>
        <v>0</v>
      </c>
      <c r="F2908" s="63">
        <f t="shared" si="2388"/>
        <v>3.7666334865383122E-2</v>
      </c>
      <c r="G2908" s="65">
        <f>IFERROR(VLOOKUP(B2908,EFA!$C$2:$D$7,2,0),EFA!$D$7)</f>
        <v>0.97750576770633035</v>
      </c>
      <c r="H2908" s="69">
        <f>LGD!$D$7</f>
        <v>0.3</v>
      </c>
      <c r="I2908" s="68">
        <f t="shared" si="2389"/>
        <v>0</v>
      </c>
      <c r="J2908" s="70">
        <f t="shared" si="2390"/>
        <v>0.7168446333284122</v>
      </c>
      <c r="K2908" s="68">
        <f t="shared" si="2391"/>
        <v>0</v>
      </c>
      <c r="M2908" s="64">
        <f t="shared" si="2385"/>
        <v>144</v>
      </c>
      <c r="N2908" s="64">
        <v>1</v>
      </c>
      <c r="O2908" s="63">
        <f t="shared" si="2392"/>
        <v>0.13390000000000002</v>
      </c>
      <c r="P2908" s="87">
        <f t="shared" si="2386"/>
        <v>1.3988494437443212E-2</v>
      </c>
      <c r="Q2908" s="64">
        <f t="shared" si="2393"/>
        <v>114</v>
      </c>
      <c r="R2908" s="87">
        <f t="shared" si="2394"/>
        <v>0.899812950680138</v>
      </c>
      <c r="S2908" s="64">
        <v>30</v>
      </c>
    </row>
    <row r="2909" spans="2:19" x14ac:dyDescent="0.25">
      <c r="B2909" s="62">
        <v>3</v>
      </c>
      <c r="C2909" s="64" t="s">
        <v>17</v>
      </c>
      <c r="D2909" s="68"/>
      <c r="E2909" s="68">
        <f t="shared" si="2387"/>
        <v>0</v>
      </c>
      <c r="F2909" s="63">
        <f t="shared" si="2388"/>
        <v>3.7666334865383122E-2</v>
      </c>
      <c r="G2909" s="65">
        <f>IFERROR(VLOOKUP(B2909,EFA!$C$2:$D$7,2,0),EFA!$D$7)</f>
        <v>0.97750576770633035</v>
      </c>
      <c r="H2909" s="69">
        <f>LGD!$D$8</f>
        <v>4.6364209605119888E-2</v>
      </c>
      <c r="I2909" s="68">
        <f t="shared" si="2389"/>
        <v>0</v>
      </c>
      <c r="J2909" s="70">
        <f t="shared" si="2390"/>
        <v>0.7168446333284122</v>
      </c>
      <c r="K2909" s="68">
        <f t="shared" si="2391"/>
        <v>0</v>
      </c>
      <c r="M2909" s="64">
        <f t="shared" si="2385"/>
        <v>144</v>
      </c>
      <c r="N2909" s="64">
        <v>1</v>
      </c>
      <c r="O2909" s="63">
        <f t="shared" si="2392"/>
        <v>0.13390000000000002</v>
      </c>
      <c r="P2909" s="87">
        <f t="shared" si="2386"/>
        <v>1.3988494437443212E-2</v>
      </c>
      <c r="Q2909" s="64">
        <f t="shared" si="2393"/>
        <v>114</v>
      </c>
      <c r="R2909" s="87">
        <f t="shared" si="2394"/>
        <v>0.899812950680138</v>
      </c>
      <c r="S2909" s="64">
        <v>30</v>
      </c>
    </row>
    <row r="2910" spans="2:19" x14ac:dyDescent="0.25">
      <c r="B2910" s="62">
        <v>3</v>
      </c>
      <c r="C2910" s="64" t="s">
        <v>18</v>
      </c>
      <c r="D2910" s="68"/>
      <c r="E2910" s="68">
        <f t="shared" si="2387"/>
        <v>0</v>
      </c>
      <c r="F2910" s="63">
        <f t="shared" si="2388"/>
        <v>3.7666334865383122E-2</v>
      </c>
      <c r="G2910" s="65">
        <f>IFERROR(VLOOKUP(B2910,EFA!$C$2:$D$7,2,0),EFA!$D$7)</f>
        <v>0.97750576770633035</v>
      </c>
      <c r="H2910" s="69">
        <f>LGD!$D$9</f>
        <v>0.25</v>
      </c>
      <c r="I2910" s="68">
        <f t="shared" si="2389"/>
        <v>0</v>
      </c>
      <c r="J2910" s="70">
        <f t="shared" si="2390"/>
        <v>0.7168446333284122</v>
      </c>
      <c r="K2910" s="68">
        <f t="shared" si="2391"/>
        <v>0</v>
      </c>
      <c r="M2910" s="64">
        <f t="shared" si="2385"/>
        <v>144</v>
      </c>
      <c r="N2910" s="64">
        <v>1</v>
      </c>
      <c r="O2910" s="63">
        <f t="shared" si="2392"/>
        <v>0.13390000000000002</v>
      </c>
      <c r="P2910" s="87">
        <f t="shared" si="2386"/>
        <v>1.3988494437443212E-2</v>
      </c>
      <c r="Q2910" s="64">
        <f t="shared" si="2393"/>
        <v>114</v>
      </c>
      <c r="R2910" s="87">
        <f t="shared" si="2394"/>
        <v>0.899812950680138</v>
      </c>
      <c r="S2910" s="64">
        <v>30</v>
      </c>
    </row>
    <row r="2911" spans="2:19" x14ac:dyDescent="0.25">
      <c r="B2911" s="62">
        <v>3</v>
      </c>
      <c r="C2911" s="64" t="s">
        <v>19</v>
      </c>
      <c r="D2911" s="68"/>
      <c r="E2911" s="68">
        <f t="shared" si="2387"/>
        <v>0</v>
      </c>
      <c r="F2911" s="63">
        <f t="shared" si="2388"/>
        <v>3.7666334865383122E-2</v>
      </c>
      <c r="G2911" s="65">
        <f>IFERROR(VLOOKUP(B2911,EFA!$C$2:$D$7,2,0),EFA!$D$7)</f>
        <v>0.97750576770633035</v>
      </c>
      <c r="H2911" s="69">
        <f>LGD!$D$10</f>
        <v>0.35</v>
      </c>
      <c r="I2911" s="68">
        <f t="shared" si="2389"/>
        <v>0</v>
      </c>
      <c r="J2911" s="70">
        <f t="shared" si="2390"/>
        <v>0.7168446333284122</v>
      </c>
      <c r="K2911" s="68">
        <f t="shared" si="2391"/>
        <v>0</v>
      </c>
      <c r="M2911" s="64">
        <f t="shared" si="2385"/>
        <v>144</v>
      </c>
      <c r="N2911" s="64">
        <v>1</v>
      </c>
      <c r="O2911" s="63">
        <f t="shared" si="2392"/>
        <v>0.13390000000000002</v>
      </c>
      <c r="P2911" s="87">
        <f t="shared" si="2386"/>
        <v>1.3988494437443212E-2</v>
      </c>
      <c r="Q2911" s="64">
        <f t="shared" si="2393"/>
        <v>114</v>
      </c>
      <c r="R2911" s="87">
        <f t="shared" si="2394"/>
        <v>0.899812950680138</v>
      </c>
      <c r="S2911" s="64">
        <v>30</v>
      </c>
    </row>
    <row r="2912" spans="2:19" x14ac:dyDescent="0.25">
      <c r="B2912" s="62">
        <v>3</v>
      </c>
      <c r="C2912" s="64" t="s">
        <v>20</v>
      </c>
      <c r="D2912" s="68"/>
      <c r="E2912" s="68">
        <f t="shared" si="2387"/>
        <v>0</v>
      </c>
      <c r="F2912" s="63">
        <f t="shared" si="2388"/>
        <v>3.7666334865383122E-2</v>
      </c>
      <c r="G2912" s="65">
        <f>IFERROR(VLOOKUP(B2912,EFA!$C$2:$D$7,2,0),EFA!$D$7)</f>
        <v>0.97750576770633035</v>
      </c>
      <c r="H2912" s="69">
        <f>LGD!$D$11</f>
        <v>0.55000000000000004</v>
      </c>
      <c r="I2912" s="68">
        <f t="shared" si="2389"/>
        <v>0</v>
      </c>
      <c r="J2912" s="70">
        <f t="shared" si="2390"/>
        <v>0.7168446333284122</v>
      </c>
      <c r="K2912" s="68">
        <f t="shared" si="2391"/>
        <v>0</v>
      </c>
      <c r="M2912" s="64">
        <f t="shared" si="2385"/>
        <v>144</v>
      </c>
      <c r="N2912" s="64">
        <v>1</v>
      </c>
      <c r="O2912" s="63">
        <f t="shared" si="2392"/>
        <v>0.13390000000000002</v>
      </c>
      <c r="P2912" s="87">
        <f t="shared" si="2386"/>
        <v>1.3988494437443212E-2</v>
      </c>
      <c r="Q2912" s="64">
        <f t="shared" si="2393"/>
        <v>114</v>
      </c>
      <c r="R2912" s="87">
        <f t="shared" si="2394"/>
        <v>0.899812950680138</v>
      </c>
      <c r="S2912" s="64">
        <v>30</v>
      </c>
    </row>
    <row r="2914" spans="2:19" x14ac:dyDescent="0.25">
      <c r="B2914" s="62" t="s">
        <v>52</v>
      </c>
      <c r="C2914" s="64" t="s">
        <v>9</v>
      </c>
      <c r="D2914" s="64">
        <v>4</v>
      </c>
      <c r="E2914" s="84" t="s">
        <v>26</v>
      </c>
      <c r="F2914" s="84" t="s">
        <v>39</v>
      </c>
      <c r="G2914" s="84" t="s">
        <v>27</v>
      </c>
      <c r="H2914" s="84" t="s">
        <v>28</v>
      </c>
      <c r="I2914" s="84" t="s">
        <v>29</v>
      </c>
      <c r="J2914" s="84" t="s">
        <v>30</v>
      </c>
      <c r="K2914" s="85" t="s">
        <v>31</v>
      </c>
      <c r="M2914" s="85" t="s">
        <v>32</v>
      </c>
      <c r="N2914" s="85" t="s">
        <v>33</v>
      </c>
      <c r="O2914" s="85" t="s">
        <v>34</v>
      </c>
      <c r="P2914" s="85" t="s">
        <v>35</v>
      </c>
      <c r="Q2914" s="85" t="s">
        <v>36</v>
      </c>
      <c r="R2914" s="85" t="s">
        <v>37</v>
      </c>
      <c r="S2914" s="85" t="s">
        <v>38</v>
      </c>
    </row>
    <row r="2915" spans="2:19" x14ac:dyDescent="0.25">
      <c r="B2915" s="62">
        <v>1</v>
      </c>
      <c r="C2915" s="64" t="s">
        <v>12</v>
      </c>
      <c r="D2915" s="68">
        <f>'61-90 days'!C8</f>
        <v>0</v>
      </c>
      <c r="E2915" s="68">
        <f>D2915*R2915</f>
        <v>0</v>
      </c>
      <c r="F2915" s="63">
        <f>$D$5</f>
        <v>0.24547174401825564</v>
      </c>
      <c r="G2915" s="65">
        <f>IFERROR(VLOOKUP(B2915,EFA!$C$2:$D$7,2,0),EFA!$D$7)</f>
        <v>1.0407772896135385</v>
      </c>
      <c r="H2915" s="69">
        <f>LGD!$D$3</f>
        <v>0</v>
      </c>
      <c r="I2915" s="68">
        <f>E2915*F2915*G2915*H2915</f>
        <v>0</v>
      </c>
      <c r="J2915" s="70">
        <f>1/((1+($O$16/12))^(M2915-Q2915))</f>
        <v>0.93558878588680383</v>
      </c>
      <c r="K2915" s="68">
        <f>I2915*J2915</f>
        <v>0</v>
      </c>
      <c r="M2915" s="64">
        <f t="shared" ref="M2915:M2923" si="2395">$D$39*$O$12</f>
        <v>144</v>
      </c>
      <c r="N2915" s="64">
        <v>1</v>
      </c>
      <c r="O2915" s="63">
        <f>$O$16</f>
        <v>0.13390000000000002</v>
      </c>
      <c r="P2915" s="87">
        <f t="shared" ref="P2915:P2923" si="2396">PMT(O2915/12,M2915,-N2915,0,0)</f>
        <v>1.3988494437443212E-2</v>
      </c>
      <c r="Q2915" s="64">
        <f>M2915-S2915</f>
        <v>138</v>
      </c>
      <c r="R2915" s="87">
        <f>PV(O2915/12,Q2915,-P2915,0,0)</f>
        <v>0.98253822834062898</v>
      </c>
      <c r="S2915" s="64">
        <v>6</v>
      </c>
    </row>
    <row r="2916" spans="2:19" x14ac:dyDescent="0.25">
      <c r="B2916" s="62">
        <v>1</v>
      </c>
      <c r="C2916" s="64" t="s">
        <v>13</v>
      </c>
      <c r="D2916" s="68">
        <f>'61-90 days'!D8</f>
        <v>0</v>
      </c>
      <c r="E2916" s="68">
        <f t="shared" ref="E2916:E2923" si="2397">D2916*R2916</f>
        <v>0</v>
      </c>
      <c r="F2916" s="63">
        <f t="shared" ref="F2916:F2923" si="2398">$D$5</f>
        <v>0.24547174401825564</v>
      </c>
      <c r="G2916" s="65">
        <f>IFERROR(VLOOKUP(B2916,EFA!$C$2:$D$7,2,0),EFA!$D$7)</f>
        <v>1.0407772896135385</v>
      </c>
      <c r="H2916" s="69">
        <f>LGD!$D$4</f>
        <v>0.55000000000000004</v>
      </c>
      <c r="I2916" s="68">
        <f t="shared" ref="I2916:I2923" si="2399">E2916*F2916*G2916*H2916</f>
        <v>0</v>
      </c>
      <c r="J2916" s="70">
        <f t="shared" ref="J2916:J2923" si="2400">1/((1+($O$16/12))^(M2916-Q2916))</f>
        <v>0.93558878588680383</v>
      </c>
      <c r="K2916" s="68">
        <f t="shared" ref="K2916:K2923" si="2401">I2916*J2916</f>
        <v>0</v>
      </c>
      <c r="M2916" s="64">
        <f t="shared" si="2395"/>
        <v>144</v>
      </c>
      <c r="N2916" s="64">
        <v>1</v>
      </c>
      <c r="O2916" s="63">
        <f t="shared" ref="O2916:O2923" si="2402">$O$16</f>
        <v>0.13390000000000002</v>
      </c>
      <c r="P2916" s="87">
        <f t="shared" si="2396"/>
        <v>1.3988494437443212E-2</v>
      </c>
      <c r="Q2916" s="64">
        <f t="shared" ref="Q2916:Q2923" si="2403">M2916-S2916</f>
        <v>138</v>
      </c>
      <c r="R2916" s="87">
        <f t="shared" ref="R2916:R2923" si="2404">PV(O2916/12,Q2916,-P2916,0,0)</f>
        <v>0.98253822834062898</v>
      </c>
      <c r="S2916" s="64">
        <v>6</v>
      </c>
    </row>
    <row r="2917" spans="2:19" x14ac:dyDescent="0.25">
      <c r="B2917" s="62">
        <v>1</v>
      </c>
      <c r="C2917" s="64" t="s">
        <v>14</v>
      </c>
      <c r="D2917" s="68">
        <f>'61-90 days'!E8</f>
        <v>0</v>
      </c>
      <c r="E2917" s="68">
        <f t="shared" si="2397"/>
        <v>0</v>
      </c>
      <c r="F2917" s="63">
        <f t="shared" si="2398"/>
        <v>0.24547174401825564</v>
      </c>
      <c r="G2917" s="65">
        <f>IFERROR(VLOOKUP(B2917,EFA!$C$2:$D$7,2,0),EFA!$D$7)</f>
        <v>1.0407772896135385</v>
      </c>
      <c r="H2917" s="69">
        <f>LGD!$D$5</f>
        <v>0.14000000000000001</v>
      </c>
      <c r="I2917" s="68">
        <f t="shared" si="2399"/>
        <v>0</v>
      </c>
      <c r="J2917" s="70">
        <f t="shared" si="2400"/>
        <v>0.93558878588680383</v>
      </c>
      <c r="K2917" s="68">
        <f t="shared" si="2401"/>
        <v>0</v>
      </c>
      <c r="M2917" s="64">
        <f t="shared" si="2395"/>
        <v>144</v>
      </c>
      <c r="N2917" s="64">
        <v>1</v>
      </c>
      <c r="O2917" s="63">
        <f t="shared" si="2402"/>
        <v>0.13390000000000002</v>
      </c>
      <c r="P2917" s="87">
        <f t="shared" si="2396"/>
        <v>1.3988494437443212E-2</v>
      </c>
      <c r="Q2917" s="64">
        <f t="shared" si="2403"/>
        <v>138</v>
      </c>
      <c r="R2917" s="87">
        <f t="shared" si="2404"/>
        <v>0.98253822834062898</v>
      </c>
      <c r="S2917" s="64">
        <v>6</v>
      </c>
    </row>
    <row r="2918" spans="2:19" x14ac:dyDescent="0.25">
      <c r="B2918" s="62">
        <v>1</v>
      </c>
      <c r="C2918" s="64" t="s">
        <v>15</v>
      </c>
      <c r="D2918" s="68">
        <f>'61-90 days'!F8</f>
        <v>0</v>
      </c>
      <c r="E2918" s="68">
        <f t="shared" si="2397"/>
        <v>0</v>
      </c>
      <c r="F2918" s="63">
        <f t="shared" si="2398"/>
        <v>0.24547174401825564</v>
      </c>
      <c r="G2918" s="65">
        <f>IFERROR(VLOOKUP(B2918,EFA!$C$2:$D$7,2,0),EFA!$D$7)</f>
        <v>1.0407772896135385</v>
      </c>
      <c r="H2918" s="69">
        <f>LGD!$D$6</f>
        <v>0.3</v>
      </c>
      <c r="I2918" s="68">
        <f t="shared" si="2399"/>
        <v>0</v>
      </c>
      <c r="J2918" s="70">
        <f t="shared" si="2400"/>
        <v>0.93558878588680383</v>
      </c>
      <c r="K2918" s="68">
        <f t="shared" si="2401"/>
        <v>0</v>
      </c>
      <c r="M2918" s="64">
        <f t="shared" si="2395"/>
        <v>144</v>
      </c>
      <c r="N2918" s="64">
        <v>1</v>
      </c>
      <c r="O2918" s="63">
        <f t="shared" si="2402"/>
        <v>0.13390000000000002</v>
      </c>
      <c r="P2918" s="87">
        <f t="shared" si="2396"/>
        <v>1.3988494437443212E-2</v>
      </c>
      <c r="Q2918" s="64">
        <f t="shared" si="2403"/>
        <v>138</v>
      </c>
      <c r="R2918" s="87">
        <f t="shared" si="2404"/>
        <v>0.98253822834062898</v>
      </c>
      <c r="S2918" s="64">
        <v>6</v>
      </c>
    </row>
    <row r="2919" spans="2:19" x14ac:dyDescent="0.25">
      <c r="B2919" s="62">
        <v>1</v>
      </c>
      <c r="C2919" s="64" t="s">
        <v>16</v>
      </c>
      <c r="D2919" s="68">
        <f>'61-90 days'!G8</f>
        <v>0</v>
      </c>
      <c r="E2919" s="68">
        <f t="shared" si="2397"/>
        <v>0</v>
      </c>
      <c r="F2919" s="63">
        <f t="shared" si="2398"/>
        <v>0.24547174401825564</v>
      </c>
      <c r="G2919" s="65">
        <f>IFERROR(VLOOKUP(B2919,EFA!$C$2:$D$7,2,0),EFA!$D$7)</f>
        <v>1.0407772896135385</v>
      </c>
      <c r="H2919" s="69">
        <f>LGD!$D$7</f>
        <v>0.3</v>
      </c>
      <c r="I2919" s="68">
        <f t="shared" si="2399"/>
        <v>0</v>
      </c>
      <c r="J2919" s="70">
        <f t="shared" si="2400"/>
        <v>0.93558878588680383</v>
      </c>
      <c r="K2919" s="68">
        <f t="shared" si="2401"/>
        <v>0</v>
      </c>
      <c r="M2919" s="64">
        <f t="shared" si="2395"/>
        <v>144</v>
      </c>
      <c r="N2919" s="64">
        <v>1</v>
      </c>
      <c r="O2919" s="63">
        <f t="shared" si="2402"/>
        <v>0.13390000000000002</v>
      </c>
      <c r="P2919" s="87">
        <f t="shared" si="2396"/>
        <v>1.3988494437443212E-2</v>
      </c>
      <c r="Q2919" s="64">
        <f t="shared" si="2403"/>
        <v>138</v>
      </c>
      <c r="R2919" s="87">
        <f t="shared" si="2404"/>
        <v>0.98253822834062898</v>
      </c>
      <c r="S2919" s="64">
        <v>6</v>
      </c>
    </row>
    <row r="2920" spans="2:19" x14ac:dyDescent="0.25">
      <c r="B2920" s="62">
        <v>1</v>
      </c>
      <c r="C2920" s="64" t="s">
        <v>17</v>
      </c>
      <c r="D2920" s="68">
        <f>'61-90 days'!H8</f>
        <v>0</v>
      </c>
      <c r="E2920" s="68">
        <f t="shared" si="2397"/>
        <v>0</v>
      </c>
      <c r="F2920" s="63">
        <f t="shared" si="2398"/>
        <v>0.24547174401825564</v>
      </c>
      <c r="G2920" s="65">
        <f>IFERROR(VLOOKUP(B2920,EFA!$C$2:$D$7,2,0),EFA!$D$7)</f>
        <v>1.0407772896135385</v>
      </c>
      <c r="H2920" s="69">
        <f>LGD!$D$8</f>
        <v>4.6364209605119888E-2</v>
      </c>
      <c r="I2920" s="68">
        <f t="shared" si="2399"/>
        <v>0</v>
      </c>
      <c r="J2920" s="70">
        <f t="shared" si="2400"/>
        <v>0.93558878588680383</v>
      </c>
      <c r="K2920" s="68">
        <f t="shared" si="2401"/>
        <v>0</v>
      </c>
      <c r="M2920" s="64">
        <f t="shared" si="2395"/>
        <v>144</v>
      </c>
      <c r="N2920" s="64">
        <v>1</v>
      </c>
      <c r="O2920" s="63">
        <f t="shared" si="2402"/>
        <v>0.13390000000000002</v>
      </c>
      <c r="P2920" s="87">
        <f t="shared" si="2396"/>
        <v>1.3988494437443212E-2</v>
      </c>
      <c r="Q2920" s="64">
        <f t="shared" si="2403"/>
        <v>138</v>
      </c>
      <c r="R2920" s="87">
        <f t="shared" si="2404"/>
        <v>0.98253822834062898</v>
      </c>
      <c r="S2920" s="64">
        <v>6</v>
      </c>
    </row>
    <row r="2921" spans="2:19" x14ac:dyDescent="0.25">
      <c r="B2921" s="62">
        <v>1</v>
      </c>
      <c r="C2921" s="64" t="s">
        <v>18</v>
      </c>
      <c r="D2921" s="68">
        <f>'61-90 days'!I8</f>
        <v>0</v>
      </c>
      <c r="E2921" s="68">
        <f t="shared" si="2397"/>
        <v>0</v>
      </c>
      <c r="F2921" s="63">
        <f t="shared" si="2398"/>
        <v>0.24547174401825564</v>
      </c>
      <c r="G2921" s="65">
        <f>IFERROR(VLOOKUP(B2921,EFA!$C$2:$D$7,2,0),EFA!$D$7)</f>
        <v>1.0407772896135385</v>
      </c>
      <c r="H2921" s="69">
        <f>LGD!$D$9</f>
        <v>0.25</v>
      </c>
      <c r="I2921" s="68">
        <f t="shared" si="2399"/>
        <v>0</v>
      </c>
      <c r="J2921" s="70">
        <f t="shared" si="2400"/>
        <v>0.93558878588680383</v>
      </c>
      <c r="K2921" s="68">
        <f t="shared" si="2401"/>
        <v>0</v>
      </c>
      <c r="M2921" s="64">
        <f t="shared" si="2395"/>
        <v>144</v>
      </c>
      <c r="N2921" s="64">
        <v>1</v>
      </c>
      <c r="O2921" s="63">
        <f t="shared" si="2402"/>
        <v>0.13390000000000002</v>
      </c>
      <c r="P2921" s="87">
        <f t="shared" si="2396"/>
        <v>1.3988494437443212E-2</v>
      </c>
      <c r="Q2921" s="64">
        <f t="shared" si="2403"/>
        <v>138</v>
      </c>
      <c r="R2921" s="87">
        <f t="shared" si="2404"/>
        <v>0.98253822834062898</v>
      </c>
      <c r="S2921" s="64">
        <v>6</v>
      </c>
    </row>
    <row r="2922" spans="2:19" x14ac:dyDescent="0.25">
      <c r="B2922" s="62">
        <v>1</v>
      </c>
      <c r="C2922" s="64" t="s">
        <v>19</v>
      </c>
      <c r="D2922" s="68">
        <f>'61-90 days'!J8</f>
        <v>0</v>
      </c>
      <c r="E2922" s="68">
        <f t="shared" si="2397"/>
        <v>0</v>
      </c>
      <c r="F2922" s="63">
        <f t="shared" si="2398"/>
        <v>0.24547174401825564</v>
      </c>
      <c r="G2922" s="65">
        <f>IFERROR(VLOOKUP(B2922,EFA!$C$2:$D$7,2,0),EFA!$D$7)</f>
        <v>1.0407772896135385</v>
      </c>
      <c r="H2922" s="69">
        <f>LGD!$D$10</f>
        <v>0.35</v>
      </c>
      <c r="I2922" s="68">
        <f t="shared" si="2399"/>
        <v>0</v>
      </c>
      <c r="J2922" s="70">
        <f t="shared" si="2400"/>
        <v>0.93558878588680383</v>
      </c>
      <c r="K2922" s="68">
        <f t="shared" si="2401"/>
        <v>0</v>
      </c>
      <c r="M2922" s="64">
        <f t="shared" si="2395"/>
        <v>144</v>
      </c>
      <c r="N2922" s="64">
        <v>1</v>
      </c>
      <c r="O2922" s="63">
        <f t="shared" si="2402"/>
        <v>0.13390000000000002</v>
      </c>
      <c r="P2922" s="87">
        <f t="shared" si="2396"/>
        <v>1.3988494437443212E-2</v>
      </c>
      <c r="Q2922" s="64">
        <f t="shared" si="2403"/>
        <v>138</v>
      </c>
      <c r="R2922" s="87">
        <f t="shared" si="2404"/>
        <v>0.98253822834062898</v>
      </c>
      <c r="S2922" s="64">
        <v>6</v>
      </c>
    </row>
    <row r="2923" spans="2:19" x14ac:dyDescent="0.25">
      <c r="B2923" s="62">
        <v>1</v>
      </c>
      <c r="C2923" s="64" t="s">
        <v>20</v>
      </c>
      <c r="D2923" s="68">
        <f>'61-90 days'!K8</f>
        <v>0</v>
      </c>
      <c r="E2923" s="68">
        <f t="shared" si="2397"/>
        <v>0</v>
      </c>
      <c r="F2923" s="63">
        <f t="shared" si="2398"/>
        <v>0.24547174401825564</v>
      </c>
      <c r="G2923" s="65">
        <f>IFERROR(VLOOKUP(B2923,EFA!$C$2:$D$7,2,0),EFA!$D$7)</f>
        <v>1.0407772896135385</v>
      </c>
      <c r="H2923" s="69">
        <f>LGD!$D$11</f>
        <v>0.55000000000000004</v>
      </c>
      <c r="I2923" s="68">
        <f t="shared" si="2399"/>
        <v>0</v>
      </c>
      <c r="J2923" s="70">
        <f t="shared" si="2400"/>
        <v>0.93558878588680383</v>
      </c>
      <c r="K2923" s="68">
        <f t="shared" si="2401"/>
        <v>0</v>
      </c>
      <c r="M2923" s="64">
        <f t="shared" si="2395"/>
        <v>144</v>
      </c>
      <c r="N2923" s="64">
        <v>1</v>
      </c>
      <c r="O2923" s="63">
        <f t="shared" si="2402"/>
        <v>0.13390000000000002</v>
      </c>
      <c r="P2923" s="87">
        <f t="shared" si="2396"/>
        <v>1.3988494437443212E-2</v>
      </c>
      <c r="Q2923" s="64">
        <f t="shared" si="2403"/>
        <v>138</v>
      </c>
      <c r="R2923" s="87">
        <f t="shared" si="2404"/>
        <v>0.98253822834062898</v>
      </c>
      <c r="S2923" s="64">
        <v>6</v>
      </c>
    </row>
    <row r="2925" spans="2:19" x14ac:dyDescent="0.25">
      <c r="B2925" s="62" t="s">
        <v>52</v>
      </c>
      <c r="C2925" s="64" t="s">
        <v>9</v>
      </c>
      <c r="D2925" s="64">
        <v>4</v>
      </c>
      <c r="E2925" s="84" t="s">
        <v>26</v>
      </c>
      <c r="F2925" s="84" t="s">
        <v>39</v>
      </c>
      <c r="G2925" s="84" t="s">
        <v>27</v>
      </c>
      <c r="H2925" s="84" t="s">
        <v>28</v>
      </c>
      <c r="I2925" s="84" t="s">
        <v>29</v>
      </c>
      <c r="J2925" s="84" t="s">
        <v>30</v>
      </c>
      <c r="K2925" s="85" t="s">
        <v>31</v>
      </c>
      <c r="M2925" s="85" t="s">
        <v>32</v>
      </c>
      <c r="N2925" s="85" t="s">
        <v>33</v>
      </c>
      <c r="O2925" s="85" t="s">
        <v>34</v>
      </c>
      <c r="P2925" s="85" t="s">
        <v>35</v>
      </c>
      <c r="Q2925" s="85" t="s">
        <v>36</v>
      </c>
      <c r="R2925" s="85" t="s">
        <v>37</v>
      </c>
      <c r="S2925" s="85" t="s">
        <v>38</v>
      </c>
    </row>
    <row r="2926" spans="2:19" x14ac:dyDescent="0.25">
      <c r="B2926" s="62">
        <v>2</v>
      </c>
      <c r="C2926" s="64" t="s">
        <v>12</v>
      </c>
      <c r="D2926" s="68"/>
      <c r="E2926" s="68">
        <f>D2915*R2926</f>
        <v>0</v>
      </c>
      <c r="F2926" s="63">
        <f>$E$5-$D$5</f>
        <v>6.8235135937094266E-2</v>
      </c>
      <c r="G2926" s="65">
        <f>IFERROR(VLOOKUP(B2926,EFA!$C$2:$D$7,2,0),EFA!$D$7)</f>
        <v>0.97341921930465047</v>
      </c>
      <c r="H2926" s="69">
        <f>LGD!$D$3</f>
        <v>0</v>
      </c>
      <c r="I2926" s="68">
        <f>E2926*F2926*G2926*H2926</f>
        <v>0</v>
      </c>
      <c r="J2926" s="70">
        <f>1/((1+($O$16/12))^(M2926-Q2926))</f>
        <v>0.81894554163582844</v>
      </c>
      <c r="K2926" s="68">
        <f>I2926*J2926</f>
        <v>0</v>
      </c>
      <c r="M2926" s="64">
        <f t="shared" ref="M2926:M2934" si="2405">$D$39*$O$12</f>
        <v>144</v>
      </c>
      <c r="N2926" s="64">
        <v>1</v>
      </c>
      <c r="O2926" s="63">
        <f>$O$16</f>
        <v>0.13390000000000002</v>
      </c>
      <c r="P2926" s="87">
        <f t="shared" ref="P2926:P2934" si="2406">PMT(O2926/12,M2926,-N2926,0,0)</f>
        <v>1.3988494437443212E-2</v>
      </c>
      <c r="Q2926" s="64">
        <f>M2926-S2926</f>
        <v>126</v>
      </c>
      <c r="R2926" s="87">
        <f>PV(O2926/12,Q2926,-P2926,0,0)</f>
        <v>0.94392542022515413</v>
      </c>
      <c r="S2926" s="64">
        <f>12+6</f>
        <v>18</v>
      </c>
    </row>
    <row r="2927" spans="2:19" x14ac:dyDescent="0.25">
      <c r="B2927" s="62">
        <v>2</v>
      </c>
      <c r="C2927" s="64" t="s">
        <v>13</v>
      </c>
      <c r="D2927" s="68"/>
      <c r="E2927" s="68">
        <f t="shared" ref="E2927:E2934" si="2407">D2916*R2927</f>
        <v>0</v>
      </c>
      <c r="F2927" s="63">
        <f t="shared" ref="F2927:F2934" si="2408">$E$5-$D$5</f>
        <v>6.8235135937094266E-2</v>
      </c>
      <c r="G2927" s="65">
        <f>IFERROR(VLOOKUP(B2927,EFA!$C$2:$D$7,2,0),EFA!$D$7)</f>
        <v>0.97341921930465047</v>
      </c>
      <c r="H2927" s="69">
        <f>LGD!$D$4</f>
        <v>0.55000000000000004</v>
      </c>
      <c r="I2927" s="68">
        <f t="shared" ref="I2927:I2934" si="2409">E2927*F2927*G2927*H2927</f>
        <v>0</v>
      </c>
      <c r="J2927" s="70">
        <f t="shared" ref="J2927:J2934" si="2410">1/((1+($O$16/12))^(M2927-Q2927))</f>
        <v>0.81894554163582844</v>
      </c>
      <c r="K2927" s="68">
        <f t="shared" ref="K2927:K2934" si="2411">I2927*J2927</f>
        <v>0</v>
      </c>
      <c r="M2927" s="64">
        <f t="shared" si="2405"/>
        <v>144</v>
      </c>
      <c r="N2927" s="64">
        <v>1</v>
      </c>
      <c r="O2927" s="63">
        <f t="shared" ref="O2927:O2934" si="2412">$O$16</f>
        <v>0.13390000000000002</v>
      </c>
      <c r="P2927" s="87">
        <f t="shared" si="2406"/>
        <v>1.3988494437443212E-2</v>
      </c>
      <c r="Q2927" s="64">
        <f t="shared" ref="Q2927:Q2934" si="2413">M2927-S2927</f>
        <v>126</v>
      </c>
      <c r="R2927" s="87">
        <f t="shared" ref="R2927:R2934" si="2414">PV(O2927/12,Q2927,-P2927,0,0)</f>
        <v>0.94392542022515413</v>
      </c>
      <c r="S2927" s="64">
        <f t="shared" ref="S2927:S2934" si="2415">12+6</f>
        <v>18</v>
      </c>
    </row>
    <row r="2928" spans="2:19" x14ac:dyDescent="0.25">
      <c r="B2928" s="62">
        <v>2</v>
      </c>
      <c r="C2928" s="64" t="s">
        <v>14</v>
      </c>
      <c r="D2928" s="68"/>
      <c r="E2928" s="68">
        <f t="shared" si="2407"/>
        <v>0</v>
      </c>
      <c r="F2928" s="63">
        <f t="shared" si="2408"/>
        <v>6.8235135937094266E-2</v>
      </c>
      <c r="G2928" s="65">
        <f>IFERROR(VLOOKUP(B2928,EFA!$C$2:$D$7,2,0),EFA!$D$7)</f>
        <v>0.97341921930465047</v>
      </c>
      <c r="H2928" s="69">
        <f>LGD!$D$5</f>
        <v>0.14000000000000001</v>
      </c>
      <c r="I2928" s="68">
        <f t="shared" si="2409"/>
        <v>0</v>
      </c>
      <c r="J2928" s="70">
        <f t="shared" si="2410"/>
        <v>0.81894554163582844</v>
      </c>
      <c r="K2928" s="68">
        <f t="shared" si="2411"/>
        <v>0</v>
      </c>
      <c r="M2928" s="64">
        <f t="shared" si="2405"/>
        <v>144</v>
      </c>
      <c r="N2928" s="64">
        <v>1</v>
      </c>
      <c r="O2928" s="63">
        <f t="shared" si="2412"/>
        <v>0.13390000000000002</v>
      </c>
      <c r="P2928" s="87">
        <f t="shared" si="2406"/>
        <v>1.3988494437443212E-2</v>
      </c>
      <c r="Q2928" s="64">
        <f t="shared" si="2413"/>
        <v>126</v>
      </c>
      <c r="R2928" s="87">
        <f t="shared" si="2414"/>
        <v>0.94392542022515413</v>
      </c>
      <c r="S2928" s="64">
        <f t="shared" si="2415"/>
        <v>18</v>
      </c>
    </row>
    <row r="2929" spans="2:19" x14ac:dyDescent="0.25">
      <c r="B2929" s="62">
        <v>2</v>
      </c>
      <c r="C2929" s="64" t="s">
        <v>15</v>
      </c>
      <c r="D2929" s="68"/>
      <c r="E2929" s="68">
        <f t="shared" si="2407"/>
        <v>0</v>
      </c>
      <c r="F2929" s="63">
        <f t="shared" si="2408"/>
        <v>6.8235135937094266E-2</v>
      </c>
      <c r="G2929" s="65">
        <f>IFERROR(VLOOKUP(B2929,EFA!$C$2:$D$7,2,0),EFA!$D$7)</f>
        <v>0.97341921930465047</v>
      </c>
      <c r="H2929" s="69">
        <f>LGD!$D$6</f>
        <v>0.3</v>
      </c>
      <c r="I2929" s="68">
        <f t="shared" si="2409"/>
        <v>0</v>
      </c>
      <c r="J2929" s="70">
        <f t="shared" si="2410"/>
        <v>0.81894554163582844</v>
      </c>
      <c r="K2929" s="68">
        <f t="shared" si="2411"/>
        <v>0</v>
      </c>
      <c r="M2929" s="64">
        <f t="shared" si="2405"/>
        <v>144</v>
      </c>
      <c r="N2929" s="64">
        <v>1</v>
      </c>
      <c r="O2929" s="63">
        <f t="shared" si="2412"/>
        <v>0.13390000000000002</v>
      </c>
      <c r="P2929" s="87">
        <f t="shared" si="2406"/>
        <v>1.3988494437443212E-2</v>
      </c>
      <c r="Q2929" s="64">
        <f t="shared" si="2413"/>
        <v>126</v>
      </c>
      <c r="R2929" s="87">
        <f t="shared" si="2414"/>
        <v>0.94392542022515413</v>
      </c>
      <c r="S2929" s="64">
        <f t="shared" si="2415"/>
        <v>18</v>
      </c>
    </row>
    <row r="2930" spans="2:19" x14ac:dyDescent="0.25">
      <c r="B2930" s="62">
        <v>2</v>
      </c>
      <c r="C2930" s="64" t="s">
        <v>16</v>
      </c>
      <c r="D2930" s="68"/>
      <c r="E2930" s="68">
        <f t="shared" si="2407"/>
        <v>0</v>
      </c>
      <c r="F2930" s="63">
        <f t="shared" si="2408"/>
        <v>6.8235135937094266E-2</v>
      </c>
      <c r="G2930" s="65">
        <f>IFERROR(VLOOKUP(B2930,EFA!$C$2:$D$7,2,0),EFA!$D$7)</f>
        <v>0.97341921930465047</v>
      </c>
      <c r="H2930" s="69">
        <f>LGD!$D$7</f>
        <v>0.3</v>
      </c>
      <c r="I2930" s="68">
        <f t="shared" si="2409"/>
        <v>0</v>
      </c>
      <c r="J2930" s="70">
        <f t="shared" si="2410"/>
        <v>0.81894554163582844</v>
      </c>
      <c r="K2930" s="68">
        <f t="shared" si="2411"/>
        <v>0</v>
      </c>
      <c r="M2930" s="64">
        <f t="shared" si="2405"/>
        <v>144</v>
      </c>
      <c r="N2930" s="64">
        <v>1</v>
      </c>
      <c r="O2930" s="63">
        <f t="shared" si="2412"/>
        <v>0.13390000000000002</v>
      </c>
      <c r="P2930" s="87">
        <f t="shared" si="2406"/>
        <v>1.3988494437443212E-2</v>
      </c>
      <c r="Q2930" s="64">
        <f t="shared" si="2413"/>
        <v>126</v>
      </c>
      <c r="R2930" s="87">
        <f t="shared" si="2414"/>
        <v>0.94392542022515413</v>
      </c>
      <c r="S2930" s="64">
        <f t="shared" si="2415"/>
        <v>18</v>
      </c>
    </row>
    <row r="2931" spans="2:19" x14ac:dyDescent="0.25">
      <c r="B2931" s="62">
        <v>2</v>
      </c>
      <c r="C2931" s="64" t="s">
        <v>17</v>
      </c>
      <c r="D2931" s="68"/>
      <c r="E2931" s="68">
        <f t="shared" si="2407"/>
        <v>0</v>
      </c>
      <c r="F2931" s="63">
        <f t="shared" si="2408"/>
        <v>6.8235135937094266E-2</v>
      </c>
      <c r="G2931" s="65">
        <f>IFERROR(VLOOKUP(B2931,EFA!$C$2:$D$7,2,0),EFA!$D$7)</f>
        <v>0.97341921930465047</v>
      </c>
      <c r="H2931" s="69">
        <f>LGD!$D$8</f>
        <v>4.6364209605119888E-2</v>
      </c>
      <c r="I2931" s="68">
        <f t="shared" si="2409"/>
        <v>0</v>
      </c>
      <c r="J2931" s="70">
        <f t="shared" si="2410"/>
        <v>0.81894554163582844</v>
      </c>
      <c r="K2931" s="68">
        <f t="shared" si="2411"/>
        <v>0</v>
      </c>
      <c r="M2931" s="64">
        <f t="shared" si="2405"/>
        <v>144</v>
      </c>
      <c r="N2931" s="64">
        <v>1</v>
      </c>
      <c r="O2931" s="63">
        <f t="shared" si="2412"/>
        <v>0.13390000000000002</v>
      </c>
      <c r="P2931" s="87">
        <f t="shared" si="2406"/>
        <v>1.3988494437443212E-2</v>
      </c>
      <c r="Q2931" s="64">
        <f t="shared" si="2413"/>
        <v>126</v>
      </c>
      <c r="R2931" s="87">
        <f t="shared" si="2414"/>
        <v>0.94392542022515413</v>
      </c>
      <c r="S2931" s="64">
        <f t="shared" si="2415"/>
        <v>18</v>
      </c>
    </row>
    <row r="2932" spans="2:19" x14ac:dyDescent="0.25">
      <c r="B2932" s="62">
        <v>2</v>
      </c>
      <c r="C2932" s="64" t="s">
        <v>18</v>
      </c>
      <c r="D2932" s="68"/>
      <c r="E2932" s="68">
        <f t="shared" si="2407"/>
        <v>0</v>
      </c>
      <c r="F2932" s="63">
        <f t="shared" si="2408"/>
        <v>6.8235135937094266E-2</v>
      </c>
      <c r="G2932" s="65">
        <f>IFERROR(VLOOKUP(B2932,EFA!$C$2:$D$7,2,0),EFA!$D$7)</f>
        <v>0.97341921930465047</v>
      </c>
      <c r="H2932" s="69">
        <f>LGD!$D$9</f>
        <v>0.25</v>
      </c>
      <c r="I2932" s="68">
        <f t="shared" si="2409"/>
        <v>0</v>
      </c>
      <c r="J2932" s="70">
        <f t="shared" si="2410"/>
        <v>0.81894554163582844</v>
      </c>
      <c r="K2932" s="68">
        <f t="shared" si="2411"/>
        <v>0</v>
      </c>
      <c r="M2932" s="64">
        <f t="shared" si="2405"/>
        <v>144</v>
      </c>
      <c r="N2932" s="64">
        <v>1</v>
      </c>
      <c r="O2932" s="63">
        <f t="shared" si="2412"/>
        <v>0.13390000000000002</v>
      </c>
      <c r="P2932" s="87">
        <f t="shared" si="2406"/>
        <v>1.3988494437443212E-2</v>
      </c>
      <c r="Q2932" s="64">
        <f t="shared" si="2413"/>
        <v>126</v>
      </c>
      <c r="R2932" s="87">
        <f t="shared" si="2414"/>
        <v>0.94392542022515413</v>
      </c>
      <c r="S2932" s="64">
        <f t="shared" si="2415"/>
        <v>18</v>
      </c>
    </row>
    <row r="2933" spans="2:19" x14ac:dyDescent="0.25">
      <c r="B2933" s="62">
        <v>2</v>
      </c>
      <c r="C2933" s="64" t="s">
        <v>19</v>
      </c>
      <c r="D2933" s="68"/>
      <c r="E2933" s="68">
        <f t="shared" si="2407"/>
        <v>0</v>
      </c>
      <c r="F2933" s="63">
        <f t="shared" si="2408"/>
        <v>6.8235135937094266E-2</v>
      </c>
      <c r="G2933" s="65">
        <f>IFERROR(VLOOKUP(B2933,EFA!$C$2:$D$7,2,0),EFA!$D$7)</f>
        <v>0.97341921930465047</v>
      </c>
      <c r="H2933" s="69">
        <f>LGD!$D$10</f>
        <v>0.35</v>
      </c>
      <c r="I2933" s="68">
        <f t="shared" si="2409"/>
        <v>0</v>
      </c>
      <c r="J2933" s="70">
        <f t="shared" si="2410"/>
        <v>0.81894554163582844</v>
      </c>
      <c r="K2933" s="68">
        <f t="shared" si="2411"/>
        <v>0</v>
      </c>
      <c r="M2933" s="64">
        <f t="shared" si="2405"/>
        <v>144</v>
      </c>
      <c r="N2933" s="64">
        <v>1</v>
      </c>
      <c r="O2933" s="63">
        <f t="shared" si="2412"/>
        <v>0.13390000000000002</v>
      </c>
      <c r="P2933" s="87">
        <f t="shared" si="2406"/>
        <v>1.3988494437443212E-2</v>
      </c>
      <c r="Q2933" s="64">
        <f t="shared" si="2413"/>
        <v>126</v>
      </c>
      <c r="R2933" s="87">
        <f t="shared" si="2414"/>
        <v>0.94392542022515413</v>
      </c>
      <c r="S2933" s="64">
        <f t="shared" si="2415"/>
        <v>18</v>
      </c>
    </row>
    <row r="2934" spans="2:19" x14ac:dyDescent="0.25">
      <c r="B2934" s="62">
        <v>2</v>
      </c>
      <c r="C2934" s="64" t="s">
        <v>20</v>
      </c>
      <c r="D2934" s="68"/>
      <c r="E2934" s="68">
        <f t="shared" si="2407"/>
        <v>0</v>
      </c>
      <c r="F2934" s="63">
        <f t="shared" si="2408"/>
        <v>6.8235135937094266E-2</v>
      </c>
      <c r="G2934" s="65">
        <f>IFERROR(VLOOKUP(B2934,EFA!$C$2:$D$7,2,0),EFA!$D$7)</f>
        <v>0.97341921930465047</v>
      </c>
      <c r="H2934" s="69">
        <f>LGD!$D$11</f>
        <v>0.55000000000000004</v>
      </c>
      <c r="I2934" s="68">
        <f t="shared" si="2409"/>
        <v>0</v>
      </c>
      <c r="J2934" s="70">
        <f t="shared" si="2410"/>
        <v>0.81894554163582844</v>
      </c>
      <c r="K2934" s="68">
        <f t="shared" si="2411"/>
        <v>0</v>
      </c>
      <c r="M2934" s="64">
        <f t="shared" si="2405"/>
        <v>144</v>
      </c>
      <c r="N2934" s="64">
        <v>1</v>
      </c>
      <c r="O2934" s="63">
        <f t="shared" si="2412"/>
        <v>0.13390000000000002</v>
      </c>
      <c r="P2934" s="87">
        <f t="shared" si="2406"/>
        <v>1.3988494437443212E-2</v>
      </c>
      <c r="Q2934" s="64">
        <f t="shared" si="2413"/>
        <v>126</v>
      </c>
      <c r="R2934" s="87">
        <f t="shared" si="2414"/>
        <v>0.94392542022515413</v>
      </c>
      <c r="S2934" s="64">
        <f t="shared" si="2415"/>
        <v>18</v>
      </c>
    </row>
    <row r="2936" spans="2:19" x14ac:dyDescent="0.25">
      <c r="B2936" s="62" t="s">
        <v>52</v>
      </c>
      <c r="C2936" s="64" t="s">
        <v>9</v>
      </c>
      <c r="D2936" s="64">
        <v>4</v>
      </c>
      <c r="E2936" s="84" t="s">
        <v>26</v>
      </c>
      <c r="F2936" s="84" t="s">
        <v>39</v>
      </c>
      <c r="G2936" s="84" t="s">
        <v>27</v>
      </c>
      <c r="H2936" s="84" t="s">
        <v>28</v>
      </c>
      <c r="I2936" s="84" t="s">
        <v>29</v>
      </c>
      <c r="J2936" s="84" t="s">
        <v>30</v>
      </c>
      <c r="K2936" s="85" t="s">
        <v>31</v>
      </c>
      <c r="M2936" s="85" t="s">
        <v>32</v>
      </c>
      <c r="N2936" s="85" t="s">
        <v>33</v>
      </c>
      <c r="O2936" s="85" t="s">
        <v>34</v>
      </c>
      <c r="P2936" s="85" t="s">
        <v>35</v>
      </c>
      <c r="Q2936" s="85" t="s">
        <v>36</v>
      </c>
      <c r="R2936" s="85" t="s">
        <v>37</v>
      </c>
      <c r="S2936" s="85" t="s">
        <v>38</v>
      </c>
    </row>
    <row r="2937" spans="2:19" x14ac:dyDescent="0.25">
      <c r="B2937" s="62">
        <v>3</v>
      </c>
      <c r="C2937" s="64" t="s">
        <v>12</v>
      </c>
      <c r="D2937" s="68"/>
      <c r="E2937" s="68">
        <f>D2915*R2937</f>
        <v>0</v>
      </c>
      <c r="F2937" s="63">
        <f>$F$5-$E$5</f>
        <v>3.7666334865383122E-2</v>
      </c>
      <c r="G2937" s="65">
        <f>IFERROR(VLOOKUP(B2937,EFA!$C$2:$D$7,2,0),EFA!$D$7)</f>
        <v>0.97750576770633035</v>
      </c>
      <c r="H2937" s="69">
        <f>LGD!$D$3</f>
        <v>0</v>
      </c>
      <c r="I2937" s="68">
        <f>E2937*F2937*G2937*H2937</f>
        <v>0</v>
      </c>
      <c r="J2937" s="70">
        <f>1/((1+($O$16/12))^(M2937-Q2937))</f>
        <v>0.7168446333284122</v>
      </c>
      <c r="K2937" s="68">
        <f>I2937*J2937</f>
        <v>0</v>
      </c>
      <c r="M2937" s="64">
        <f t="shared" ref="M2937:M2945" si="2416">$D$39*$O$12</f>
        <v>144</v>
      </c>
      <c r="N2937" s="64">
        <v>1</v>
      </c>
      <c r="O2937" s="63">
        <f>$O$16</f>
        <v>0.13390000000000002</v>
      </c>
      <c r="P2937" s="87">
        <f t="shared" ref="P2937:P2945" si="2417">PMT(O2937/12,M2937,-N2937,0,0)</f>
        <v>1.3988494437443212E-2</v>
      </c>
      <c r="Q2937" s="64">
        <f>M2937-S2937</f>
        <v>114</v>
      </c>
      <c r="R2937" s="87">
        <f>PV(O2937/12,Q2937,-P2937,0,0)</f>
        <v>0.899812950680138</v>
      </c>
      <c r="S2937" s="64">
        <f>12+12+6</f>
        <v>30</v>
      </c>
    </row>
    <row r="2938" spans="2:19" x14ac:dyDescent="0.25">
      <c r="B2938" s="62">
        <v>3</v>
      </c>
      <c r="C2938" s="64" t="s">
        <v>13</v>
      </c>
      <c r="D2938" s="68"/>
      <c r="E2938" s="68">
        <f t="shared" ref="E2938:E2945" si="2418">D2916*R2938</f>
        <v>0</v>
      </c>
      <c r="F2938" s="63">
        <f t="shared" ref="F2938:F2945" si="2419">$F$5-$E$5</f>
        <v>3.7666334865383122E-2</v>
      </c>
      <c r="G2938" s="65">
        <f>IFERROR(VLOOKUP(B2938,EFA!$C$2:$D$7,2,0),EFA!$D$7)</f>
        <v>0.97750576770633035</v>
      </c>
      <c r="H2938" s="69">
        <f>LGD!$D$4</f>
        <v>0.55000000000000004</v>
      </c>
      <c r="I2938" s="68">
        <f t="shared" ref="I2938:I2945" si="2420">E2938*F2938*G2938*H2938</f>
        <v>0</v>
      </c>
      <c r="J2938" s="70">
        <f t="shared" ref="J2938:J2945" si="2421">1/((1+($O$16/12))^(M2938-Q2938))</f>
        <v>0.7168446333284122</v>
      </c>
      <c r="K2938" s="68">
        <f t="shared" ref="K2938:K2945" si="2422">I2938*J2938</f>
        <v>0</v>
      </c>
      <c r="M2938" s="64">
        <f t="shared" si="2416"/>
        <v>144</v>
      </c>
      <c r="N2938" s="64">
        <v>1</v>
      </c>
      <c r="O2938" s="63">
        <f t="shared" ref="O2938:O2945" si="2423">$O$16</f>
        <v>0.13390000000000002</v>
      </c>
      <c r="P2938" s="87">
        <f t="shared" si="2417"/>
        <v>1.3988494437443212E-2</v>
      </c>
      <c r="Q2938" s="64">
        <f t="shared" ref="Q2938:Q2945" si="2424">M2938-S2938</f>
        <v>114</v>
      </c>
      <c r="R2938" s="87">
        <f t="shared" ref="R2938:R2945" si="2425">PV(O2938/12,Q2938,-P2938,0,0)</f>
        <v>0.899812950680138</v>
      </c>
      <c r="S2938" s="64">
        <f t="shared" ref="S2938:S2945" si="2426">12+12+6</f>
        <v>30</v>
      </c>
    </row>
    <row r="2939" spans="2:19" x14ac:dyDescent="0.25">
      <c r="B2939" s="62">
        <v>3</v>
      </c>
      <c r="C2939" s="64" t="s">
        <v>14</v>
      </c>
      <c r="D2939" s="68"/>
      <c r="E2939" s="68">
        <f t="shared" si="2418"/>
        <v>0</v>
      </c>
      <c r="F2939" s="63">
        <f t="shared" si="2419"/>
        <v>3.7666334865383122E-2</v>
      </c>
      <c r="G2939" s="65">
        <f>IFERROR(VLOOKUP(B2939,EFA!$C$2:$D$7,2,0),EFA!$D$7)</f>
        <v>0.97750576770633035</v>
      </c>
      <c r="H2939" s="69">
        <f>LGD!$D$5</f>
        <v>0.14000000000000001</v>
      </c>
      <c r="I2939" s="68">
        <f t="shared" si="2420"/>
        <v>0</v>
      </c>
      <c r="J2939" s="70">
        <f t="shared" si="2421"/>
        <v>0.7168446333284122</v>
      </c>
      <c r="K2939" s="68">
        <f t="shared" si="2422"/>
        <v>0</v>
      </c>
      <c r="M2939" s="64">
        <f t="shared" si="2416"/>
        <v>144</v>
      </c>
      <c r="N2939" s="64">
        <v>1</v>
      </c>
      <c r="O2939" s="63">
        <f t="shared" si="2423"/>
        <v>0.13390000000000002</v>
      </c>
      <c r="P2939" s="87">
        <f t="shared" si="2417"/>
        <v>1.3988494437443212E-2</v>
      </c>
      <c r="Q2939" s="64">
        <f t="shared" si="2424"/>
        <v>114</v>
      </c>
      <c r="R2939" s="87">
        <f t="shared" si="2425"/>
        <v>0.899812950680138</v>
      </c>
      <c r="S2939" s="64">
        <f t="shared" si="2426"/>
        <v>30</v>
      </c>
    </row>
    <row r="2940" spans="2:19" x14ac:dyDescent="0.25">
      <c r="B2940" s="62">
        <v>3</v>
      </c>
      <c r="C2940" s="64" t="s">
        <v>15</v>
      </c>
      <c r="D2940" s="68"/>
      <c r="E2940" s="68">
        <f t="shared" si="2418"/>
        <v>0</v>
      </c>
      <c r="F2940" s="63">
        <f t="shared" si="2419"/>
        <v>3.7666334865383122E-2</v>
      </c>
      <c r="G2940" s="65">
        <f>IFERROR(VLOOKUP(B2940,EFA!$C$2:$D$7,2,0),EFA!$D$7)</f>
        <v>0.97750576770633035</v>
      </c>
      <c r="H2940" s="69">
        <f>LGD!$D$6</f>
        <v>0.3</v>
      </c>
      <c r="I2940" s="68">
        <f t="shared" si="2420"/>
        <v>0</v>
      </c>
      <c r="J2940" s="70">
        <f t="shared" si="2421"/>
        <v>0.7168446333284122</v>
      </c>
      <c r="K2940" s="68">
        <f t="shared" si="2422"/>
        <v>0</v>
      </c>
      <c r="M2940" s="64">
        <f t="shared" si="2416"/>
        <v>144</v>
      </c>
      <c r="N2940" s="64">
        <v>1</v>
      </c>
      <c r="O2940" s="63">
        <f t="shared" si="2423"/>
        <v>0.13390000000000002</v>
      </c>
      <c r="P2940" s="87">
        <f t="shared" si="2417"/>
        <v>1.3988494437443212E-2</v>
      </c>
      <c r="Q2940" s="64">
        <f t="shared" si="2424"/>
        <v>114</v>
      </c>
      <c r="R2940" s="87">
        <f t="shared" si="2425"/>
        <v>0.899812950680138</v>
      </c>
      <c r="S2940" s="64">
        <f t="shared" si="2426"/>
        <v>30</v>
      </c>
    </row>
    <row r="2941" spans="2:19" x14ac:dyDescent="0.25">
      <c r="B2941" s="62">
        <v>3</v>
      </c>
      <c r="C2941" s="64" t="s">
        <v>16</v>
      </c>
      <c r="D2941" s="68"/>
      <c r="E2941" s="68">
        <f t="shared" si="2418"/>
        <v>0</v>
      </c>
      <c r="F2941" s="63">
        <f t="shared" si="2419"/>
        <v>3.7666334865383122E-2</v>
      </c>
      <c r="G2941" s="65">
        <f>IFERROR(VLOOKUP(B2941,EFA!$C$2:$D$7,2,0),EFA!$D$7)</f>
        <v>0.97750576770633035</v>
      </c>
      <c r="H2941" s="69">
        <f>LGD!$D$7</f>
        <v>0.3</v>
      </c>
      <c r="I2941" s="68">
        <f t="shared" si="2420"/>
        <v>0</v>
      </c>
      <c r="J2941" s="70">
        <f t="shared" si="2421"/>
        <v>0.7168446333284122</v>
      </c>
      <c r="K2941" s="68">
        <f t="shared" si="2422"/>
        <v>0</v>
      </c>
      <c r="M2941" s="64">
        <f t="shared" si="2416"/>
        <v>144</v>
      </c>
      <c r="N2941" s="64">
        <v>1</v>
      </c>
      <c r="O2941" s="63">
        <f t="shared" si="2423"/>
        <v>0.13390000000000002</v>
      </c>
      <c r="P2941" s="87">
        <f t="shared" si="2417"/>
        <v>1.3988494437443212E-2</v>
      </c>
      <c r="Q2941" s="64">
        <f t="shared" si="2424"/>
        <v>114</v>
      </c>
      <c r="R2941" s="87">
        <f t="shared" si="2425"/>
        <v>0.899812950680138</v>
      </c>
      <c r="S2941" s="64">
        <f t="shared" si="2426"/>
        <v>30</v>
      </c>
    </row>
    <row r="2942" spans="2:19" x14ac:dyDescent="0.25">
      <c r="B2942" s="62">
        <v>3</v>
      </c>
      <c r="C2942" s="64" t="s">
        <v>17</v>
      </c>
      <c r="D2942" s="68"/>
      <c r="E2942" s="68">
        <f t="shared" si="2418"/>
        <v>0</v>
      </c>
      <c r="F2942" s="63">
        <f t="shared" si="2419"/>
        <v>3.7666334865383122E-2</v>
      </c>
      <c r="G2942" s="65">
        <f>IFERROR(VLOOKUP(B2942,EFA!$C$2:$D$7,2,0),EFA!$D$7)</f>
        <v>0.97750576770633035</v>
      </c>
      <c r="H2942" s="69">
        <f>LGD!$D$8</f>
        <v>4.6364209605119888E-2</v>
      </c>
      <c r="I2942" s="68">
        <f t="shared" si="2420"/>
        <v>0</v>
      </c>
      <c r="J2942" s="70">
        <f t="shared" si="2421"/>
        <v>0.7168446333284122</v>
      </c>
      <c r="K2942" s="68">
        <f t="shared" si="2422"/>
        <v>0</v>
      </c>
      <c r="M2942" s="64">
        <f t="shared" si="2416"/>
        <v>144</v>
      </c>
      <c r="N2942" s="64">
        <v>1</v>
      </c>
      <c r="O2942" s="63">
        <f t="shared" si="2423"/>
        <v>0.13390000000000002</v>
      </c>
      <c r="P2942" s="87">
        <f t="shared" si="2417"/>
        <v>1.3988494437443212E-2</v>
      </c>
      <c r="Q2942" s="64">
        <f t="shared" si="2424"/>
        <v>114</v>
      </c>
      <c r="R2942" s="87">
        <f t="shared" si="2425"/>
        <v>0.899812950680138</v>
      </c>
      <c r="S2942" s="64">
        <f t="shared" si="2426"/>
        <v>30</v>
      </c>
    </row>
    <row r="2943" spans="2:19" x14ac:dyDescent="0.25">
      <c r="B2943" s="62">
        <v>3</v>
      </c>
      <c r="C2943" s="64" t="s">
        <v>18</v>
      </c>
      <c r="D2943" s="68"/>
      <c r="E2943" s="68">
        <f t="shared" si="2418"/>
        <v>0</v>
      </c>
      <c r="F2943" s="63">
        <f t="shared" si="2419"/>
        <v>3.7666334865383122E-2</v>
      </c>
      <c r="G2943" s="65">
        <f>IFERROR(VLOOKUP(B2943,EFA!$C$2:$D$7,2,0),EFA!$D$7)</f>
        <v>0.97750576770633035</v>
      </c>
      <c r="H2943" s="69">
        <f>LGD!$D$9</f>
        <v>0.25</v>
      </c>
      <c r="I2943" s="68">
        <f t="shared" si="2420"/>
        <v>0</v>
      </c>
      <c r="J2943" s="70">
        <f t="shared" si="2421"/>
        <v>0.7168446333284122</v>
      </c>
      <c r="K2943" s="68">
        <f t="shared" si="2422"/>
        <v>0</v>
      </c>
      <c r="M2943" s="64">
        <f t="shared" si="2416"/>
        <v>144</v>
      </c>
      <c r="N2943" s="64">
        <v>1</v>
      </c>
      <c r="O2943" s="63">
        <f t="shared" si="2423"/>
        <v>0.13390000000000002</v>
      </c>
      <c r="P2943" s="87">
        <f t="shared" si="2417"/>
        <v>1.3988494437443212E-2</v>
      </c>
      <c r="Q2943" s="64">
        <f t="shared" si="2424"/>
        <v>114</v>
      </c>
      <c r="R2943" s="87">
        <f t="shared" si="2425"/>
        <v>0.899812950680138</v>
      </c>
      <c r="S2943" s="64">
        <f t="shared" si="2426"/>
        <v>30</v>
      </c>
    </row>
    <row r="2944" spans="2:19" x14ac:dyDescent="0.25">
      <c r="B2944" s="62">
        <v>3</v>
      </c>
      <c r="C2944" s="64" t="s">
        <v>19</v>
      </c>
      <c r="D2944" s="68"/>
      <c r="E2944" s="68">
        <f t="shared" si="2418"/>
        <v>0</v>
      </c>
      <c r="F2944" s="63">
        <f t="shared" si="2419"/>
        <v>3.7666334865383122E-2</v>
      </c>
      <c r="G2944" s="65">
        <f>IFERROR(VLOOKUP(B2944,EFA!$C$2:$D$7,2,0),EFA!$D$7)</f>
        <v>0.97750576770633035</v>
      </c>
      <c r="H2944" s="69">
        <f>LGD!$D$10</f>
        <v>0.35</v>
      </c>
      <c r="I2944" s="68">
        <f t="shared" si="2420"/>
        <v>0</v>
      </c>
      <c r="J2944" s="70">
        <f t="shared" si="2421"/>
        <v>0.7168446333284122</v>
      </c>
      <c r="K2944" s="68">
        <f t="shared" si="2422"/>
        <v>0</v>
      </c>
      <c r="M2944" s="64">
        <f t="shared" si="2416"/>
        <v>144</v>
      </c>
      <c r="N2944" s="64">
        <v>1</v>
      </c>
      <c r="O2944" s="63">
        <f t="shared" si="2423"/>
        <v>0.13390000000000002</v>
      </c>
      <c r="P2944" s="87">
        <f t="shared" si="2417"/>
        <v>1.3988494437443212E-2</v>
      </c>
      <c r="Q2944" s="64">
        <f t="shared" si="2424"/>
        <v>114</v>
      </c>
      <c r="R2944" s="87">
        <f t="shared" si="2425"/>
        <v>0.899812950680138</v>
      </c>
      <c r="S2944" s="64">
        <f t="shared" si="2426"/>
        <v>30</v>
      </c>
    </row>
    <row r="2945" spans="2:19" x14ac:dyDescent="0.25">
      <c r="B2945" s="62">
        <v>3</v>
      </c>
      <c r="C2945" s="64" t="s">
        <v>20</v>
      </c>
      <c r="D2945" s="68"/>
      <c r="E2945" s="68">
        <f t="shared" si="2418"/>
        <v>0</v>
      </c>
      <c r="F2945" s="63">
        <f t="shared" si="2419"/>
        <v>3.7666334865383122E-2</v>
      </c>
      <c r="G2945" s="65">
        <f>IFERROR(VLOOKUP(B2945,EFA!$C$2:$D$7,2,0),EFA!$D$7)</f>
        <v>0.97750576770633035</v>
      </c>
      <c r="H2945" s="69">
        <f>LGD!$D$11</f>
        <v>0.55000000000000004</v>
      </c>
      <c r="I2945" s="68">
        <f t="shared" si="2420"/>
        <v>0</v>
      </c>
      <c r="J2945" s="70">
        <f t="shared" si="2421"/>
        <v>0.7168446333284122</v>
      </c>
      <c r="K2945" s="68">
        <f t="shared" si="2422"/>
        <v>0</v>
      </c>
      <c r="M2945" s="64">
        <f t="shared" si="2416"/>
        <v>144</v>
      </c>
      <c r="N2945" s="64">
        <v>1</v>
      </c>
      <c r="O2945" s="63">
        <f t="shared" si="2423"/>
        <v>0.13390000000000002</v>
      </c>
      <c r="P2945" s="87">
        <f t="shared" si="2417"/>
        <v>1.3988494437443212E-2</v>
      </c>
      <c r="Q2945" s="64">
        <f t="shared" si="2424"/>
        <v>114</v>
      </c>
      <c r="R2945" s="87">
        <f t="shared" si="2425"/>
        <v>0.899812950680138</v>
      </c>
      <c r="S2945" s="64">
        <f t="shared" si="2426"/>
        <v>30</v>
      </c>
    </row>
    <row r="2947" spans="2:19" x14ac:dyDescent="0.25">
      <c r="B2947" s="62" t="s">
        <v>52</v>
      </c>
      <c r="C2947" s="64" t="s">
        <v>9</v>
      </c>
      <c r="D2947" s="64">
        <v>4</v>
      </c>
      <c r="E2947" s="84" t="s">
        <v>26</v>
      </c>
      <c r="F2947" s="84" t="s">
        <v>39</v>
      </c>
      <c r="G2947" s="84" t="s">
        <v>27</v>
      </c>
      <c r="H2947" s="84" t="s">
        <v>28</v>
      </c>
      <c r="I2947" s="84" t="s">
        <v>29</v>
      </c>
      <c r="J2947" s="84" t="s">
        <v>30</v>
      </c>
      <c r="K2947" s="85" t="s">
        <v>31</v>
      </c>
      <c r="M2947" s="85" t="s">
        <v>32</v>
      </c>
      <c r="N2947" s="85" t="s">
        <v>33</v>
      </c>
      <c r="O2947" s="85" t="s">
        <v>34</v>
      </c>
      <c r="P2947" s="85" t="s">
        <v>35</v>
      </c>
      <c r="Q2947" s="85" t="s">
        <v>36</v>
      </c>
      <c r="R2947" s="85" t="s">
        <v>37</v>
      </c>
      <c r="S2947" s="85" t="s">
        <v>38</v>
      </c>
    </row>
    <row r="2948" spans="2:19" x14ac:dyDescent="0.25">
      <c r="B2948" s="62">
        <v>4</v>
      </c>
      <c r="C2948" s="64" t="s">
        <v>12</v>
      </c>
      <c r="D2948" s="68"/>
      <c r="E2948" s="68">
        <f>D2915*R2948</f>
        <v>0</v>
      </c>
      <c r="F2948" s="63">
        <f>$G$5-$F$5</f>
        <v>2.8342820463448382E-2</v>
      </c>
      <c r="G2948" s="65">
        <f>IFERROR(VLOOKUP(B2948,EFA!$C$2:$D$7,2,0),EFA!$D$7)</f>
        <v>0.98975941333993145</v>
      </c>
      <c r="H2948" s="69">
        <f>LGD!$D$3</f>
        <v>0</v>
      </c>
      <c r="I2948" s="68">
        <f>E2948*F2948*G2948*H2948</f>
        <v>0</v>
      </c>
      <c r="J2948" s="70">
        <f>1/((1+($O$16/12))^(M2948-Q2948))</f>
        <v>0.62747301524507682</v>
      </c>
      <c r="K2948" s="68">
        <f>I2948*J2948</f>
        <v>0</v>
      </c>
      <c r="M2948" s="64">
        <f t="shared" ref="M2948:M2956" si="2427">$D$39*$O$12</f>
        <v>144</v>
      </c>
      <c r="N2948" s="64">
        <v>1</v>
      </c>
      <c r="O2948" s="63">
        <f>$O$16</f>
        <v>0.13390000000000002</v>
      </c>
      <c r="P2948" s="87">
        <f t="shared" ref="P2948:P2956" si="2428">PMT(O2948/12,M2948,-N2948,0,0)</f>
        <v>1.3988494437443212E-2</v>
      </c>
      <c r="Q2948" s="64">
        <f>M2948-S2948</f>
        <v>102</v>
      </c>
      <c r="R2948" s="87">
        <f>PV(O2948/12,Q2948,-P2948,0,0)</f>
        <v>0.84941749734919736</v>
      </c>
      <c r="S2948" s="64">
        <f>12+12+12+6</f>
        <v>42</v>
      </c>
    </row>
    <row r="2949" spans="2:19" x14ac:dyDescent="0.25">
      <c r="B2949" s="62">
        <v>4</v>
      </c>
      <c r="C2949" s="64" t="s">
        <v>13</v>
      </c>
      <c r="D2949" s="68"/>
      <c r="E2949" s="68">
        <f t="shared" ref="E2949:E2956" si="2429">D2916*R2949</f>
        <v>0</v>
      </c>
      <c r="F2949" s="63">
        <f t="shared" ref="F2949:F2956" si="2430">$G$5-$F$5</f>
        <v>2.8342820463448382E-2</v>
      </c>
      <c r="G2949" s="65">
        <f>IFERROR(VLOOKUP(B2949,EFA!$C$2:$D$7,2,0),EFA!$D$7)</f>
        <v>0.98975941333993145</v>
      </c>
      <c r="H2949" s="69">
        <f>LGD!$D$4</f>
        <v>0.55000000000000004</v>
      </c>
      <c r="I2949" s="68">
        <f t="shared" ref="I2949:I2956" si="2431">E2949*F2949*G2949*H2949</f>
        <v>0</v>
      </c>
      <c r="J2949" s="70">
        <f t="shared" ref="J2949:J2956" si="2432">1/((1+($O$16/12))^(M2949-Q2949))</f>
        <v>0.62747301524507682</v>
      </c>
      <c r="K2949" s="68">
        <f t="shared" ref="K2949:K2956" si="2433">I2949*J2949</f>
        <v>0</v>
      </c>
      <c r="M2949" s="64">
        <f t="shared" si="2427"/>
        <v>144</v>
      </c>
      <c r="N2949" s="64">
        <v>1</v>
      </c>
      <c r="O2949" s="63">
        <f t="shared" ref="O2949:O2956" si="2434">$O$16</f>
        <v>0.13390000000000002</v>
      </c>
      <c r="P2949" s="87">
        <f t="shared" si="2428"/>
        <v>1.3988494437443212E-2</v>
      </c>
      <c r="Q2949" s="64">
        <f t="shared" ref="Q2949:Q2956" si="2435">M2949-S2949</f>
        <v>102</v>
      </c>
      <c r="R2949" s="87">
        <f t="shared" ref="R2949:R2956" si="2436">PV(O2949/12,Q2949,-P2949,0,0)</f>
        <v>0.84941749734919736</v>
      </c>
      <c r="S2949" s="64">
        <f t="shared" ref="S2949:S2956" si="2437">12+12+12+6</f>
        <v>42</v>
      </c>
    </row>
    <row r="2950" spans="2:19" x14ac:dyDescent="0.25">
      <c r="B2950" s="62">
        <v>4</v>
      </c>
      <c r="C2950" s="64" t="s">
        <v>14</v>
      </c>
      <c r="D2950" s="68"/>
      <c r="E2950" s="68">
        <f t="shared" si="2429"/>
        <v>0</v>
      </c>
      <c r="F2950" s="63">
        <f t="shared" si="2430"/>
        <v>2.8342820463448382E-2</v>
      </c>
      <c r="G2950" s="65">
        <f>IFERROR(VLOOKUP(B2950,EFA!$C$2:$D$7,2,0),EFA!$D$7)</f>
        <v>0.98975941333993145</v>
      </c>
      <c r="H2950" s="69">
        <f>LGD!$D$5</f>
        <v>0.14000000000000001</v>
      </c>
      <c r="I2950" s="68">
        <f t="shared" si="2431"/>
        <v>0</v>
      </c>
      <c r="J2950" s="70">
        <f t="shared" si="2432"/>
        <v>0.62747301524507682</v>
      </c>
      <c r="K2950" s="68">
        <f t="shared" si="2433"/>
        <v>0</v>
      </c>
      <c r="M2950" s="64">
        <f t="shared" si="2427"/>
        <v>144</v>
      </c>
      <c r="N2950" s="64">
        <v>1</v>
      </c>
      <c r="O2950" s="63">
        <f t="shared" si="2434"/>
        <v>0.13390000000000002</v>
      </c>
      <c r="P2950" s="87">
        <f t="shared" si="2428"/>
        <v>1.3988494437443212E-2</v>
      </c>
      <c r="Q2950" s="64">
        <f t="shared" si="2435"/>
        <v>102</v>
      </c>
      <c r="R2950" s="87">
        <f t="shared" si="2436"/>
        <v>0.84941749734919736</v>
      </c>
      <c r="S2950" s="64">
        <f t="shared" si="2437"/>
        <v>42</v>
      </c>
    </row>
    <row r="2951" spans="2:19" x14ac:dyDescent="0.25">
      <c r="B2951" s="62">
        <v>4</v>
      </c>
      <c r="C2951" s="64" t="s">
        <v>15</v>
      </c>
      <c r="D2951" s="68"/>
      <c r="E2951" s="68">
        <f t="shared" si="2429"/>
        <v>0</v>
      </c>
      <c r="F2951" s="63">
        <f t="shared" si="2430"/>
        <v>2.8342820463448382E-2</v>
      </c>
      <c r="G2951" s="65">
        <f>IFERROR(VLOOKUP(B2951,EFA!$C$2:$D$7,2,0),EFA!$D$7)</f>
        <v>0.98975941333993145</v>
      </c>
      <c r="H2951" s="69">
        <f>LGD!$D$6</f>
        <v>0.3</v>
      </c>
      <c r="I2951" s="68">
        <f t="shared" si="2431"/>
        <v>0</v>
      </c>
      <c r="J2951" s="70">
        <f t="shared" si="2432"/>
        <v>0.62747301524507682</v>
      </c>
      <c r="K2951" s="68">
        <f t="shared" si="2433"/>
        <v>0</v>
      </c>
      <c r="M2951" s="64">
        <f t="shared" si="2427"/>
        <v>144</v>
      </c>
      <c r="N2951" s="64">
        <v>1</v>
      </c>
      <c r="O2951" s="63">
        <f t="shared" si="2434"/>
        <v>0.13390000000000002</v>
      </c>
      <c r="P2951" s="87">
        <f t="shared" si="2428"/>
        <v>1.3988494437443212E-2</v>
      </c>
      <c r="Q2951" s="64">
        <f t="shared" si="2435"/>
        <v>102</v>
      </c>
      <c r="R2951" s="87">
        <f t="shared" si="2436"/>
        <v>0.84941749734919736</v>
      </c>
      <c r="S2951" s="64">
        <f t="shared" si="2437"/>
        <v>42</v>
      </c>
    </row>
    <row r="2952" spans="2:19" x14ac:dyDescent="0.25">
      <c r="B2952" s="62">
        <v>4</v>
      </c>
      <c r="C2952" s="64" t="s">
        <v>16</v>
      </c>
      <c r="D2952" s="68"/>
      <c r="E2952" s="68">
        <f t="shared" si="2429"/>
        <v>0</v>
      </c>
      <c r="F2952" s="63">
        <f t="shared" si="2430"/>
        <v>2.8342820463448382E-2</v>
      </c>
      <c r="G2952" s="65">
        <f>IFERROR(VLOOKUP(B2952,EFA!$C$2:$D$7,2,0),EFA!$D$7)</f>
        <v>0.98975941333993145</v>
      </c>
      <c r="H2952" s="69">
        <f>LGD!$D$7</f>
        <v>0.3</v>
      </c>
      <c r="I2952" s="68">
        <f t="shared" si="2431"/>
        <v>0</v>
      </c>
      <c r="J2952" s="70">
        <f t="shared" si="2432"/>
        <v>0.62747301524507682</v>
      </c>
      <c r="K2952" s="68">
        <f t="shared" si="2433"/>
        <v>0</v>
      </c>
      <c r="M2952" s="64">
        <f t="shared" si="2427"/>
        <v>144</v>
      </c>
      <c r="N2952" s="64">
        <v>1</v>
      </c>
      <c r="O2952" s="63">
        <f t="shared" si="2434"/>
        <v>0.13390000000000002</v>
      </c>
      <c r="P2952" s="87">
        <f t="shared" si="2428"/>
        <v>1.3988494437443212E-2</v>
      </c>
      <c r="Q2952" s="64">
        <f t="shared" si="2435"/>
        <v>102</v>
      </c>
      <c r="R2952" s="87">
        <f t="shared" si="2436"/>
        <v>0.84941749734919736</v>
      </c>
      <c r="S2952" s="64">
        <f t="shared" si="2437"/>
        <v>42</v>
      </c>
    </row>
    <row r="2953" spans="2:19" x14ac:dyDescent="0.25">
      <c r="B2953" s="62">
        <v>4</v>
      </c>
      <c r="C2953" s="64" t="s">
        <v>17</v>
      </c>
      <c r="D2953" s="68"/>
      <c r="E2953" s="68">
        <f t="shared" si="2429"/>
        <v>0</v>
      </c>
      <c r="F2953" s="63">
        <f t="shared" si="2430"/>
        <v>2.8342820463448382E-2</v>
      </c>
      <c r="G2953" s="65">
        <f>IFERROR(VLOOKUP(B2953,EFA!$C$2:$D$7,2,0),EFA!$D$7)</f>
        <v>0.98975941333993145</v>
      </c>
      <c r="H2953" s="69">
        <f>LGD!$D$8</f>
        <v>4.6364209605119888E-2</v>
      </c>
      <c r="I2953" s="68">
        <f t="shared" si="2431"/>
        <v>0</v>
      </c>
      <c r="J2953" s="70">
        <f t="shared" si="2432"/>
        <v>0.62747301524507682</v>
      </c>
      <c r="K2953" s="68">
        <f t="shared" si="2433"/>
        <v>0</v>
      </c>
      <c r="M2953" s="64">
        <f t="shared" si="2427"/>
        <v>144</v>
      </c>
      <c r="N2953" s="64">
        <v>1</v>
      </c>
      <c r="O2953" s="63">
        <f t="shared" si="2434"/>
        <v>0.13390000000000002</v>
      </c>
      <c r="P2953" s="87">
        <f t="shared" si="2428"/>
        <v>1.3988494437443212E-2</v>
      </c>
      <c r="Q2953" s="64">
        <f t="shared" si="2435"/>
        <v>102</v>
      </c>
      <c r="R2953" s="87">
        <f t="shared" si="2436"/>
        <v>0.84941749734919736</v>
      </c>
      <c r="S2953" s="64">
        <f t="shared" si="2437"/>
        <v>42</v>
      </c>
    </row>
    <row r="2954" spans="2:19" x14ac:dyDescent="0.25">
      <c r="B2954" s="62">
        <v>4</v>
      </c>
      <c r="C2954" s="64" t="s">
        <v>18</v>
      </c>
      <c r="D2954" s="68"/>
      <c r="E2954" s="68">
        <f t="shared" si="2429"/>
        <v>0</v>
      </c>
      <c r="F2954" s="63">
        <f t="shared" si="2430"/>
        <v>2.8342820463448382E-2</v>
      </c>
      <c r="G2954" s="65">
        <f>IFERROR(VLOOKUP(B2954,EFA!$C$2:$D$7,2,0),EFA!$D$7)</f>
        <v>0.98975941333993145</v>
      </c>
      <c r="H2954" s="69">
        <f>LGD!$D$9</f>
        <v>0.25</v>
      </c>
      <c r="I2954" s="68">
        <f t="shared" si="2431"/>
        <v>0</v>
      </c>
      <c r="J2954" s="70">
        <f t="shared" si="2432"/>
        <v>0.62747301524507682</v>
      </c>
      <c r="K2954" s="68">
        <f t="shared" si="2433"/>
        <v>0</v>
      </c>
      <c r="M2954" s="64">
        <f t="shared" si="2427"/>
        <v>144</v>
      </c>
      <c r="N2954" s="64">
        <v>1</v>
      </c>
      <c r="O2954" s="63">
        <f t="shared" si="2434"/>
        <v>0.13390000000000002</v>
      </c>
      <c r="P2954" s="87">
        <f t="shared" si="2428"/>
        <v>1.3988494437443212E-2</v>
      </c>
      <c r="Q2954" s="64">
        <f t="shared" si="2435"/>
        <v>102</v>
      </c>
      <c r="R2954" s="87">
        <f t="shared" si="2436"/>
        <v>0.84941749734919736</v>
      </c>
      <c r="S2954" s="64">
        <f t="shared" si="2437"/>
        <v>42</v>
      </c>
    </row>
    <row r="2955" spans="2:19" x14ac:dyDescent="0.25">
      <c r="B2955" s="62">
        <v>4</v>
      </c>
      <c r="C2955" s="64" t="s">
        <v>19</v>
      </c>
      <c r="D2955" s="68"/>
      <c r="E2955" s="68">
        <f t="shared" si="2429"/>
        <v>0</v>
      </c>
      <c r="F2955" s="63">
        <f t="shared" si="2430"/>
        <v>2.8342820463448382E-2</v>
      </c>
      <c r="G2955" s="65">
        <f>IFERROR(VLOOKUP(B2955,EFA!$C$2:$D$7,2,0),EFA!$D$7)</f>
        <v>0.98975941333993145</v>
      </c>
      <c r="H2955" s="69">
        <f>LGD!$D$10</f>
        <v>0.35</v>
      </c>
      <c r="I2955" s="68">
        <f t="shared" si="2431"/>
        <v>0</v>
      </c>
      <c r="J2955" s="70">
        <f t="shared" si="2432"/>
        <v>0.62747301524507682</v>
      </c>
      <c r="K2955" s="68">
        <f t="shared" si="2433"/>
        <v>0</v>
      </c>
      <c r="M2955" s="64">
        <f t="shared" si="2427"/>
        <v>144</v>
      </c>
      <c r="N2955" s="64">
        <v>1</v>
      </c>
      <c r="O2955" s="63">
        <f t="shared" si="2434"/>
        <v>0.13390000000000002</v>
      </c>
      <c r="P2955" s="87">
        <f t="shared" si="2428"/>
        <v>1.3988494437443212E-2</v>
      </c>
      <c r="Q2955" s="64">
        <f t="shared" si="2435"/>
        <v>102</v>
      </c>
      <c r="R2955" s="87">
        <f t="shared" si="2436"/>
        <v>0.84941749734919736</v>
      </c>
      <c r="S2955" s="64">
        <f t="shared" si="2437"/>
        <v>42</v>
      </c>
    </row>
    <row r="2956" spans="2:19" x14ac:dyDescent="0.25">
      <c r="B2956" s="62">
        <v>4</v>
      </c>
      <c r="C2956" s="64" t="s">
        <v>20</v>
      </c>
      <c r="D2956" s="68"/>
      <c r="E2956" s="68">
        <f t="shared" si="2429"/>
        <v>0</v>
      </c>
      <c r="F2956" s="63">
        <f t="shared" si="2430"/>
        <v>2.8342820463448382E-2</v>
      </c>
      <c r="G2956" s="65">
        <f>IFERROR(VLOOKUP(B2956,EFA!$C$2:$D$7,2,0),EFA!$D$7)</f>
        <v>0.98975941333993145</v>
      </c>
      <c r="H2956" s="69">
        <f>LGD!$D$11</f>
        <v>0.55000000000000004</v>
      </c>
      <c r="I2956" s="68">
        <f t="shared" si="2431"/>
        <v>0</v>
      </c>
      <c r="J2956" s="70">
        <f t="shared" si="2432"/>
        <v>0.62747301524507682</v>
      </c>
      <c r="K2956" s="68">
        <f t="shared" si="2433"/>
        <v>0</v>
      </c>
      <c r="M2956" s="64">
        <f t="shared" si="2427"/>
        <v>144</v>
      </c>
      <c r="N2956" s="64">
        <v>1</v>
      </c>
      <c r="O2956" s="63">
        <f t="shared" si="2434"/>
        <v>0.13390000000000002</v>
      </c>
      <c r="P2956" s="87">
        <f t="shared" si="2428"/>
        <v>1.3988494437443212E-2</v>
      </c>
      <c r="Q2956" s="64">
        <f t="shared" si="2435"/>
        <v>102</v>
      </c>
      <c r="R2956" s="87">
        <f t="shared" si="2436"/>
        <v>0.84941749734919736</v>
      </c>
      <c r="S2956" s="64">
        <f t="shared" si="2437"/>
        <v>42</v>
      </c>
    </row>
    <row r="2958" spans="2:19" x14ac:dyDescent="0.25">
      <c r="B2958" s="62" t="s">
        <v>52</v>
      </c>
      <c r="C2958" s="64" t="s">
        <v>9</v>
      </c>
      <c r="D2958" s="64">
        <v>5</v>
      </c>
      <c r="E2958" s="84" t="s">
        <v>26</v>
      </c>
      <c r="F2958" s="84" t="s">
        <v>39</v>
      </c>
      <c r="G2958" s="84" t="s">
        <v>27</v>
      </c>
      <c r="H2958" s="84" t="s">
        <v>28</v>
      </c>
      <c r="I2958" s="84" t="s">
        <v>29</v>
      </c>
      <c r="J2958" s="84" t="s">
        <v>30</v>
      </c>
      <c r="K2958" s="85" t="s">
        <v>31</v>
      </c>
      <c r="M2958" s="85" t="s">
        <v>32</v>
      </c>
      <c r="N2958" s="85" t="s">
        <v>33</v>
      </c>
      <c r="O2958" s="85" t="s">
        <v>34</v>
      </c>
      <c r="P2958" s="85" t="s">
        <v>35</v>
      </c>
      <c r="Q2958" s="85" t="s">
        <v>36</v>
      </c>
      <c r="R2958" s="85" t="s">
        <v>37</v>
      </c>
      <c r="S2958" s="85" t="s">
        <v>38</v>
      </c>
    </row>
    <row r="2959" spans="2:19" x14ac:dyDescent="0.25">
      <c r="B2959" s="62">
        <v>1</v>
      </c>
      <c r="C2959" s="64" t="s">
        <v>12</v>
      </c>
      <c r="D2959" s="68">
        <f>'61-90 days'!C9</f>
        <v>0</v>
      </c>
      <c r="E2959" s="68">
        <f>D2959*R2959</f>
        <v>0</v>
      </c>
      <c r="F2959" s="63">
        <f>$D$5</f>
        <v>0.24547174401825564</v>
      </c>
      <c r="G2959" s="65">
        <f>IFERROR(VLOOKUP(B2959,EFA!$C$2:$D$7,2,0),EFA!$D$7)</f>
        <v>1.0407772896135385</v>
      </c>
      <c r="H2959" s="69">
        <f>LGD!$D$3</f>
        <v>0</v>
      </c>
      <c r="I2959" s="68">
        <f>E2959*F2959*G2959*H2959</f>
        <v>0</v>
      </c>
      <c r="J2959" s="70">
        <f>1/((1+($O$16/12))^(M2959-Q2959))</f>
        <v>0.93558878588680383</v>
      </c>
      <c r="K2959" s="68">
        <f>I2959*J2959</f>
        <v>0</v>
      </c>
      <c r="M2959" s="64">
        <f t="shared" ref="M2959:M2967" si="2438">$D$39*$O$12</f>
        <v>144</v>
      </c>
      <c r="N2959" s="64">
        <v>1</v>
      </c>
      <c r="O2959" s="63">
        <f>$O$16</f>
        <v>0.13390000000000002</v>
      </c>
      <c r="P2959" s="87">
        <f t="shared" ref="P2959:P2967" si="2439">PMT(O2959/12,M2959,-N2959,0,0)</f>
        <v>1.3988494437443212E-2</v>
      </c>
      <c r="Q2959" s="64">
        <f>M2959-S2959</f>
        <v>138</v>
      </c>
      <c r="R2959" s="87">
        <f>PV(O2959/12,Q2959,-P2959,0,0)</f>
        <v>0.98253822834062898</v>
      </c>
      <c r="S2959" s="64">
        <f>6</f>
        <v>6</v>
      </c>
    </row>
    <row r="2960" spans="2:19" x14ac:dyDescent="0.25">
      <c r="B2960" s="62">
        <v>1</v>
      </c>
      <c r="C2960" s="64" t="s">
        <v>13</v>
      </c>
      <c r="D2960" s="68">
        <f>'61-90 days'!D9</f>
        <v>0</v>
      </c>
      <c r="E2960" s="68">
        <f t="shared" ref="E2960:E2967" si="2440">D2960*R2960</f>
        <v>0</v>
      </c>
      <c r="F2960" s="63">
        <f t="shared" ref="F2960:F2967" si="2441">$D$5</f>
        <v>0.24547174401825564</v>
      </c>
      <c r="G2960" s="65">
        <f>IFERROR(VLOOKUP(B2960,EFA!$C$2:$D$7,2,0),EFA!$D$7)</f>
        <v>1.0407772896135385</v>
      </c>
      <c r="H2960" s="69">
        <f>LGD!$D$4</f>
        <v>0.55000000000000004</v>
      </c>
      <c r="I2960" s="68">
        <f t="shared" ref="I2960:I2967" si="2442">E2960*F2960*G2960*H2960</f>
        <v>0</v>
      </c>
      <c r="J2960" s="70">
        <f t="shared" ref="J2960:J2967" si="2443">1/((1+($O$16/12))^(M2960-Q2960))</f>
        <v>0.93558878588680383</v>
      </c>
      <c r="K2960" s="68">
        <f t="shared" ref="K2960:K2967" si="2444">I2960*J2960</f>
        <v>0</v>
      </c>
      <c r="M2960" s="64">
        <f t="shared" si="2438"/>
        <v>144</v>
      </c>
      <c r="N2960" s="64">
        <v>1</v>
      </c>
      <c r="O2960" s="63">
        <f t="shared" ref="O2960:O2967" si="2445">$O$16</f>
        <v>0.13390000000000002</v>
      </c>
      <c r="P2960" s="87">
        <f t="shared" si="2439"/>
        <v>1.3988494437443212E-2</v>
      </c>
      <c r="Q2960" s="64">
        <f t="shared" ref="Q2960:Q2967" si="2446">M2960-S2960</f>
        <v>138</v>
      </c>
      <c r="R2960" s="87">
        <f t="shared" ref="R2960:R2967" si="2447">PV(O2960/12,Q2960,-P2960,0,0)</f>
        <v>0.98253822834062898</v>
      </c>
      <c r="S2960" s="64">
        <f>6</f>
        <v>6</v>
      </c>
    </row>
    <row r="2961" spans="2:19" x14ac:dyDescent="0.25">
      <c r="B2961" s="62">
        <v>1</v>
      </c>
      <c r="C2961" s="64" t="s">
        <v>14</v>
      </c>
      <c r="D2961" s="68">
        <f>'61-90 days'!E9</f>
        <v>0</v>
      </c>
      <c r="E2961" s="68">
        <f t="shared" si="2440"/>
        <v>0</v>
      </c>
      <c r="F2961" s="63">
        <f t="shared" si="2441"/>
        <v>0.24547174401825564</v>
      </c>
      <c r="G2961" s="65">
        <f>IFERROR(VLOOKUP(B2961,EFA!$C$2:$D$7,2,0),EFA!$D$7)</f>
        <v>1.0407772896135385</v>
      </c>
      <c r="H2961" s="69">
        <f>LGD!$D$5</f>
        <v>0.14000000000000001</v>
      </c>
      <c r="I2961" s="68">
        <f t="shared" si="2442"/>
        <v>0</v>
      </c>
      <c r="J2961" s="70">
        <f t="shared" si="2443"/>
        <v>0.93558878588680383</v>
      </c>
      <c r="K2961" s="68">
        <f t="shared" si="2444"/>
        <v>0</v>
      </c>
      <c r="M2961" s="64">
        <f t="shared" si="2438"/>
        <v>144</v>
      </c>
      <c r="N2961" s="64">
        <v>1</v>
      </c>
      <c r="O2961" s="63">
        <f t="shared" si="2445"/>
        <v>0.13390000000000002</v>
      </c>
      <c r="P2961" s="87">
        <f t="shared" si="2439"/>
        <v>1.3988494437443212E-2</v>
      </c>
      <c r="Q2961" s="64">
        <f t="shared" si="2446"/>
        <v>138</v>
      </c>
      <c r="R2961" s="87">
        <f t="shared" si="2447"/>
        <v>0.98253822834062898</v>
      </c>
      <c r="S2961" s="64">
        <f>6</f>
        <v>6</v>
      </c>
    </row>
    <row r="2962" spans="2:19" x14ac:dyDescent="0.25">
      <c r="B2962" s="62">
        <v>1</v>
      </c>
      <c r="C2962" s="64" t="s">
        <v>15</v>
      </c>
      <c r="D2962" s="68">
        <f>'61-90 days'!F9</f>
        <v>0</v>
      </c>
      <c r="E2962" s="68">
        <f t="shared" si="2440"/>
        <v>0</v>
      </c>
      <c r="F2962" s="63">
        <f t="shared" si="2441"/>
        <v>0.24547174401825564</v>
      </c>
      <c r="G2962" s="65">
        <f>IFERROR(VLOOKUP(B2962,EFA!$C$2:$D$7,2,0),EFA!$D$7)</f>
        <v>1.0407772896135385</v>
      </c>
      <c r="H2962" s="69">
        <f>LGD!$D$6</f>
        <v>0.3</v>
      </c>
      <c r="I2962" s="68">
        <f t="shared" si="2442"/>
        <v>0</v>
      </c>
      <c r="J2962" s="70">
        <f t="shared" si="2443"/>
        <v>0.93558878588680383</v>
      </c>
      <c r="K2962" s="68">
        <f t="shared" si="2444"/>
        <v>0</v>
      </c>
      <c r="M2962" s="64">
        <f t="shared" si="2438"/>
        <v>144</v>
      </c>
      <c r="N2962" s="64">
        <v>1</v>
      </c>
      <c r="O2962" s="63">
        <f t="shared" si="2445"/>
        <v>0.13390000000000002</v>
      </c>
      <c r="P2962" s="87">
        <f t="shared" si="2439"/>
        <v>1.3988494437443212E-2</v>
      </c>
      <c r="Q2962" s="64">
        <f t="shared" si="2446"/>
        <v>138</v>
      </c>
      <c r="R2962" s="87">
        <f t="shared" si="2447"/>
        <v>0.98253822834062898</v>
      </c>
      <c r="S2962" s="64">
        <f>6</f>
        <v>6</v>
      </c>
    </row>
    <row r="2963" spans="2:19" x14ac:dyDescent="0.25">
      <c r="B2963" s="62">
        <v>1</v>
      </c>
      <c r="C2963" s="64" t="s">
        <v>16</v>
      </c>
      <c r="D2963" s="68">
        <f>'61-90 days'!G9</f>
        <v>0</v>
      </c>
      <c r="E2963" s="68">
        <f t="shared" si="2440"/>
        <v>0</v>
      </c>
      <c r="F2963" s="63">
        <f t="shared" si="2441"/>
        <v>0.24547174401825564</v>
      </c>
      <c r="G2963" s="65">
        <f>IFERROR(VLOOKUP(B2963,EFA!$C$2:$D$7,2,0),EFA!$D$7)</f>
        <v>1.0407772896135385</v>
      </c>
      <c r="H2963" s="69">
        <f>LGD!$D$7</f>
        <v>0.3</v>
      </c>
      <c r="I2963" s="68">
        <f t="shared" si="2442"/>
        <v>0</v>
      </c>
      <c r="J2963" s="70">
        <f t="shared" si="2443"/>
        <v>0.93558878588680383</v>
      </c>
      <c r="K2963" s="68">
        <f t="shared" si="2444"/>
        <v>0</v>
      </c>
      <c r="M2963" s="64">
        <f t="shared" si="2438"/>
        <v>144</v>
      </c>
      <c r="N2963" s="64">
        <v>1</v>
      </c>
      <c r="O2963" s="63">
        <f t="shared" si="2445"/>
        <v>0.13390000000000002</v>
      </c>
      <c r="P2963" s="87">
        <f t="shared" si="2439"/>
        <v>1.3988494437443212E-2</v>
      </c>
      <c r="Q2963" s="64">
        <f t="shared" si="2446"/>
        <v>138</v>
      </c>
      <c r="R2963" s="87">
        <f t="shared" si="2447"/>
        <v>0.98253822834062898</v>
      </c>
      <c r="S2963" s="64">
        <f>6</f>
        <v>6</v>
      </c>
    </row>
    <row r="2964" spans="2:19" x14ac:dyDescent="0.25">
      <c r="B2964" s="62">
        <v>1</v>
      </c>
      <c r="C2964" s="64" t="s">
        <v>17</v>
      </c>
      <c r="D2964" s="68">
        <f>'61-90 days'!H9</f>
        <v>0</v>
      </c>
      <c r="E2964" s="68">
        <f t="shared" si="2440"/>
        <v>0</v>
      </c>
      <c r="F2964" s="63">
        <f t="shared" si="2441"/>
        <v>0.24547174401825564</v>
      </c>
      <c r="G2964" s="65">
        <f>IFERROR(VLOOKUP(B2964,EFA!$C$2:$D$7,2,0),EFA!$D$7)</f>
        <v>1.0407772896135385</v>
      </c>
      <c r="H2964" s="69">
        <f>LGD!$D$8</f>
        <v>4.6364209605119888E-2</v>
      </c>
      <c r="I2964" s="68">
        <f t="shared" si="2442"/>
        <v>0</v>
      </c>
      <c r="J2964" s="70">
        <f t="shared" si="2443"/>
        <v>0.93558878588680383</v>
      </c>
      <c r="K2964" s="68">
        <f t="shared" si="2444"/>
        <v>0</v>
      </c>
      <c r="M2964" s="64">
        <f t="shared" si="2438"/>
        <v>144</v>
      </c>
      <c r="N2964" s="64">
        <v>1</v>
      </c>
      <c r="O2964" s="63">
        <f t="shared" si="2445"/>
        <v>0.13390000000000002</v>
      </c>
      <c r="P2964" s="87">
        <f t="shared" si="2439"/>
        <v>1.3988494437443212E-2</v>
      </c>
      <c r="Q2964" s="64">
        <f t="shared" si="2446"/>
        <v>138</v>
      </c>
      <c r="R2964" s="87">
        <f t="shared" si="2447"/>
        <v>0.98253822834062898</v>
      </c>
      <c r="S2964" s="64">
        <f>6</f>
        <v>6</v>
      </c>
    </row>
    <row r="2965" spans="2:19" x14ac:dyDescent="0.25">
      <c r="B2965" s="62">
        <v>1</v>
      </c>
      <c r="C2965" s="64" t="s">
        <v>18</v>
      </c>
      <c r="D2965" s="68">
        <f>'61-90 days'!I9</f>
        <v>0</v>
      </c>
      <c r="E2965" s="68">
        <f t="shared" si="2440"/>
        <v>0</v>
      </c>
      <c r="F2965" s="63">
        <f t="shared" si="2441"/>
        <v>0.24547174401825564</v>
      </c>
      <c r="G2965" s="65">
        <f>IFERROR(VLOOKUP(B2965,EFA!$C$2:$D$7,2,0),EFA!$D$7)</f>
        <v>1.0407772896135385</v>
      </c>
      <c r="H2965" s="69">
        <f>LGD!$D$9</f>
        <v>0.25</v>
      </c>
      <c r="I2965" s="68">
        <f t="shared" si="2442"/>
        <v>0</v>
      </c>
      <c r="J2965" s="70">
        <f t="shared" si="2443"/>
        <v>0.93558878588680383</v>
      </c>
      <c r="K2965" s="68">
        <f t="shared" si="2444"/>
        <v>0</v>
      </c>
      <c r="M2965" s="64">
        <f t="shared" si="2438"/>
        <v>144</v>
      </c>
      <c r="N2965" s="64">
        <v>1</v>
      </c>
      <c r="O2965" s="63">
        <f t="shared" si="2445"/>
        <v>0.13390000000000002</v>
      </c>
      <c r="P2965" s="87">
        <f t="shared" si="2439"/>
        <v>1.3988494437443212E-2</v>
      </c>
      <c r="Q2965" s="64">
        <f t="shared" si="2446"/>
        <v>138</v>
      </c>
      <c r="R2965" s="87">
        <f t="shared" si="2447"/>
        <v>0.98253822834062898</v>
      </c>
      <c r="S2965" s="64">
        <f>6</f>
        <v>6</v>
      </c>
    </row>
    <row r="2966" spans="2:19" x14ac:dyDescent="0.25">
      <c r="B2966" s="62">
        <v>1</v>
      </c>
      <c r="C2966" s="64" t="s">
        <v>19</v>
      </c>
      <c r="D2966" s="68">
        <f>'61-90 days'!J9</f>
        <v>0</v>
      </c>
      <c r="E2966" s="68">
        <f t="shared" si="2440"/>
        <v>0</v>
      </c>
      <c r="F2966" s="63">
        <f t="shared" si="2441"/>
        <v>0.24547174401825564</v>
      </c>
      <c r="G2966" s="65">
        <f>IFERROR(VLOOKUP(B2966,EFA!$C$2:$D$7,2,0),EFA!$D$7)</f>
        <v>1.0407772896135385</v>
      </c>
      <c r="H2966" s="69">
        <f>LGD!$D$10</f>
        <v>0.35</v>
      </c>
      <c r="I2966" s="68">
        <f t="shared" si="2442"/>
        <v>0</v>
      </c>
      <c r="J2966" s="70">
        <f t="shared" si="2443"/>
        <v>0.93558878588680383</v>
      </c>
      <c r="K2966" s="68">
        <f t="shared" si="2444"/>
        <v>0</v>
      </c>
      <c r="M2966" s="64">
        <f t="shared" si="2438"/>
        <v>144</v>
      </c>
      <c r="N2966" s="64">
        <v>1</v>
      </c>
      <c r="O2966" s="63">
        <f t="shared" si="2445"/>
        <v>0.13390000000000002</v>
      </c>
      <c r="P2966" s="87">
        <f t="shared" si="2439"/>
        <v>1.3988494437443212E-2</v>
      </c>
      <c r="Q2966" s="64">
        <f t="shared" si="2446"/>
        <v>138</v>
      </c>
      <c r="R2966" s="87">
        <f t="shared" si="2447"/>
        <v>0.98253822834062898</v>
      </c>
      <c r="S2966" s="64">
        <f>6</f>
        <v>6</v>
      </c>
    </row>
    <row r="2967" spans="2:19" x14ac:dyDescent="0.25">
      <c r="B2967" s="62">
        <v>1</v>
      </c>
      <c r="C2967" s="64" t="s">
        <v>20</v>
      </c>
      <c r="D2967" s="68">
        <f>'61-90 days'!K9</f>
        <v>0</v>
      </c>
      <c r="E2967" s="68">
        <f t="shared" si="2440"/>
        <v>0</v>
      </c>
      <c r="F2967" s="63">
        <f t="shared" si="2441"/>
        <v>0.24547174401825564</v>
      </c>
      <c r="G2967" s="65">
        <f>IFERROR(VLOOKUP(B2967,EFA!$C$2:$D$7,2,0),EFA!$D$7)</f>
        <v>1.0407772896135385</v>
      </c>
      <c r="H2967" s="69">
        <f>LGD!$D$11</f>
        <v>0.55000000000000004</v>
      </c>
      <c r="I2967" s="68">
        <f t="shared" si="2442"/>
        <v>0</v>
      </c>
      <c r="J2967" s="70">
        <f t="shared" si="2443"/>
        <v>0.93558878588680383</v>
      </c>
      <c r="K2967" s="68">
        <f t="shared" si="2444"/>
        <v>0</v>
      </c>
      <c r="M2967" s="64">
        <f t="shared" si="2438"/>
        <v>144</v>
      </c>
      <c r="N2967" s="64">
        <v>1</v>
      </c>
      <c r="O2967" s="63">
        <f t="shared" si="2445"/>
        <v>0.13390000000000002</v>
      </c>
      <c r="P2967" s="87">
        <f t="shared" si="2439"/>
        <v>1.3988494437443212E-2</v>
      </c>
      <c r="Q2967" s="64">
        <f t="shared" si="2446"/>
        <v>138</v>
      </c>
      <c r="R2967" s="87">
        <f t="shared" si="2447"/>
        <v>0.98253822834062898</v>
      </c>
      <c r="S2967" s="64">
        <f>6</f>
        <v>6</v>
      </c>
    </row>
    <row r="2969" spans="2:19" x14ac:dyDescent="0.25">
      <c r="B2969" s="62" t="s">
        <v>52</v>
      </c>
      <c r="C2969" s="64" t="s">
        <v>9</v>
      </c>
      <c r="D2969" s="64">
        <v>5</v>
      </c>
      <c r="E2969" s="84" t="s">
        <v>26</v>
      </c>
      <c r="F2969" s="84" t="s">
        <v>39</v>
      </c>
      <c r="G2969" s="84" t="s">
        <v>27</v>
      </c>
      <c r="H2969" s="84" t="s">
        <v>28</v>
      </c>
      <c r="I2969" s="84" t="s">
        <v>29</v>
      </c>
      <c r="J2969" s="84" t="s">
        <v>30</v>
      </c>
      <c r="K2969" s="85" t="s">
        <v>31</v>
      </c>
      <c r="M2969" s="85" t="s">
        <v>32</v>
      </c>
      <c r="N2969" s="85" t="s">
        <v>33</v>
      </c>
      <c r="O2969" s="85" t="s">
        <v>34</v>
      </c>
      <c r="P2969" s="85" t="s">
        <v>35</v>
      </c>
      <c r="Q2969" s="85" t="s">
        <v>36</v>
      </c>
      <c r="R2969" s="85" t="s">
        <v>37</v>
      </c>
      <c r="S2969" s="85" t="s">
        <v>38</v>
      </c>
    </row>
    <row r="2970" spans="2:19" x14ac:dyDescent="0.25">
      <c r="B2970" s="62">
        <v>2</v>
      </c>
      <c r="C2970" s="64" t="s">
        <v>12</v>
      </c>
      <c r="D2970" s="68"/>
      <c r="E2970" s="68">
        <f>D2959*R2970</f>
        <v>0</v>
      </c>
      <c r="F2970" s="63">
        <f>$E$5-$D$5</f>
        <v>6.8235135937094266E-2</v>
      </c>
      <c r="G2970" s="65">
        <f>IFERROR(VLOOKUP(B2970,EFA!$C$2:$D$7,2,0),EFA!$D$7)</f>
        <v>0.97341921930465047</v>
      </c>
      <c r="H2970" s="69">
        <f>LGD!$D$3</f>
        <v>0</v>
      </c>
      <c r="I2970" s="68">
        <f>E2970*F2970*G2970*H2970</f>
        <v>0</v>
      </c>
      <c r="J2970" s="70">
        <f>1/((1+($O$16/12))^(M2970-Q2970))</f>
        <v>0.81894554163582844</v>
      </c>
      <c r="K2970" s="68">
        <f>I2970*J2970</f>
        <v>0</v>
      </c>
      <c r="M2970" s="64">
        <f t="shared" ref="M2970:M2978" si="2448">$D$39*$O$12</f>
        <v>144</v>
      </c>
      <c r="N2970" s="64">
        <v>1</v>
      </c>
      <c r="O2970" s="63">
        <f>$O$16</f>
        <v>0.13390000000000002</v>
      </c>
      <c r="P2970" s="87">
        <f t="shared" ref="P2970:P2978" si="2449">PMT(O2970/12,M2970,-N2970,0,0)</f>
        <v>1.3988494437443212E-2</v>
      </c>
      <c r="Q2970" s="64">
        <f>M2970-S2970</f>
        <v>126</v>
      </c>
      <c r="R2970" s="87">
        <f>PV(O2970/12,Q2970,-P2970,0,0)</f>
        <v>0.94392542022515413</v>
      </c>
      <c r="S2970" s="64">
        <f>12+6</f>
        <v>18</v>
      </c>
    </row>
    <row r="2971" spans="2:19" x14ac:dyDescent="0.25">
      <c r="B2971" s="62">
        <v>2</v>
      </c>
      <c r="C2971" s="64" t="s">
        <v>13</v>
      </c>
      <c r="D2971" s="68"/>
      <c r="E2971" s="68">
        <f t="shared" ref="E2971:E2978" si="2450">D2960*R2971</f>
        <v>0</v>
      </c>
      <c r="F2971" s="63">
        <f t="shared" ref="F2971:F2978" si="2451">$E$5-$D$5</f>
        <v>6.8235135937094266E-2</v>
      </c>
      <c r="G2971" s="65">
        <f>IFERROR(VLOOKUP(B2971,EFA!$C$2:$D$7,2,0),EFA!$D$7)</f>
        <v>0.97341921930465047</v>
      </c>
      <c r="H2971" s="69">
        <f>LGD!$D$4</f>
        <v>0.55000000000000004</v>
      </c>
      <c r="I2971" s="68">
        <f t="shared" ref="I2971:I2978" si="2452">E2971*F2971*G2971*H2971</f>
        <v>0</v>
      </c>
      <c r="J2971" s="70">
        <f t="shared" ref="J2971:J2978" si="2453">1/((1+($O$16/12))^(M2971-Q2971))</f>
        <v>0.81894554163582844</v>
      </c>
      <c r="K2971" s="68">
        <f t="shared" ref="K2971:K2978" si="2454">I2971*J2971</f>
        <v>0</v>
      </c>
      <c r="M2971" s="64">
        <f t="shared" si="2448"/>
        <v>144</v>
      </c>
      <c r="N2971" s="64">
        <v>1</v>
      </c>
      <c r="O2971" s="63">
        <f t="shared" ref="O2971:O2978" si="2455">$O$16</f>
        <v>0.13390000000000002</v>
      </c>
      <c r="P2971" s="87">
        <f t="shared" si="2449"/>
        <v>1.3988494437443212E-2</v>
      </c>
      <c r="Q2971" s="64">
        <f t="shared" ref="Q2971:Q2978" si="2456">M2971-S2971</f>
        <v>126</v>
      </c>
      <c r="R2971" s="87">
        <f t="shared" ref="R2971:R2978" si="2457">PV(O2971/12,Q2971,-P2971,0,0)</f>
        <v>0.94392542022515413</v>
      </c>
      <c r="S2971" s="64">
        <f t="shared" ref="S2971:S2978" si="2458">12+6</f>
        <v>18</v>
      </c>
    </row>
    <row r="2972" spans="2:19" x14ac:dyDescent="0.25">
      <c r="B2972" s="62">
        <v>2</v>
      </c>
      <c r="C2972" s="64" t="s">
        <v>14</v>
      </c>
      <c r="D2972" s="68"/>
      <c r="E2972" s="68">
        <f t="shared" si="2450"/>
        <v>0</v>
      </c>
      <c r="F2972" s="63">
        <f t="shared" si="2451"/>
        <v>6.8235135937094266E-2</v>
      </c>
      <c r="G2972" s="65">
        <f>IFERROR(VLOOKUP(B2972,EFA!$C$2:$D$7,2,0),EFA!$D$7)</f>
        <v>0.97341921930465047</v>
      </c>
      <c r="H2972" s="69">
        <f>LGD!$D$5</f>
        <v>0.14000000000000001</v>
      </c>
      <c r="I2972" s="68">
        <f t="shared" si="2452"/>
        <v>0</v>
      </c>
      <c r="J2972" s="70">
        <f t="shared" si="2453"/>
        <v>0.81894554163582844</v>
      </c>
      <c r="K2972" s="68">
        <f t="shared" si="2454"/>
        <v>0</v>
      </c>
      <c r="M2972" s="64">
        <f t="shared" si="2448"/>
        <v>144</v>
      </c>
      <c r="N2972" s="64">
        <v>1</v>
      </c>
      <c r="O2972" s="63">
        <f t="shared" si="2455"/>
        <v>0.13390000000000002</v>
      </c>
      <c r="P2972" s="87">
        <f t="shared" si="2449"/>
        <v>1.3988494437443212E-2</v>
      </c>
      <c r="Q2972" s="64">
        <f t="shared" si="2456"/>
        <v>126</v>
      </c>
      <c r="R2972" s="87">
        <f t="shared" si="2457"/>
        <v>0.94392542022515413</v>
      </c>
      <c r="S2972" s="64">
        <f t="shared" si="2458"/>
        <v>18</v>
      </c>
    </row>
    <row r="2973" spans="2:19" x14ac:dyDescent="0.25">
      <c r="B2973" s="62">
        <v>2</v>
      </c>
      <c r="C2973" s="64" t="s">
        <v>15</v>
      </c>
      <c r="D2973" s="68"/>
      <c r="E2973" s="68">
        <f t="shared" si="2450"/>
        <v>0</v>
      </c>
      <c r="F2973" s="63">
        <f t="shared" si="2451"/>
        <v>6.8235135937094266E-2</v>
      </c>
      <c r="G2973" s="65">
        <f>IFERROR(VLOOKUP(B2973,EFA!$C$2:$D$7,2,0),EFA!$D$7)</f>
        <v>0.97341921930465047</v>
      </c>
      <c r="H2973" s="69">
        <f>LGD!$D$6</f>
        <v>0.3</v>
      </c>
      <c r="I2973" s="68">
        <f t="shared" si="2452"/>
        <v>0</v>
      </c>
      <c r="J2973" s="70">
        <f t="shared" si="2453"/>
        <v>0.81894554163582844</v>
      </c>
      <c r="K2973" s="68">
        <f t="shared" si="2454"/>
        <v>0</v>
      </c>
      <c r="M2973" s="64">
        <f t="shared" si="2448"/>
        <v>144</v>
      </c>
      <c r="N2973" s="64">
        <v>1</v>
      </c>
      <c r="O2973" s="63">
        <f t="shared" si="2455"/>
        <v>0.13390000000000002</v>
      </c>
      <c r="P2973" s="87">
        <f t="shared" si="2449"/>
        <v>1.3988494437443212E-2</v>
      </c>
      <c r="Q2973" s="64">
        <f t="shared" si="2456"/>
        <v>126</v>
      </c>
      <c r="R2973" s="87">
        <f t="shared" si="2457"/>
        <v>0.94392542022515413</v>
      </c>
      <c r="S2973" s="64">
        <f t="shared" si="2458"/>
        <v>18</v>
      </c>
    </row>
    <row r="2974" spans="2:19" x14ac:dyDescent="0.25">
      <c r="B2974" s="62">
        <v>2</v>
      </c>
      <c r="C2974" s="64" t="s">
        <v>16</v>
      </c>
      <c r="D2974" s="68"/>
      <c r="E2974" s="68">
        <f t="shared" si="2450"/>
        <v>0</v>
      </c>
      <c r="F2974" s="63">
        <f t="shared" si="2451"/>
        <v>6.8235135937094266E-2</v>
      </c>
      <c r="G2974" s="65">
        <f>IFERROR(VLOOKUP(B2974,EFA!$C$2:$D$7,2,0),EFA!$D$7)</f>
        <v>0.97341921930465047</v>
      </c>
      <c r="H2974" s="69">
        <f>LGD!$D$7</f>
        <v>0.3</v>
      </c>
      <c r="I2974" s="68">
        <f t="shared" si="2452"/>
        <v>0</v>
      </c>
      <c r="J2974" s="70">
        <f t="shared" si="2453"/>
        <v>0.81894554163582844</v>
      </c>
      <c r="K2974" s="68">
        <f t="shared" si="2454"/>
        <v>0</v>
      </c>
      <c r="M2974" s="64">
        <f t="shared" si="2448"/>
        <v>144</v>
      </c>
      <c r="N2974" s="64">
        <v>1</v>
      </c>
      <c r="O2974" s="63">
        <f t="shared" si="2455"/>
        <v>0.13390000000000002</v>
      </c>
      <c r="P2974" s="87">
        <f t="shared" si="2449"/>
        <v>1.3988494437443212E-2</v>
      </c>
      <c r="Q2974" s="64">
        <f t="shared" si="2456"/>
        <v>126</v>
      </c>
      <c r="R2974" s="87">
        <f t="shared" si="2457"/>
        <v>0.94392542022515413</v>
      </c>
      <c r="S2974" s="64">
        <f t="shared" si="2458"/>
        <v>18</v>
      </c>
    </row>
    <row r="2975" spans="2:19" x14ac:dyDescent="0.25">
      <c r="B2975" s="62">
        <v>2</v>
      </c>
      <c r="C2975" s="64" t="s">
        <v>17</v>
      </c>
      <c r="D2975" s="68"/>
      <c r="E2975" s="68">
        <f t="shared" si="2450"/>
        <v>0</v>
      </c>
      <c r="F2975" s="63">
        <f t="shared" si="2451"/>
        <v>6.8235135937094266E-2</v>
      </c>
      <c r="G2975" s="65">
        <f>IFERROR(VLOOKUP(B2975,EFA!$C$2:$D$7,2,0),EFA!$D$7)</f>
        <v>0.97341921930465047</v>
      </c>
      <c r="H2975" s="69">
        <f>LGD!$D$8</f>
        <v>4.6364209605119888E-2</v>
      </c>
      <c r="I2975" s="68">
        <f t="shared" si="2452"/>
        <v>0</v>
      </c>
      <c r="J2975" s="70">
        <f t="shared" si="2453"/>
        <v>0.81894554163582844</v>
      </c>
      <c r="K2975" s="68">
        <f t="shared" si="2454"/>
        <v>0</v>
      </c>
      <c r="M2975" s="64">
        <f t="shared" si="2448"/>
        <v>144</v>
      </c>
      <c r="N2975" s="64">
        <v>1</v>
      </c>
      <c r="O2975" s="63">
        <f t="shared" si="2455"/>
        <v>0.13390000000000002</v>
      </c>
      <c r="P2975" s="87">
        <f t="shared" si="2449"/>
        <v>1.3988494437443212E-2</v>
      </c>
      <c r="Q2975" s="64">
        <f t="shared" si="2456"/>
        <v>126</v>
      </c>
      <c r="R2975" s="87">
        <f t="shared" si="2457"/>
        <v>0.94392542022515413</v>
      </c>
      <c r="S2975" s="64">
        <f t="shared" si="2458"/>
        <v>18</v>
      </c>
    </row>
    <row r="2976" spans="2:19" x14ac:dyDescent="0.25">
      <c r="B2976" s="62">
        <v>2</v>
      </c>
      <c r="C2976" s="64" t="s">
        <v>18</v>
      </c>
      <c r="D2976" s="68"/>
      <c r="E2976" s="68">
        <f t="shared" si="2450"/>
        <v>0</v>
      </c>
      <c r="F2976" s="63">
        <f t="shared" si="2451"/>
        <v>6.8235135937094266E-2</v>
      </c>
      <c r="G2976" s="65">
        <f>IFERROR(VLOOKUP(B2976,EFA!$C$2:$D$7,2,0),EFA!$D$7)</f>
        <v>0.97341921930465047</v>
      </c>
      <c r="H2976" s="69">
        <f>LGD!$D$9</f>
        <v>0.25</v>
      </c>
      <c r="I2976" s="68">
        <f t="shared" si="2452"/>
        <v>0</v>
      </c>
      <c r="J2976" s="70">
        <f t="shared" si="2453"/>
        <v>0.81894554163582844</v>
      </c>
      <c r="K2976" s="68">
        <f t="shared" si="2454"/>
        <v>0</v>
      </c>
      <c r="M2976" s="64">
        <f t="shared" si="2448"/>
        <v>144</v>
      </c>
      <c r="N2976" s="64">
        <v>1</v>
      </c>
      <c r="O2976" s="63">
        <f t="shared" si="2455"/>
        <v>0.13390000000000002</v>
      </c>
      <c r="P2976" s="87">
        <f t="shared" si="2449"/>
        <v>1.3988494437443212E-2</v>
      </c>
      <c r="Q2976" s="64">
        <f t="shared" si="2456"/>
        <v>126</v>
      </c>
      <c r="R2976" s="87">
        <f t="shared" si="2457"/>
        <v>0.94392542022515413</v>
      </c>
      <c r="S2976" s="64">
        <f t="shared" si="2458"/>
        <v>18</v>
      </c>
    </row>
    <row r="2977" spans="2:19" x14ac:dyDescent="0.25">
      <c r="B2977" s="62">
        <v>2</v>
      </c>
      <c r="C2977" s="64" t="s">
        <v>19</v>
      </c>
      <c r="D2977" s="68"/>
      <c r="E2977" s="68">
        <f t="shared" si="2450"/>
        <v>0</v>
      </c>
      <c r="F2977" s="63">
        <f t="shared" si="2451"/>
        <v>6.8235135937094266E-2</v>
      </c>
      <c r="G2977" s="65">
        <f>IFERROR(VLOOKUP(B2977,EFA!$C$2:$D$7,2,0),EFA!$D$7)</f>
        <v>0.97341921930465047</v>
      </c>
      <c r="H2977" s="69">
        <f>LGD!$D$10</f>
        <v>0.35</v>
      </c>
      <c r="I2977" s="68">
        <f t="shared" si="2452"/>
        <v>0</v>
      </c>
      <c r="J2977" s="70">
        <f t="shared" si="2453"/>
        <v>0.81894554163582844</v>
      </c>
      <c r="K2977" s="68">
        <f t="shared" si="2454"/>
        <v>0</v>
      </c>
      <c r="M2977" s="64">
        <f t="shared" si="2448"/>
        <v>144</v>
      </c>
      <c r="N2977" s="64">
        <v>1</v>
      </c>
      <c r="O2977" s="63">
        <f t="shared" si="2455"/>
        <v>0.13390000000000002</v>
      </c>
      <c r="P2977" s="87">
        <f t="shared" si="2449"/>
        <v>1.3988494437443212E-2</v>
      </c>
      <c r="Q2977" s="64">
        <f t="shared" si="2456"/>
        <v>126</v>
      </c>
      <c r="R2977" s="87">
        <f t="shared" si="2457"/>
        <v>0.94392542022515413</v>
      </c>
      <c r="S2977" s="64">
        <f t="shared" si="2458"/>
        <v>18</v>
      </c>
    </row>
    <row r="2978" spans="2:19" x14ac:dyDescent="0.25">
      <c r="B2978" s="62">
        <v>2</v>
      </c>
      <c r="C2978" s="64" t="s">
        <v>20</v>
      </c>
      <c r="D2978" s="68"/>
      <c r="E2978" s="68">
        <f t="shared" si="2450"/>
        <v>0</v>
      </c>
      <c r="F2978" s="63">
        <f t="shared" si="2451"/>
        <v>6.8235135937094266E-2</v>
      </c>
      <c r="G2978" s="65">
        <f>IFERROR(VLOOKUP(B2978,EFA!$C$2:$D$7,2,0),EFA!$D$7)</f>
        <v>0.97341921930465047</v>
      </c>
      <c r="H2978" s="69">
        <f>LGD!$D$11</f>
        <v>0.55000000000000004</v>
      </c>
      <c r="I2978" s="68">
        <f t="shared" si="2452"/>
        <v>0</v>
      </c>
      <c r="J2978" s="70">
        <f t="shared" si="2453"/>
        <v>0.81894554163582844</v>
      </c>
      <c r="K2978" s="68">
        <f t="shared" si="2454"/>
        <v>0</v>
      </c>
      <c r="M2978" s="64">
        <f t="shared" si="2448"/>
        <v>144</v>
      </c>
      <c r="N2978" s="64">
        <v>1</v>
      </c>
      <c r="O2978" s="63">
        <f t="shared" si="2455"/>
        <v>0.13390000000000002</v>
      </c>
      <c r="P2978" s="87">
        <f t="shared" si="2449"/>
        <v>1.3988494437443212E-2</v>
      </c>
      <c r="Q2978" s="64">
        <f t="shared" si="2456"/>
        <v>126</v>
      </c>
      <c r="R2978" s="87">
        <f t="shared" si="2457"/>
        <v>0.94392542022515413</v>
      </c>
      <c r="S2978" s="64">
        <f t="shared" si="2458"/>
        <v>18</v>
      </c>
    </row>
    <row r="2980" spans="2:19" x14ac:dyDescent="0.25">
      <c r="B2980" s="62" t="s">
        <v>52</v>
      </c>
      <c r="C2980" s="64" t="s">
        <v>9</v>
      </c>
      <c r="D2980" s="64">
        <v>5</v>
      </c>
      <c r="E2980" s="84" t="s">
        <v>26</v>
      </c>
      <c r="F2980" s="84" t="s">
        <v>39</v>
      </c>
      <c r="G2980" s="84" t="s">
        <v>27</v>
      </c>
      <c r="H2980" s="84" t="s">
        <v>28</v>
      </c>
      <c r="I2980" s="84" t="s">
        <v>29</v>
      </c>
      <c r="J2980" s="84" t="s">
        <v>30</v>
      </c>
      <c r="K2980" s="85" t="s">
        <v>31</v>
      </c>
      <c r="M2980" s="85" t="s">
        <v>32</v>
      </c>
      <c r="N2980" s="85" t="s">
        <v>33</v>
      </c>
      <c r="O2980" s="85" t="s">
        <v>34</v>
      </c>
      <c r="P2980" s="85" t="s">
        <v>35</v>
      </c>
      <c r="Q2980" s="85" t="s">
        <v>36</v>
      </c>
      <c r="R2980" s="85" t="s">
        <v>37</v>
      </c>
      <c r="S2980" s="85" t="s">
        <v>38</v>
      </c>
    </row>
    <row r="2981" spans="2:19" x14ac:dyDescent="0.25">
      <c r="B2981" s="62">
        <v>3</v>
      </c>
      <c r="C2981" s="64" t="s">
        <v>12</v>
      </c>
      <c r="D2981" s="68"/>
      <c r="E2981" s="68">
        <f>D2959*R2981</f>
        <v>0</v>
      </c>
      <c r="F2981" s="63">
        <f>$F$5-$E$5</f>
        <v>3.7666334865383122E-2</v>
      </c>
      <c r="G2981" s="65">
        <f>IFERROR(VLOOKUP(B2981,EFA!$C$2:$D$7,2,0),EFA!$D$7)</f>
        <v>0.97750576770633035</v>
      </c>
      <c r="H2981" s="69">
        <f>LGD!$D$3</f>
        <v>0</v>
      </c>
      <c r="I2981" s="68">
        <f>E2981*F2981*G2981*H2981</f>
        <v>0</v>
      </c>
      <c r="J2981" s="70">
        <f>1/((1+($O$16/12))^(M2981-Q2981))</f>
        <v>0.7168446333284122</v>
      </c>
      <c r="K2981" s="68">
        <f>I2981*J2981</f>
        <v>0</v>
      </c>
      <c r="M2981" s="64">
        <f t="shared" ref="M2981:M2989" si="2459">$D$39*$O$12</f>
        <v>144</v>
      </c>
      <c r="N2981" s="64">
        <v>1</v>
      </c>
      <c r="O2981" s="63">
        <f>$O$16</f>
        <v>0.13390000000000002</v>
      </c>
      <c r="P2981" s="87">
        <f t="shared" ref="P2981:P2989" si="2460">PMT(O2981/12,M2981,-N2981,0,0)</f>
        <v>1.3988494437443212E-2</v>
      </c>
      <c r="Q2981" s="64">
        <f>M2981-S2981</f>
        <v>114</v>
      </c>
      <c r="R2981" s="87">
        <f>PV(O2981/12,Q2981,-P2981,0,0)</f>
        <v>0.899812950680138</v>
      </c>
      <c r="S2981" s="64">
        <f>12+12+6</f>
        <v>30</v>
      </c>
    </row>
    <row r="2982" spans="2:19" x14ac:dyDescent="0.25">
      <c r="B2982" s="62">
        <v>3</v>
      </c>
      <c r="C2982" s="64" t="s">
        <v>13</v>
      </c>
      <c r="D2982" s="68"/>
      <c r="E2982" s="68">
        <f t="shared" ref="E2982:E2989" si="2461">D2960*R2982</f>
        <v>0</v>
      </c>
      <c r="F2982" s="63">
        <f t="shared" ref="F2982:F2989" si="2462">$F$5-$E$5</f>
        <v>3.7666334865383122E-2</v>
      </c>
      <c r="G2982" s="65">
        <f>IFERROR(VLOOKUP(B2982,EFA!$C$2:$D$7,2,0),EFA!$D$7)</f>
        <v>0.97750576770633035</v>
      </c>
      <c r="H2982" s="69">
        <f>LGD!$D$4</f>
        <v>0.55000000000000004</v>
      </c>
      <c r="I2982" s="68">
        <f t="shared" ref="I2982:I2989" si="2463">E2982*F2982*G2982*H2982</f>
        <v>0</v>
      </c>
      <c r="J2982" s="70">
        <f t="shared" ref="J2982:J2989" si="2464">1/((1+($O$16/12))^(M2982-Q2982))</f>
        <v>0.7168446333284122</v>
      </c>
      <c r="K2982" s="68">
        <f t="shared" ref="K2982:K2989" si="2465">I2982*J2982</f>
        <v>0</v>
      </c>
      <c r="M2982" s="64">
        <f t="shared" si="2459"/>
        <v>144</v>
      </c>
      <c r="N2982" s="64">
        <v>1</v>
      </c>
      <c r="O2982" s="63">
        <f t="shared" ref="O2982:O2989" si="2466">$O$16</f>
        <v>0.13390000000000002</v>
      </c>
      <c r="P2982" s="87">
        <f t="shared" si="2460"/>
        <v>1.3988494437443212E-2</v>
      </c>
      <c r="Q2982" s="64">
        <f t="shared" ref="Q2982:Q2989" si="2467">M2982-S2982</f>
        <v>114</v>
      </c>
      <c r="R2982" s="87">
        <f t="shared" ref="R2982:R2989" si="2468">PV(O2982/12,Q2982,-P2982,0,0)</f>
        <v>0.899812950680138</v>
      </c>
      <c r="S2982" s="64">
        <f t="shared" ref="S2982:S2989" si="2469">12+12+6</f>
        <v>30</v>
      </c>
    </row>
    <row r="2983" spans="2:19" x14ac:dyDescent="0.25">
      <c r="B2983" s="62">
        <v>3</v>
      </c>
      <c r="C2983" s="64" t="s">
        <v>14</v>
      </c>
      <c r="D2983" s="68"/>
      <c r="E2983" s="68">
        <f t="shared" si="2461"/>
        <v>0</v>
      </c>
      <c r="F2983" s="63">
        <f t="shared" si="2462"/>
        <v>3.7666334865383122E-2</v>
      </c>
      <c r="G2983" s="65">
        <f>IFERROR(VLOOKUP(B2983,EFA!$C$2:$D$7,2,0),EFA!$D$7)</f>
        <v>0.97750576770633035</v>
      </c>
      <c r="H2983" s="69">
        <f>LGD!$D$5</f>
        <v>0.14000000000000001</v>
      </c>
      <c r="I2983" s="68">
        <f t="shared" si="2463"/>
        <v>0</v>
      </c>
      <c r="J2983" s="70">
        <f t="shared" si="2464"/>
        <v>0.7168446333284122</v>
      </c>
      <c r="K2983" s="68">
        <f t="shared" si="2465"/>
        <v>0</v>
      </c>
      <c r="M2983" s="64">
        <f t="shared" si="2459"/>
        <v>144</v>
      </c>
      <c r="N2983" s="64">
        <v>1</v>
      </c>
      <c r="O2983" s="63">
        <f t="shared" si="2466"/>
        <v>0.13390000000000002</v>
      </c>
      <c r="P2983" s="87">
        <f t="shared" si="2460"/>
        <v>1.3988494437443212E-2</v>
      </c>
      <c r="Q2983" s="64">
        <f t="shared" si="2467"/>
        <v>114</v>
      </c>
      <c r="R2983" s="87">
        <f t="shared" si="2468"/>
        <v>0.899812950680138</v>
      </c>
      <c r="S2983" s="64">
        <f t="shared" si="2469"/>
        <v>30</v>
      </c>
    </row>
    <row r="2984" spans="2:19" x14ac:dyDescent="0.25">
      <c r="B2984" s="62">
        <v>3</v>
      </c>
      <c r="C2984" s="64" t="s">
        <v>15</v>
      </c>
      <c r="D2984" s="68"/>
      <c r="E2984" s="68">
        <f t="shared" si="2461"/>
        <v>0</v>
      </c>
      <c r="F2984" s="63">
        <f t="shared" si="2462"/>
        <v>3.7666334865383122E-2</v>
      </c>
      <c r="G2984" s="65">
        <f>IFERROR(VLOOKUP(B2984,EFA!$C$2:$D$7,2,0),EFA!$D$7)</f>
        <v>0.97750576770633035</v>
      </c>
      <c r="H2984" s="69">
        <f>LGD!$D$6</f>
        <v>0.3</v>
      </c>
      <c r="I2984" s="68">
        <f t="shared" si="2463"/>
        <v>0</v>
      </c>
      <c r="J2984" s="70">
        <f t="shared" si="2464"/>
        <v>0.7168446333284122</v>
      </c>
      <c r="K2984" s="68">
        <f t="shared" si="2465"/>
        <v>0</v>
      </c>
      <c r="M2984" s="64">
        <f t="shared" si="2459"/>
        <v>144</v>
      </c>
      <c r="N2984" s="64">
        <v>1</v>
      </c>
      <c r="O2984" s="63">
        <f t="shared" si="2466"/>
        <v>0.13390000000000002</v>
      </c>
      <c r="P2984" s="87">
        <f t="shared" si="2460"/>
        <v>1.3988494437443212E-2</v>
      </c>
      <c r="Q2984" s="64">
        <f t="shared" si="2467"/>
        <v>114</v>
      </c>
      <c r="R2984" s="87">
        <f t="shared" si="2468"/>
        <v>0.899812950680138</v>
      </c>
      <c r="S2984" s="64">
        <f t="shared" si="2469"/>
        <v>30</v>
      </c>
    </row>
    <row r="2985" spans="2:19" x14ac:dyDescent="0.25">
      <c r="B2985" s="62">
        <v>3</v>
      </c>
      <c r="C2985" s="64" t="s">
        <v>16</v>
      </c>
      <c r="D2985" s="68"/>
      <c r="E2985" s="68">
        <f t="shared" si="2461"/>
        <v>0</v>
      </c>
      <c r="F2985" s="63">
        <f t="shared" si="2462"/>
        <v>3.7666334865383122E-2</v>
      </c>
      <c r="G2985" s="65">
        <f>IFERROR(VLOOKUP(B2985,EFA!$C$2:$D$7,2,0),EFA!$D$7)</f>
        <v>0.97750576770633035</v>
      </c>
      <c r="H2985" s="69">
        <f>LGD!$D$7</f>
        <v>0.3</v>
      </c>
      <c r="I2985" s="68">
        <f t="shared" si="2463"/>
        <v>0</v>
      </c>
      <c r="J2985" s="70">
        <f t="shared" si="2464"/>
        <v>0.7168446333284122</v>
      </c>
      <c r="K2985" s="68">
        <f t="shared" si="2465"/>
        <v>0</v>
      </c>
      <c r="M2985" s="64">
        <f t="shared" si="2459"/>
        <v>144</v>
      </c>
      <c r="N2985" s="64">
        <v>1</v>
      </c>
      <c r="O2985" s="63">
        <f t="shared" si="2466"/>
        <v>0.13390000000000002</v>
      </c>
      <c r="P2985" s="87">
        <f t="shared" si="2460"/>
        <v>1.3988494437443212E-2</v>
      </c>
      <c r="Q2985" s="64">
        <f t="shared" si="2467"/>
        <v>114</v>
      </c>
      <c r="R2985" s="87">
        <f t="shared" si="2468"/>
        <v>0.899812950680138</v>
      </c>
      <c r="S2985" s="64">
        <f t="shared" si="2469"/>
        <v>30</v>
      </c>
    </row>
    <row r="2986" spans="2:19" x14ac:dyDescent="0.25">
      <c r="B2986" s="62">
        <v>3</v>
      </c>
      <c r="C2986" s="64" t="s">
        <v>17</v>
      </c>
      <c r="D2986" s="68"/>
      <c r="E2986" s="68">
        <f t="shared" si="2461"/>
        <v>0</v>
      </c>
      <c r="F2986" s="63">
        <f t="shared" si="2462"/>
        <v>3.7666334865383122E-2</v>
      </c>
      <c r="G2986" s="65">
        <f>IFERROR(VLOOKUP(B2986,EFA!$C$2:$D$7,2,0),EFA!$D$7)</f>
        <v>0.97750576770633035</v>
      </c>
      <c r="H2986" s="69">
        <f>LGD!$D$8</f>
        <v>4.6364209605119888E-2</v>
      </c>
      <c r="I2986" s="68">
        <f t="shared" si="2463"/>
        <v>0</v>
      </c>
      <c r="J2986" s="70">
        <f t="shared" si="2464"/>
        <v>0.7168446333284122</v>
      </c>
      <c r="K2986" s="68">
        <f t="shared" si="2465"/>
        <v>0</v>
      </c>
      <c r="M2986" s="64">
        <f t="shared" si="2459"/>
        <v>144</v>
      </c>
      <c r="N2986" s="64">
        <v>1</v>
      </c>
      <c r="O2986" s="63">
        <f t="shared" si="2466"/>
        <v>0.13390000000000002</v>
      </c>
      <c r="P2986" s="87">
        <f t="shared" si="2460"/>
        <v>1.3988494437443212E-2</v>
      </c>
      <c r="Q2986" s="64">
        <f t="shared" si="2467"/>
        <v>114</v>
      </c>
      <c r="R2986" s="87">
        <f t="shared" si="2468"/>
        <v>0.899812950680138</v>
      </c>
      <c r="S2986" s="64">
        <f t="shared" si="2469"/>
        <v>30</v>
      </c>
    </row>
    <row r="2987" spans="2:19" x14ac:dyDescent="0.25">
      <c r="B2987" s="62">
        <v>3</v>
      </c>
      <c r="C2987" s="64" t="s">
        <v>18</v>
      </c>
      <c r="D2987" s="68"/>
      <c r="E2987" s="68">
        <f t="shared" si="2461"/>
        <v>0</v>
      </c>
      <c r="F2987" s="63">
        <f t="shared" si="2462"/>
        <v>3.7666334865383122E-2</v>
      </c>
      <c r="G2987" s="65">
        <f>IFERROR(VLOOKUP(B2987,EFA!$C$2:$D$7,2,0),EFA!$D$7)</f>
        <v>0.97750576770633035</v>
      </c>
      <c r="H2987" s="69">
        <f>LGD!$D$9</f>
        <v>0.25</v>
      </c>
      <c r="I2987" s="68">
        <f t="shared" si="2463"/>
        <v>0</v>
      </c>
      <c r="J2987" s="70">
        <f t="shared" si="2464"/>
        <v>0.7168446333284122</v>
      </c>
      <c r="K2987" s="68">
        <f t="shared" si="2465"/>
        <v>0</v>
      </c>
      <c r="M2987" s="64">
        <f t="shared" si="2459"/>
        <v>144</v>
      </c>
      <c r="N2987" s="64">
        <v>1</v>
      </c>
      <c r="O2987" s="63">
        <f t="shared" si="2466"/>
        <v>0.13390000000000002</v>
      </c>
      <c r="P2987" s="87">
        <f t="shared" si="2460"/>
        <v>1.3988494437443212E-2</v>
      </c>
      <c r="Q2987" s="64">
        <f t="shared" si="2467"/>
        <v>114</v>
      </c>
      <c r="R2987" s="87">
        <f t="shared" si="2468"/>
        <v>0.899812950680138</v>
      </c>
      <c r="S2987" s="64">
        <f t="shared" si="2469"/>
        <v>30</v>
      </c>
    </row>
    <row r="2988" spans="2:19" x14ac:dyDescent="0.25">
      <c r="B2988" s="62">
        <v>3</v>
      </c>
      <c r="C2988" s="64" t="s">
        <v>19</v>
      </c>
      <c r="D2988" s="68"/>
      <c r="E2988" s="68">
        <f t="shared" si="2461"/>
        <v>0</v>
      </c>
      <c r="F2988" s="63">
        <f t="shared" si="2462"/>
        <v>3.7666334865383122E-2</v>
      </c>
      <c r="G2988" s="65">
        <f>IFERROR(VLOOKUP(B2988,EFA!$C$2:$D$7,2,0),EFA!$D$7)</f>
        <v>0.97750576770633035</v>
      </c>
      <c r="H2988" s="69">
        <f>LGD!$D$10</f>
        <v>0.35</v>
      </c>
      <c r="I2988" s="68">
        <f t="shared" si="2463"/>
        <v>0</v>
      </c>
      <c r="J2988" s="70">
        <f t="shared" si="2464"/>
        <v>0.7168446333284122</v>
      </c>
      <c r="K2988" s="68">
        <f t="shared" si="2465"/>
        <v>0</v>
      </c>
      <c r="M2988" s="64">
        <f t="shared" si="2459"/>
        <v>144</v>
      </c>
      <c r="N2988" s="64">
        <v>1</v>
      </c>
      <c r="O2988" s="63">
        <f t="shared" si="2466"/>
        <v>0.13390000000000002</v>
      </c>
      <c r="P2988" s="87">
        <f t="shared" si="2460"/>
        <v>1.3988494437443212E-2</v>
      </c>
      <c r="Q2988" s="64">
        <f t="shared" si="2467"/>
        <v>114</v>
      </c>
      <c r="R2988" s="87">
        <f t="shared" si="2468"/>
        <v>0.899812950680138</v>
      </c>
      <c r="S2988" s="64">
        <f t="shared" si="2469"/>
        <v>30</v>
      </c>
    </row>
    <row r="2989" spans="2:19" x14ac:dyDescent="0.25">
      <c r="B2989" s="62">
        <v>3</v>
      </c>
      <c r="C2989" s="64" t="s">
        <v>20</v>
      </c>
      <c r="D2989" s="68"/>
      <c r="E2989" s="68">
        <f t="shared" si="2461"/>
        <v>0</v>
      </c>
      <c r="F2989" s="63">
        <f t="shared" si="2462"/>
        <v>3.7666334865383122E-2</v>
      </c>
      <c r="G2989" s="65">
        <f>IFERROR(VLOOKUP(B2989,EFA!$C$2:$D$7,2,0),EFA!$D$7)</f>
        <v>0.97750576770633035</v>
      </c>
      <c r="H2989" s="69">
        <f>LGD!$D$11</f>
        <v>0.55000000000000004</v>
      </c>
      <c r="I2989" s="68">
        <f t="shared" si="2463"/>
        <v>0</v>
      </c>
      <c r="J2989" s="70">
        <f t="shared" si="2464"/>
        <v>0.7168446333284122</v>
      </c>
      <c r="K2989" s="68">
        <f t="shared" si="2465"/>
        <v>0</v>
      </c>
      <c r="M2989" s="64">
        <f t="shared" si="2459"/>
        <v>144</v>
      </c>
      <c r="N2989" s="64">
        <v>1</v>
      </c>
      <c r="O2989" s="63">
        <f t="shared" si="2466"/>
        <v>0.13390000000000002</v>
      </c>
      <c r="P2989" s="87">
        <f t="shared" si="2460"/>
        <v>1.3988494437443212E-2</v>
      </c>
      <c r="Q2989" s="64">
        <f t="shared" si="2467"/>
        <v>114</v>
      </c>
      <c r="R2989" s="87">
        <f t="shared" si="2468"/>
        <v>0.899812950680138</v>
      </c>
      <c r="S2989" s="64">
        <f t="shared" si="2469"/>
        <v>30</v>
      </c>
    </row>
    <row r="2991" spans="2:19" x14ac:dyDescent="0.25">
      <c r="B2991" s="62" t="s">
        <v>52</v>
      </c>
      <c r="C2991" s="64" t="s">
        <v>9</v>
      </c>
      <c r="D2991" s="64">
        <v>5</v>
      </c>
      <c r="E2991" s="84" t="s">
        <v>26</v>
      </c>
      <c r="F2991" s="84" t="s">
        <v>39</v>
      </c>
      <c r="G2991" s="84" t="s">
        <v>27</v>
      </c>
      <c r="H2991" s="84" t="s">
        <v>28</v>
      </c>
      <c r="I2991" s="84" t="s">
        <v>29</v>
      </c>
      <c r="J2991" s="84" t="s">
        <v>30</v>
      </c>
      <c r="K2991" s="85" t="s">
        <v>31</v>
      </c>
      <c r="M2991" s="85" t="s">
        <v>32</v>
      </c>
      <c r="N2991" s="85" t="s">
        <v>33</v>
      </c>
      <c r="O2991" s="85" t="s">
        <v>34</v>
      </c>
      <c r="P2991" s="85" t="s">
        <v>35</v>
      </c>
      <c r="Q2991" s="85" t="s">
        <v>36</v>
      </c>
      <c r="R2991" s="85" t="s">
        <v>37</v>
      </c>
      <c r="S2991" s="85" t="s">
        <v>38</v>
      </c>
    </row>
    <row r="2992" spans="2:19" x14ac:dyDescent="0.25">
      <c r="B2992" s="62">
        <v>4</v>
      </c>
      <c r="C2992" s="64" t="s">
        <v>12</v>
      </c>
      <c r="D2992" s="68"/>
      <c r="E2992" s="68">
        <f>D2959*R2992</f>
        <v>0</v>
      </c>
      <c r="F2992" s="63">
        <f>$G$5-$F$5</f>
        <v>2.8342820463448382E-2</v>
      </c>
      <c r="G2992" s="65">
        <f>IFERROR(VLOOKUP(B2992,EFA!$C$2:$D$7,2,0),EFA!$D$7)</f>
        <v>0.98975941333993145</v>
      </c>
      <c r="H2992" s="69">
        <f>LGD!$D$3</f>
        <v>0</v>
      </c>
      <c r="I2992" s="68">
        <f>E2992*F2992*G2992*H2992</f>
        <v>0</v>
      </c>
      <c r="J2992" s="70">
        <f>1/((1+($O$16/12))^(M2992-Q2992))</f>
        <v>0.62747301524507682</v>
      </c>
      <c r="K2992" s="68">
        <f>I2992*J2992</f>
        <v>0</v>
      </c>
      <c r="M2992" s="64">
        <f t="shared" ref="M2992:M3000" si="2470">$D$39*$O$12</f>
        <v>144</v>
      </c>
      <c r="N2992" s="64">
        <v>1</v>
      </c>
      <c r="O2992" s="63">
        <f>$O$16</f>
        <v>0.13390000000000002</v>
      </c>
      <c r="P2992" s="87">
        <f t="shared" ref="P2992:P3000" si="2471">PMT(O2992/12,M2992,-N2992,0,0)</f>
        <v>1.3988494437443212E-2</v>
      </c>
      <c r="Q2992" s="64">
        <f>M2992-S2992</f>
        <v>102</v>
      </c>
      <c r="R2992" s="87">
        <f>PV(O2992/12,Q2992,-P2992,0,0)</f>
        <v>0.84941749734919736</v>
      </c>
      <c r="S2992" s="64">
        <f>12+12+12+6</f>
        <v>42</v>
      </c>
    </row>
    <row r="2993" spans="2:19" x14ac:dyDescent="0.25">
      <c r="B2993" s="62">
        <v>4</v>
      </c>
      <c r="C2993" s="64" t="s">
        <v>13</v>
      </c>
      <c r="D2993" s="68"/>
      <c r="E2993" s="68">
        <f t="shared" ref="E2993:E3000" si="2472">D2960*R2993</f>
        <v>0</v>
      </c>
      <c r="F2993" s="63">
        <f t="shared" ref="F2993:F3000" si="2473">$G$5-$F$5</f>
        <v>2.8342820463448382E-2</v>
      </c>
      <c r="G2993" s="65">
        <f>IFERROR(VLOOKUP(B2993,EFA!$C$2:$D$7,2,0),EFA!$D$7)</f>
        <v>0.98975941333993145</v>
      </c>
      <c r="H2993" s="69">
        <f>LGD!$D$4</f>
        <v>0.55000000000000004</v>
      </c>
      <c r="I2993" s="68">
        <f t="shared" ref="I2993:I3000" si="2474">E2993*F2993*G2993*H2993</f>
        <v>0</v>
      </c>
      <c r="J2993" s="70">
        <f t="shared" ref="J2993:J3000" si="2475">1/((1+($O$16/12))^(M2993-Q2993))</f>
        <v>0.62747301524507682</v>
      </c>
      <c r="K2993" s="68">
        <f t="shared" ref="K2993:K3000" si="2476">I2993*J2993</f>
        <v>0</v>
      </c>
      <c r="M2993" s="64">
        <f t="shared" si="2470"/>
        <v>144</v>
      </c>
      <c r="N2993" s="64">
        <v>1</v>
      </c>
      <c r="O2993" s="63">
        <f t="shared" ref="O2993:O3000" si="2477">$O$16</f>
        <v>0.13390000000000002</v>
      </c>
      <c r="P2993" s="87">
        <f t="shared" si="2471"/>
        <v>1.3988494437443212E-2</v>
      </c>
      <c r="Q2993" s="64">
        <f t="shared" ref="Q2993:Q3000" si="2478">M2993-S2993</f>
        <v>102</v>
      </c>
      <c r="R2993" s="87">
        <f t="shared" ref="R2993:R3000" si="2479">PV(O2993/12,Q2993,-P2993,0,0)</f>
        <v>0.84941749734919736</v>
      </c>
      <c r="S2993" s="64">
        <f t="shared" ref="S2993:S3000" si="2480">12+12+12+6</f>
        <v>42</v>
      </c>
    </row>
    <row r="2994" spans="2:19" x14ac:dyDescent="0.25">
      <c r="B2994" s="62">
        <v>4</v>
      </c>
      <c r="C2994" s="64" t="s">
        <v>14</v>
      </c>
      <c r="D2994" s="68"/>
      <c r="E2994" s="68">
        <f t="shared" si="2472"/>
        <v>0</v>
      </c>
      <c r="F2994" s="63">
        <f t="shared" si="2473"/>
        <v>2.8342820463448382E-2</v>
      </c>
      <c r="G2994" s="65">
        <f>IFERROR(VLOOKUP(B2994,EFA!$C$2:$D$7,2,0),EFA!$D$7)</f>
        <v>0.98975941333993145</v>
      </c>
      <c r="H2994" s="69">
        <f>LGD!$D$5</f>
        <v>0.14000000000000001</v>
      </c>
      <c r="I2994" s="68">
        <f t="shared" si="2474"/>
        <v>0</v>
      </c>
      <c r="J2994" s="70">
        <f t="shared" si="2475"/>
        <v>0.62747301524507682</v>
      </c>
      <c r="K2994" s="68">
        <f t="shared" si="2476"/>
        <v>0</v>
      </c>
      <c r="M2994" s="64">
        <f t="shared" si="2470"/>
        <v>144</v>
      </c>
      <c r="N2994" s="64">
        <v>1</v>
      </c>
      <c r="O2994" s="63">
        <f t="shared" si="2477"/>
        <v>0.13390000000000002</v>
      </c>
      <c r="P2994" s="87">
        <f t="shared" si="2471"/>
        <v>1.3988494437443212E-2</v>
      </c>
      <c r="Q2994" s="64">
        <f t="shared" si="2478"/>
        <v>102</v>
      </c>
      <c r="R2994" s="87">
        <f t="shared" si="2479"/>
        <v>0.84941749734919736</v>
      </c>
      <c r="S2994" s="64">
        <f t="shared" si="2480"/>
        <v>42</v>
      </c>
    </row>
    <row r="2995" spans="2:19" x14ac:dyDescent="0.25">
      <c r="B2995" s="62">
        <v>4</v>
      </c>
      <c r="C2995" s="64" t="s">
        <v>15</v>
      </c>
      <c r="D2995" s="68"/>
      <c r="E2995" s="68">
        <f t="shared" si="2472"/>
        <v>0</v>
      </c>
      <c r="F2995" s="63">
        <f t="shared" si="2473"/>
        <v>2.8342820463448382E-2</v>
      </c>
      <c r="G2995" s="65">
        <f>IFERROR(VLOOKUP(B2995,EFA!$C$2:$D$7,2,0),EFA!$D$7)</f>
        <v>0.98975941333993145</v>
      </c>
      <c r="H2995" s="69">
        <f>LGD!$D$6</f>
        <v>0.3</v>
      </c>
      <c r="I2995" s="68">
        <f t="shared" si="2474"/>
        <v>0</v>
      </c>
      <c r="J2995" s="70">
        <f t="shared" si="2475"/>
        <v>0.62747301524507682</v>
      </c>
      <c r="K2995" s="68">
        <f t="shared" si="2476"/>
        <v>0</v>
      </c>
      <c r="M2995" s="64">
        <f t="shared" si="2470"/>
        <v>144</v>
      </c>
      <c r="N2995" s="64">
        <v>1</v>
      </c>
      <c r="O2995" s="63">
        <f t="shared" si="2477"/>
        <v>0.13390000000000002</v>
      </c>
      <c r="P2995" s="87">
        <f t="shared" si="2471"/>
        <v>1.3988494437443212E-2</v>
      </c>
      <c r="Q2995" s="64">
        <f t="shared" si="2478"/>
        <v>102</v>
      </c>
      <c r="R2995" s="87">
        <f t="shared" si="2479"/>
        <v>0.84941749734919736</v>
      </c>
      <c r="S2995" s="64">
        <f t="shared" si="2480"/>
        <v>42</v>
      </c>
    </row>
    <row r="2996" spans="2:19" x14ac:dyDescent="0.25">
      <c r="B2996" s="62">
        <v>4</v>
      </c>
      <c r="C2996" s="64" t="s">
        <v>16</v>
      </c>
      <c r="D2996" s="68"/>
      <c r="E2996" s="68">
        <f t="shared" si="2472"/>
        <v>0</v>
      </c>
      <c r="F2996" s="63">
        <f t="shared" si="2473"/>
        <v>2.8342820463448382E-2</v>
      </c>
      <c r="G2996" s="65">
        <f>IFERROR(VLOOKUP(B2996,EFA!$C$2:$D$7,2,0),EFA!$D$7)</f>
        <v>0.98975941333993145</v>
      </c>
      <c r="H2996" s="69">
        <f>LGD!$D$7</f>
        <v>0.3</v>
      </c>
      <c r="I2996" s="68">
        <f t="shared" si="2474"/>
        <v>0</v>
      </c>
      <c r="J2996" s="70">
        <f t="shared" si="2475"/>
        <v>0.62747301524507682</v>
      </c>
      <c r="K2996" s="68">
        <f t="shared" si="2476"/>
        <v>0</v>
      </c>
      <c r="M2996" s="64">
        <f t="shared" si="2470"/>
        <v>144</v>
      </c>
      <c r="N2996" s="64">
        <v>1</v>
      </c>
      <c r="O2996" s="63">
        <f t="shared" si="2477"/>
        <v>0.13390000000000002</v>
      </c>
      <c r="P2996" s="87">
        <f t="shared" si="2471"/>
        <v>1.3988494437443212E-2</v>
      </c>
      <c r="Q2996" s="64">
        <f t="shared" si="2478"/>
        <v>102</v>
      </c>
      <c r="R2996" s="87">
        <f t="shared" si="2479"/>
        <v>0.84941749734919736</v>
      </c>
      <c r="S2996" s="64">
        <f t="shared" si="2480"/>
        <v>42</v>
      </c>
    </row>
    <row r="2997" spans="2:19" x14ac:dyDescent="0.25">
      <c r="B2997" s="62">
        <v>4</v>
      </c>
      <c r="C2997" s="64" t="s">
        <v>17</v>
      </c>
      <c r="D2997" s="68"/>
      <c r="E2997" s="68">
        <f t="shared" si="2472"/>
        <v>0</v>
      </c>
      <c r="F2997" s="63">
        <f t="shared" si="2473"/>
        <v>2.8342820463448382E-2</v>
      </c>
      <c r="G2997" s="65">
        <f>IFERROR(VLOOKUP(B2997,EFA!$C$2:$D$7,2,0),EFA!$D$7)</f>
        <v>0.98975941333993145</v>
      </c>
      <c r="H2997" s="69">
        <f>LGD!$D$8</f>
        <v>4.6364209605119888E-2</v>
      </c>
      <c r="I2997" s="68">
        <f t="shared" si="2474"/>
        <v>0</v>
      </c>
      <c r="J2997" s="70">
        <f t="shared" si="2475"/>
        <v>0.62747301524507682</v>
      </c>
      <c r="K2997" s="68">
        <f t="shared" si="2476"/>
        <v>0</v>
      </c>
      <c r="M2997" s="64">
        <f t="shared" si="2470"/>
        <v>144</v>
      </c>
      <c r="N2997" s="64">
        <v>1</v>
      </c>
      <c r="O2997" s="63">
        <f t="shared" si="2477"/>
        <v>0.13390000000000002</v>
      </c>
      <c r="P2997" s="87">
        <f t="shared" si="2471"/>
        <v>1.3988494437443212E-2</v>
      </c>
      <c r="Q2997" s="64">
        <f t="shared" si="2478"/>
        <v>102</v>
      </c>
      <c r="R2997" s="87">
        <f t="shared" si="2479"/>
        <v>0.84941749734919736</v>
      </c>
      <c r="S2997" s="64">
        <f t="shared" si="2480"/>
        <v>42</v>
      </c>
    </row>
    <row r="2998" spans="2:19" x14ac:dyDescent="0.25">
      <c r="B2998" s="62">
        <v>4</v>
      </c>
      <c r="C2998" s="64" t="s">
        <v>18</v>
      </c>
      <c r="D2998" s="68"/>
      <c r="E2998" s="68">
        <f t="shared" si="2472"/>
        <v>0</v>
      </c>
      <c r="F2998" s="63">
        <f t="shared" si="2473"/>
        <v>2.8342820463448382E-2</v>
      </c>
      <c r="G2998" s="65">
        <f>IFERROR(VLOOKUP(B2998,EFA!$C$2:$D$7,2,0),EFA!$D$7)</f>
        <v>0.98975941333993145</v>
      </c>
      <c r="H2998" s="69">
        <f>LGD!$D$9</f>
        <v>0.25</v>
      </c>
      <c r="I2998" s="68">
        <f t="shared" si="2474"/>
        <v>0</v>
      </c>
      <c r="J2998" s="70">
        <f t="shared" si="2475"/>
        <v>0.62747301524507682</v>
      </c>
      <c r="K2998" s="68">
        <f t="shared" si="2476"/>
        <v>0</v>
      </c>
      <c r="M2998" s="64">
        <f t="shared" si="2470"/>
        <v>144</v>
      </c>
      <c r="N2998" s="64">
        <v>1</v>
      </c>
      <c r="O2998" s="63">
        <f t="shared" si="2477"/>
        <v>0.13390000000000002</v>
      </c>
      <c r="P2998" s="87">
        <f t="shared" si="2471"/>
        <v>1.3988494437443212E-2</v>
      </c>
      <c r="Q2998" s="64">
        <f t="shared" si="2478"/>
        <v>102</v>
      </c>
      <c r="R2998" s="87">
        <f t="shared" si="2479"/>
        <v>0.84941749734919736</v>
      </c>
      <c r="S2998" s="64">
        <f t="shared" si="2480"/>
        <v>42</v>
      </c>
    </row>
    <row r="2999" spans="2:19" x14ac:dyDescent="0.25">
      <c r="B2999" s="62">
        <v>4</v>
      </c>
      <c r="C2999" s="64" t="s">
        <v>19</v>
      </c>
      <c r="D2999" s="68"/>
      <c r="E2999" s="68">
        <f t="shared" si="2472"/>
        <v>0</v>
      </c>
      <c r="F2999" s="63">
        <f t="shared" si="2473"/>
        <v>2.8342820463448382E-2</v>
      </c>
      <c r="G2999" s="65">
        <f>IFERROR(VLOOKUP(B2999,EFA!$C$2:$D$7,2,0),EFA!$D$7)</f>
        <v>0.98975941333993145</v>
      </c>
      <c r="H2999" s="69">
        <f>LGD!$D$10</f>
        <v>0.35</v>
      </c>
      <c r="I2999" s="68">
        <f t="shared" si="2474"/>
        <v>0</v>
      </c>
      <c r="J2999" s="70">
        <f t="shared" si="2475"/>
        <v>0.62747301524507682</v>
      </c>
      <c r="K2999" s="68">
        <f t="shared" si="2476"/>
        <v>0</v>
      </c>
      <c r="M2999" s="64">
        <f t="shared" si="2470"/>
        <v>144</v>
      </c>
      <c r="N2999" s="64">
        <v>1</v>
      </c>
      <c r="O2999" s="63">
        <f t="shared" si="2477"/>
        <v>0.13390000000000002</v>
      </c>
      <c r="P2999" s="87">
        <f t="shared" si="2471"/>
        <v>1.3988494437443212E-2</v>
      </c>
      <c r="Q2999" s="64">
        <f t="shared" si="2478"/>
        <v>102</v>
      </c>
      <c r="R2999" s="87">
        <f t="shared" si="2479"/>
        <v>0.84941749734919736</v>
      </c>
      <c r="S2999" s="64">
        <f t="shared" si="2480"/>
        <v>42</v>
      </c>
    </row>
    <row r="3000" spans="2:19" x14ac:dyDescent="0.25">
      <c r="B3000" s="62">
        <v>4</v>
      </c>
      <c r="C3000" s="64" t="s">
        <v>20</v>
      </c>
      <c r="D3000" s="68"/>
      <c r="E3000" s="68">
        <f t="shared" si="2472"/>
        <v>0</v>
      </c>
      <c r="F3000" s="63">
        <f t="shared" si="2473"/>
        <v>2.8342820463448382E-2</v>
      </c>
      <c r="G3000" s="65">
        <f>IFERROR(VLOOKUP(B3000,EFA!$C$2:$D$7,2,0),EFA!$D$7)</f>
        <v>0.98975941333993145</v>
      </c>
      <c r="H3000" s="69">
        <f>LGD!$D$11</f>
        <v>0.55000000000000004</v>
      </c>
      <c r="I3000" s="68">
        <f t="shared" si="2474"/>
        <v>0</v>
      </c>
      <c r="J3000" s="70">
        <f t="shared" si="2475"/>
        <v>0.62747301524507682</v>
      </c>
      <c r="K3000" s="68">
        <f t="shared" si="2476"/>
        <v>0</v>
      </c>
      <c r="M3000" s="64">
        <f t="shared" si="2470"/>
        <v>144</v>
      </c>
      <c r="N3000" s="64">
        <v>1</v>
      </c>
      <c r="O3000" s="63">
        <f t="shared" si="2477"/>
        <v>0.13390000000000002</v>
      </c>
      <c r="P3000" s="87">
        <f t="shared" si="2471"/>
        <v>1.3988494437443212E-2</v>
      </c>
      <c r="Q3000" s="64">
        <f t="shared" si="2478"/>
        <v>102</v>
      </c>
      <c r="R3000" s="87">
        <f t="shared" si="2479"/>
        <v>0.84941749734919736</v>
      </c>
      <c r="S3000" s="64">
        <f t="shared" si="2480"/>
        <v>42</v>
      </c>
    </row>
    <row r="3002" spans="2:19" x14ac:dyDescent="0.25">
      <c r="B3002" s="62" t="s">
        <v>52</v>
      </c>
      <c r="C3002" s="64" t="s">
        <v>9</v>
      </c>
      <c r="D3002" s="64">
        <v>5</v>
      </c>
      <c r="E3002" s="84" t="s">
        <v>26</v>
      </c>
      <c r="F3002" s="84" t="s">
        <v>39</v>
      </c>
      <c r="G3002" s="84" t="s">
        <v>27</v>
      </c>
      <c r="H3002" s="84" t="s">
        <v>28</v>
      </c>
      <c r="I3002" s="84" t="s">
        <v>29</v>
      </c>
      <c r="J3002" s="84" t="s">
        <v>30</v>
      </c>
      <c r="K3002" s="85" t="s">
        <v>31</v>
      </c>
      <c r="M3002" s="85" t="s">
        <v>32</v>
      </c>
      <c r="N3002" s="85" t="s">
        <v>33</v>
      </c>
      <c r="O3002" s="85" t="s">
        <v>34</v>
      </c>
      <c r="P3002" s="85" t="s">
        <v>35</v>
      </c>
      <c r="Q3002" s="85" t="s">
        <v>36</v>
      </c>
      <c r="R3002" s="85" t="s">
        <v>37</v>
      </c>
      <c r="S3002" s="85" t="s">
        <v>38</v>
      </c>
    </row>
    <row r="3003" spans="2:19" x14ac:dyDescent="0.25">
      <c r="B3003" s="62">
        <v>5</v>
      </c>
      <c r="C3003" s="64" t="s">
        <v>12</v>
      </c>
      <c r="D3003" s="68"/>
      <c r="E3003" s="68">
        <f>D2959*R3003</f>
        <v>0</v>
      </c>
      <c r="F3003" s="63">
        <f>$H$5-$G$5</f>
        <v>2.1555667056952665E-2</v>
      </c>
      <c r="G3003" s="65">
        <f>IFERROR(VLOOKUP(B3003,EFA!$C$2:$D$7,2,0),EFA!$D$7)</f>
        <v>1.0058360487805551</v>
      </c>
      <c r="H3003" s="69">
        <f>LGD!$D$3</f>
        <v>0</v>
      </c>
      <c r="I3003" s="68">
        <f>E3003*F3003*G3003*H3003</f>
        <v>0</v>
      </c>
      <c r="J3003" s="70">
        <f>1/((1+($O$16/12))^(M3003-Q3003))</f>
        <v>0.54924368064616602</v>
      </c>
      <c r="K3003" s="68">
        <f>I3003*J3003</f>
        <v>0</v>
      </c>
      <c r="M3003" s="64">
        <f t="shared" ref="M3003:M3011" si="2481">$D$39*$O$12</f>
        <v>144</v>
      </c>
      <c r="N3003" s="64">
        <v>1</v>
      </c>
      <c r="O3003" s="63">
        <f>$O$16</f>
        <v>0.13390000000000002</v>
      </c>
      <c r="P3003" s="87">
        <f t="shared" ref="P3003:P3011" si="2482">PMT(O3003/12,M3003,-N3003,0,0)</f>
        <v>1.3988494437443212E-2</v>
      </c>
      <c r="Q3003" s="64">
        <f>M3003-S3003</f>
        <v>90</v>
      </c>
      <c r="R3003" s="87">
        <f>PV(O3003/12,Q3003,-P3003,0,0)</f>
        <v>0.79184416847811057</v>
      </c>
      <c r="S3003" s="64">
        <f>12+12+12+12+6</f>
        <v>54</v>
      </c>
    </row>
    <row r="3004" spans="2:19" x14ac:dyDescent="0.25">
      <c r="B3004" s="62">
        <v>5</v>
      </c>
      <c r="C3004" s="64" t="s">
        <v>13</v>
      </c>
      <c r="D3004" s="68"/>
      <c r="E3004" s="68">
        <f t="shared" ref="E3004:E3011" si="2483">D2960*R3004</f>
        <v>0</v>
      </c>
      <c r="F3004" s="63">
        <f t="shared" ref="F3004:F3011" si="2484">$H$5-$G$5</f>
        <v>2.1555667056952665E-2</v>
      </c>
      <c r="G3004" s="65">
        <f>IFERROR(VLOOKUP(B3004,EFA!$C$2:$D$7,2,0),EFA!$D$7)</f>
        <v>1.0058360487805551</v>
      </c>
      <c r="H3004" s="69">
        <f>LGD!$D$4</f>
        <v>0.55000000000000004</v>
      </c>
      <c r="I3004" s="68">
        <f t="shared" ref="I3004:I3011" si="2485">E3004*F3004*G3004*H3004</f>
        <v>0</v>
      </c>
      <c r="J3004" s="70">
        <f t="shared" ref="J3004:J3011" si="2486">1/((1+($O$16/12))^(M3004-Q3004))</f>
        <v>0.54924368064616602</v>
      </c>
      <c r="K3004" s="68">
        <f t="shared" ref="K3004:K3011" si="2487">I3004*J3004</f>
        <v>0</v>
      </c>
      <c r="M3004" s="64">
        <f t="shared" si="2481"/>
        <v>144</v>
      </c>
      <c r="N3004" s="64">
        <v>1</v>
      </c>
      <c r="O3004" s="63">
        <f t="shared" ref="O3004:O3011" si="2488">$O$16</f>
        <v>0.13390000000000002</v>
      </c>
      <c r="P3004" s="87">
        <f t="shared" si="2482"/>
        <v>1.3988494437443212E-2</v>
      </c>
      <c r="Q3004" s="64">
        <f t="shared" ref="Q3004:Q3011" si="2489">M3004-S3004</f>
        <v>90</v>
      </c>
      <c r="R3004" s="87">
        <f t="shared" ref="R3004:R3011" si="2490">PV(O3004/12,Q3004,-P3004,0,0)</f>
        <v>0.79184416847811057</v>
      </c>
      <c r="S3004" s="64">
        <f t="shared" ref="S3004:S3011" si="2491">12+12+12+12+6</f>
        <v>54</v>
      </c>
    </row>
    <row r="3005" spans="2:19" x14ac:dyDescent="0.25">
      <c r="B3005" s="62">
        <v>5</v>
      </c>
      <c r="C3005" s="64" t="s">
        <v>14</v>
      </c>
      <c r="D3005" s="68"/>
      <c r="E3005" s="68">
        <f t="shared" si="2483"/>
        <v>0</v>
      </c>
      <c r="F3005" s="63">
        <f t="shared" si="2484"/>
        <v>2.1555667056952665E-2</v>
      </c>
      <c r="G3005" s="65">
        <f>IFERROR(VLOOKUP(B3005,EFA!$C$2:$D$7,2,0),EFA!$D$7)</f>
        <v>1.0058360487805551</v>
      </c>
      <c r="H3005" s="69">
        <f>LGD!$D$5</f>
        <v>0.14000000000000001</v>
      </c>
      <c r="I3005" s="68">
        <f t="shared" si="2485"/>
        <v>0</v>
      </c>
      <c r="J3005" s="70">
        <f t="shared" si="2486"/>
        <v>0.54924368064616602</v>
      </c>
      <c r="K3005" s="68">
        <f t="shared" si="2487"/>
        <v>0</v>
      </c>
      <c r="M3005" s="64">
        <f t="shared" si="2481"/>
        <v>144</v>
      </c>
      <c r="N3005" s="64">
        <v>1</v>
      </c>
      <c r="O3005" s="63">
        <f t="shared" si="2488"/>
        <v>0.13390000000000002</v>
      </c>
      <c r="P3005" s="87">
        <f t="shared" si="2482"/>
        <v>1.3988494437443212E-2</v>
      </c>
      <c r="Q3005" s="64">
        <f t="shared" si="2489"/>
        <v>90</v>
      </c>
      <c r="R3005" s="87">
        <f t="shared" si="2490"/>
        <v>0.79184416847811057</v>
      </c>
      <c r="S3005" s="64">
        <f t="shared" si="2491"/>
        <v>54</v>
      </c>
    </row>
    <row r="3006" spans="2:19" x14ac:dyDescent="0.25">
      <c r="B3006" s="62">
        <v>5</v>
      </c>
      <c r="C3006" s="64" t="s">
        <v>15</v>
      </c>
      <c r="D3006" s="68"/>
      <c r="E3006" s="68">
        <f t="shared" si="2483"/>
        <v>0</v>
      </c>
      <c r="F3006" s="63">
        <f t="shared" si="2484"/>
        <v>2.1555667056952665E-2</v>
      </c>
      <c r="G3006" s="65">
        <f>IFERROR(VLOOKUP(B3006,EFA!$C$2:$D$7,2,0),EFA!$D$7)</f>
        <v>1.0058360487805551</v>
      </c>
      <c r="H3006" s="69">
        <f>LGD!$D$6</f>
        <v>0.3</v>
      </c>
      <c r="I3006" s="68">
        <f t="shared" si="2485"/>
        <v>0</v>
      </c>
      <c r="J3006" s="70">
        <f t="shared" si="2486"/>
        <v>0.54924368064616602</v>
      </c>
      <c r="K3006" s="68">
        <f t="shared" si="2487"/>
        <v>0</v>
      </c>
      <c r="M3006" s="64">
        <f t="shared" si="2481"/>
        <v>144</v>
      </c>
      <c r="N3006" s="64">
        <v>1</v>
      </c>
      <c r="O3006" s="63">
        <f t="shared" si="2488"/>
        <v>0.13390000000000002</v>
      </c>
      <c r="P3006" s="87">
        <f t="shared" si="2482"/>
        <v>1.3988494437443212E-2</v>
      </c>
      <c r="Q3006" s="64">
        <f t="shared" si="2489"/>
        <v>90</v>
      </c>
      <c r="R3006" s="87">
        <f t="shared" si="2490"/>
        <v>0.79184416847811057</v>
      </c>
      <c r="S3006" s="64">
        <f t="shared" si="2491"/>
        <v>54</v>
      </c>
    </row>
    <row r="3007" spans="2:19" x14ac:dyDescent="0.25">
      <c r="B3007" s="62">
        <v>5</v>
      </c>
      <c r="C3007" s="64" t="s">
        <v>16</v>
      </c>
      <c r="D3007" s="68"/>
      <c r="E3007" s="68">
        <f t="shared" si="2483"/>
        <v>0</v>
      </c>
      <c r="F3007" s="63">
        <f t="shared" si="2484"/>
        <v>2.1555667056952665E-2</v>
      </c>
      <c r="G3007" s="65">
        <f>IFERROR(VLOOKUP(B3007,EFA!$C$2:$D$7,2,0),EFA!$D$7)</f>
        <v>1.0058360487805551</v>
      </c>
      <c r="H3007" s="69">
        <f>LGD!$D$7</f>
        <v>0.3</v>
      </c>
      <c r="I3007" s="68">
        <f t="shared" si="2485"/>
        <v>0</v>
      </c>
      <c r="J3007" s="70">
        <f t="shared" si="2486"/>
        <v>0.54924368064616602</v>
      </c>
      <c r="K3007" s="68">
        <f t="shared" si="2487"/>
        <v>0</v>
      </c>
      <c r="M3007" s="64">
        <f t="shared" si="2481"/>
        <v>144</v>
      </c>
      <c r="N3007" s="64">
        <v>1</v>
      </c>
      <c r="O3007" s="63">
        <f t="shared" si="2488"/>
        <v>0.13390000000000002</v>
      </c>
      <c r="P3007" s="87">
        <f t="shared" si="2482"/>
        <v>1.3988494437443212E-2</v>
      </c>
      <c r="Q3007" s="64">
        <f t="shared" si="2489"/>
        <v>90</v>
      </c>
      <c r="R3007" s="87">
        <f t="shared" si="2490"/>
        <v>0.79184416847811057</v>
      </c>
      <c r="S3007" s="64">
        <f t="shared" si="2491"/>
        <v>54</v>
      </c>
    </row>
    <row r="3008" spans="2:19" x14ac:dyDescent="0.25">
      <c r="B3008" s="62">
        <v>5</v>
      </c>
      <c r="C3008" s="64" t="s">
        <v>17</v>
      </c>
      <c r="D3008" s="68"/>
      <c r="E3008" s="68">
        <f t="shared" si="2483"/>
        <v>0</v>
      </c>
      <c r="F3008" s="63">
        <f t="shared" si="2484"/>
        <v>2.1555667056952665E-2</v>
      </c>
      <c r="G3008" s="65">
        <f>IFERROR(VLOOKUP(B3008,EFA!$C$2:$D$7,2,0),EFA!$D$7)</f>
        <v>1.0058360487805551</v>
      </c>
      <c r="H3008" s="69">
        <f>LGD!$D$8</f>
        <v>4.6364209605119888E-2</v>
      </c>
      <c r="I3008" s="68">
        <f t="shared" si="2485"/>
        <v>0</v>
      </c>
      <c r="J3008" s="70">
        <f t="shared" si="2486"/>
        <v>0.54924368064616602</v>
      </c>
      <c r="K3008" s="68">
        <f t="shared" si="2487"/>
        <v>0</v>
      </c>
      <c r="M3008" s="64">
        <f t="shared" si="2481"/>
        <v>144</v>
      </c>
      <c r="N3008" s="64">
        <v>1</v>
      </c>
      <c r="O3008" s="63">
        <f t="shared" si="2488"/>
        <v>0.13390000000000002</v>
      </c>
      <c r="P3008" s="87">
        <f t="shared" si="2482"/>
        <v>1.3988494437443212E-2</v>
      </c>
      <c r="Q3008" s="64">
        <f t="shared" si="2489"/>
        <v>90</v>
      </c>
      <c r="R3008" s="87">
        <f t="shared" si="2490"/>
        <v>0.79184416847811057</v>
      </c>
      <c r="S3008" s="64">
        <f t="shared" si="2491"/>
        <v>54</v>
      </c>
    </row>
    <row r="3009" spans="2:19" x14ac:dyDescent="0.25">
      <c r="B3009" s="62">
        <v>5</v>
      </c>
      <c r="C3009" s="64" t="s">
        <v>18</v>
      </c>
      <c r="D3009" s="68"/>
      <c r="E3009" s="68">
        <f t="shared" si="2483"/>
        <v>0</v>
      </c>
      <c r="F3009" s="63">
        <f t="shared" si="2484"/>
        <v>2.1555667056952665E-2</v>
      </c>
      <c r="G3009" s="65">
        <f>IFERROR(VLOOKUP(B3009,EFA!$C$2:$D$7,2,0),EFA!$D$7)</f>
        <v>1.0058360487805551</v>
      </c>
      <c r="H3009" s="69">
        <f>LGD!$D$9</f>
        <v>0.25</v>
      </c>
      <c r="I3009" s="68">
        <f t="shared" si="2485"/>
        <v>0</v>
      </c>
      <c r="J3009" s="70">
        <f t="shared" si="2486"/>
        <v>0.54924368064616602</v>
      </c>
      <c r="K3009" s="68">
        <f t="shared" si="2487"/>
        <v>0</v>
      </c>
      <c r="M3009" s="64">
        <f t="shared" si="2481"/>
        <v>144</v>
      </c>
      <c r="N3009" s="64">
        <v>1</v>
      </c>
      <c r="O3009" s="63">
        <f t="shared" si="2488"/>
        <v>0.13390000000000002</v>
      </c>
      <c r="P3009" s="87">
        <f t="shared" si="2482"/>
        <v>1.3988494437443212E-2</v>
      </c>
      <c r="Q3009" s="64">
        <f t="shared" si="2489"/>
        <v>90</v>
      </c>
      <c r="R3009" s="87">
        <f t="shared" si="2490"/>
        <v>0.79184416847811057</v>
      </c>
      <c r="S3009" s="64">
        <f t="shared" si="2491"/>
        <v>54</v>
      </c>
    </row>
    <row r="3010" spans="2:19" x14ac:dyDescent="0.25">
      <c r="B3010" s="62">
        <v>5</v>
      </c>
      <c r="C3010" s="64" t="s">
        <v>19</v>
      </c>
      <c r="D3010" s="68"/>
      <c r="E3010" s="68">
        <f t="shared" si="2483"/>
        <v>0</v>
      </c>
      <c r="F3010" s="63">
        <f t="shared" si="2484"/>
        <v>2.1555667056952665E-2</v>
      </c>
      <c r="G3010" s="65">
        <f>IFERROR(VLOOKUP(B3010,EFA!$C$2:$D$7,2,0),EFA!$D$7)</f>
        <v>1.0058360487805551</v>
      </c>
      <c r="H3010" s="69">
        <f>LGD!$D$10</f>
        <v>0.35</v>
      </c>
      <c r="I3010" s="68">
        <f t="shared" si="2485"/>
        <v>0</v>
      </c>
      <c r="J3010" s="70">
        <f t="shared" si="2486"/>
        <v>0.54924368064616602</v>
      </c>
      <c r="K3010" s="68">
        <f t="shared" si="2487"/>
        <v>0</v>
      </c>
      <c r="M3010" s="64">
        <f t="shared" si="2481"/>
        <v>144</v>
      </c>
      <c r="N3010" s="64">
        <v>1</v>
      </c>
      <c r="O3010" s="63">
        <f t="shared" si="2488"/>
        <v>0.13390000000000002</v>
      </c>
      <c r="P3010" s="87">
        <f t="shared" si="2482"/>
        <v>1.3988494437443212E-2</v>
      </c>
      <c r="Q3010" s="64">
        <f t="shared" si="2489"/>
        <v>90</v>
      </c>
      <c r="R3010" s="87">
        <f t="shared" si="2490"/>
        <v>0.79184416847811057</v>
      </c>
      <c r="S3010" s="64">
        <f t="shared" si="2491"/>
        <v>54</v>
      </c>
    </row>
    <row r="3011" spans="2:19" x14ac:dyDescent="0.25">
      <c r="B3011" s="62">
        <v>5</v>
      </c>
      <c r="C3011" s="64" t="s">
        <v>20</v>
      </c>
      <c r="D3011" s="68"/>
      <c r="E3011" s="68">
        <f t="shared" si="2483"/>
        <v>0</v>
      </c>
      <c r="F3011" s="63">
        <f t="shared" si="2484"/>
        <v>2.1555667056952665E-2</v>
      </c>
      <c r="G3011" s="65">
        <f>IFERROR(VLOOKUP(B3011,EFA!$C$2:$D$7,2,0),EFA!$D$7)</f>
        <v>1.0058360487805551</v>
      </c>
      <c r="H3011" s="69">
        <f>LGD!$D$11</f>
        <v>0.55000000000000004</v>
      </c>
      <c r="I3011" s="68">
        <f t="shared" si="2485"/>
        <v>0</v>
      </c>
      <c r="J3011" s="70">
        <f t="shared" si="2486"/>
        <v>0.54924368064616602</v>
      </c>
      <c r="K3011" s="68">
        <f t="shared" si="2487"/>
        <v>0</v>
      </c>
      <c r="M3011" s="64">
        <f t="shared" si="2481"/>
        <v>144</v>
      </c>
      <c r="N3011" s="64">
        <v>1</v>
      </c>
      <c r="O3011" s="63">
        <f t="shared" si="2488"/>
        <v>0.13390000000000002</v>
      </c>
      <c r="P3011" s="87">
        <f t="shared" si="2482"/>
        <v>1.3988494437443212E-2</v>
      </c>
      <c r="Q3011" s="64">
        <f t="shared" si="2489"/>
        <v>90</v>
      </c>
      <c r="R3011" s="87">
        <f t="shared" si="2490"/>
        <v>0.79184416847811057</v>
      </c>
      <c r="S3011" s="64">
        <f t="shared" si="2491"/>
        <v>54</v>
      </c>
    </row>
    <row r="3012" spans="2:19" x14ac:dyDescent="0.25">
      <c r="C3012" s="94"/>
      <c r="D3012" s="102"/>
      <c r="E3012" s="102"/>
      <c r="F3012" s="95"/>
      <c r="G3012" s="98"/>
      <c r="H3012" s="99"/>
      <c r="I3012" s="102"/>
      <c r="J3012" s="100"/>
      <c r="K3012" s="102"/>
      <c r="M3012" s="94"/>
      <c r="N3012" s="94"/>
      <c r="O3012" s="95"/>
      <c r="P3012" s="96"/>
      <c r="Q3012" s="94"/>
      <c r="R3012" s="96"/>
      <c r="S3012" s="94"/>
    </row>
    <row r="3013" spans="2:19" x14ac:dyDescent="0.25">
      <c r="B3013" s="62" t="s">
        <v>52</v>
      </c>
      <c r="C3013" s="64" t="s">
        <v>9</v>
      </c>
      <c r="D3013" s="64">
        <v>6</v>
      </c>
      <c r="E3013" s="84" t="s">
        <v>26</v>
      </c>
      <c r="F3013" s="84" t="s">
        <v>39</v>
      </c>
      <c r="G3013" s="84" t="s">
        <v>27</v>
      </c>
      <c r="H3013" s="84" t="s">
        <v>28</v>
      </c>
      <c r="I3013" s="84" t="s">
        <v>29</v>
      </c>
      <c r="J3013" s="84" t="s">
        <v>30</v>
      </c>
      <c r="K3013" s="85" t="s">
        <v>31</v>
      </c>
      <c r="M3013" s="85" t="s">
        <v>32</v>
      </c>
      <c r="N3013" s="85" t="s">
        <v>33</v>
      </c>
      <c r="O3013" s="85" t="s">
        <v>34</v>
      </c>
      <c r="P3013" s="85" t="s">
        <v>35</v>
      </c>
      <c r="Q3013" s="85" t="s">
        <v>36</v>
      </c>
      <c r="R3013" s="85" t="s">
        <v>37</v>
      </c>
      <c r="S3013" s="85" t="s">
        <v>38</v>
      </c>
    </row>
    <row r="3014" spans="2:19" x14ac:dyDescent="0.25">
      <c r="B3014" s="62">
        <v>1</v>
      </c>
      <c r="C3014" s="64" t="s">
        <v>12</v>
      </c>
      <c r="D3014" s="68">
        <f>'61-90 days'!C10</f>
        <v>0</v>
      </c>
      <c r="E3014" s="68">
        <f>D3014*R3014</f>
        <v>0</v>
      </c>
      <c r="F3014" s="63">
        <f>$D$5</f>
        <v>0.24547174401825564</v>
      </c>
      <c r="G3014" s="65">
        <f>IFERROR(VLOOKUP(B3014,EFA!$C$2:$D$7,2,0),EFA!$D$7)</f>
        <v>1.0407772896135385</v>
      </c>
      <c r="H3014" s="69">
        <f>LGD!$D$3</f>
        <v>0</v>
      </c>
      <c r="I3014" s="68">
        <f>E3014*F3014*G3014*H3014</f>
        <v>0</v>
      </c>
      <c r="J3014" s="70">
        <f>1/((1+($O$16/12))^(M3014-Q3014))</f>
        <v>0.93558878588680383</v>
      </c>
      <c r="K3014" s="68">
        <f>I3014*J3014</f>
        <v>0</v>
      </c>
      <c r="M3014" s="64">
        <f t="shared" ref="M3014:M3022" si="2492">$D$39*$O$12</f>
        <v>144</v>
      </c>
      <c r="N3014" s="64">
        <v>1</v>
      </c>
      <c r="O3014" s="63">
        <f>$O$16</f>
        <v>0.13390000000000002</v>
      </c>
      <c r="P3014" s="87">
        <f t="shared" ref="P3014:P3022" si="2493">PMT(O3014/12,M3014,-N3014,0,0)</f>
        <v>1.3988494437443212E-2</v>
      </c>
      <c r="Q3014" s="64">
        <f>M3014-S3014</f>
        <v>138</v>
      </c>
      <c r="R3014" s="87">
        <f>PV(O3014/12,Q3014,-P3014,0,0)</f>
        <v>0.98253822834062898</v>
      </c>
      <c r="S3014" s="64">
        <v>6</v>
      </c>
    </row>
    <row r="3015" spans="2:19" x14ac:dyDescent="0.25">
      <c r="B3015" s="62">
        <v>1</v>
      </c>
      <c r="C3015" s="64" t="s">
        <v>13</v>
      </c>
      <c r="D3015" s="68">
        <f>'61-90 days'!D10</f>
        <v>0</v>
      </c>
      <c r="E3015" s="68">
        <f t="shared" ref="E3015:E3022" si="2494">D3015*R3015</f>
        <v>0</v>
      </c>
      <c r="F3015" s="63">
        <f t="shared" ref="F3015:F3022" si="2495">$D$5</f>
        <v>0.24547174401825564</v>
      </c>
      <c r="G3015" s="65">
        <f>IFERROR(VLOOKUP(B3015,EFA!$C$2:$D$7,2,0),EFA!$D$7)</f>
        <v>1.0407772896135385</v>
      </c>
      <c r="H3015" s="69">
        <f>LGD!$D$4</f>
        <v>0.55000000000000004</v>
      </c>
      <c r="I3015" s="68">
        <f t="shared" ref="I3015:I3022" si="2496">E3015*F3015*G3015*H3015</f>
        <v>0</v>
      </c>
      <c r="J3015" s="70">
        <f t="shared" ref="J3015:J3022" si="2497">1/((1+($O$16/12))^(M3015-Q3015))</f>
        <v>0.93558878588680383</v>
      </c>
      <c r="K3015" s="68">
        <f t="shared" ref="K3015:K3022" si="2498">I3015*J3015</f>
        <v>0</v>
      </c>
      <c r="M3015" s="64">
        <f t="shared" si="2492"/>
        <v>144</v>
      </c>
      <c r="N3015" s="64">
        <v>1</v>
      </c>
      <c r="O3015" s="63">
        <f t="shared" ref="O3015:O3022" si="2499">$O$16</f>
        <v>0.13390000000000002</v>
      </c>
      <c r="P3015" s="87">
        <f t="shared" si="2493"/>
        <v>1.3988494437443212E-2</v>
      </c>
      <c r="Q3015" s="64">
        <f t="shared" ref="Q3015:Q3022" si="2500">M3015-S3015</f>
        <v>138</v>
      </c>
      <c r="R3015" s="87">
        <f t="shared" ref="R3015:R3022" si="2501">PV(O3015/12,Q3015,-P3015,0,0)</f>
        <v>0.98253822834062898</v>
      </c>
      <c r="S3015" s="64">
        <v>6</v>
      </c>
    </row>
    <row r="3016" spans="2:19" x14ac:dyDescent="0.25">
      <c r="B3016" s="62">
        <v>1</v>
      </c>
      <c r="C3016" s="64" t="s">
        <v>14</v>
      </c>
      <c r="D3016" s="68">
        <f>'61-90 days'!E10</f>
        <v>0</v>
      </c>
      <c r="E3016" s="68">
        <f t="shared" si="2494"/>
        <v>0</v>
      </c>
      <c r="F3016" s="63">
        <f t="shared" si="2495"/>
        <v>0.24547174401825564</v>
      </c>
      <c r="G3016" s="65">
        <f>IFERROR(VLOOKUP(B3016,EFA!$C$2:$D$7,2,0),EFA!$D$7)</f>
        <v>1.0407772896135385</v>
      </c>
      <c r="H3016" s="69">
        <f>LGD!$D$5</f>
        <v>0.14000000000000001</v>
      </c>
      <c r="I3016" s="68">
        <f t="shared" si="2496"/>
        <v>0</v>
      </c>
      <c r="J3016" s="70">
        <f t="shared" si="2497"/>
        <v>0.93558878588680383</v>
      </c>
      <c r="K3016" s="68">
        <f t="shared" si="2498"/>
        <v>0</v>
      </c>
      <c r="M3016" s="64">
        <f t="shared" si="2492"/>
        <v>144</v>
      </c>
      <c r="N3016" s="64">
        <v>1</v>
      </c>
      <c r="O3016" s="63">
        <f t="shared" si="2499"/>
        <v>0.13390000000000002</v>
      </c>
      <c r="P3016" s="87">
        <f t="shared" si="2493"/>
        <v>1.3988494437443212E-2</v>
      </c>
      <c r="Q3016" s="64">
        <f t="shared" si="2500"/>
        <v>138</v>
      </c>
      <c r="R3016" s="87">
        <f t="shared" si="2501"/>
        <v>0.98253822834062898</v>
      </c>
      <c r="S3016" s="64">
        <v>6</v>
      </c>
    </row>
    <row r="3017" spans="2:19" x14ac:dyDescent="0.25">
      <c r="B3017" s="62">
        <v>1</v>
      </c>
      <c r="C3017" s="64" t="s">
        <v>15</v>
      </c>
      <c r="D3017" s="68">
        <f>'61-90 days'!F10</f>
        <v>0</v>
      </c>
      <c r="E3017" s="68">
        <f t="shared" si="2494"/>
        <v>0</v>
      </c>
      <c r="F3017" s="63">
        <f t="shared" si="2495"/>
        <v>0.24547174401825564</v>
      </c>
      <c r="G3017" s="65">
        <f>IFERROR(VLOOKUP(B3017,EFA!$C$2:$D$7,2,0),EFA!$D$7)</f>
        <v>1.0407772896135385</v>
      </c>
      <c r="H3017" s="69">
        <f>LGD!$D$6</f>
        <v>0.3</v>
      </c>
      <c r="I3017" s="68">
        <f t="shared" si="2496"/>
        <v>0</v>
      </c>
      <c r="J3017" s="70">
        <f t="shared" si="2497"/>
        <v>0.93558878588680383</v>
      </c>
      <c r="K3017" s="68">
        <f t="shared" si="2498"/>
        <v>0</v>
      </c>
      <c r="M3017" s="64">
        <f t="shared" si="2492"/>
        <v>144</v>
      </c>
      <c r="N3017" s="64">
        <v>1</v>
      </c>
      <c r="O3017" s="63">
        <f t="shared" si="2499"/>
        <v>0.13390000000000002</v>
      </c>
      <c r="P3017" s="87">
        <f t="shared" si="2493"/>
        <v>1.3988494437443212E-2</v>
      </c>
      <c r="Q3017" s="64">
        <f t="shared" si="2500"/>
        <v>138</v>
      </c>
      <c r="R3017" s="87">
        <f t="shared" si="2501"/>
        <v>0.98253822834062898</v>
      </c>
      <c r="S3017" s="64">
        <v>6</v>
      </c>
    </row>
    <row r="3018" spans="2:19" x14ac:dyDescent="0.25">
      <c r="B3018" s="62">
        <v>1</v>
      </c>
      <c r="C3018" s="64" t="s">
        <v>16</v>
      </c>
      <c r="D3018" s="68">
        <f>'61-90 days'!G10</f>
        <v>0</v>
      </c>
      <c r="E3018" s="68">
        <f t="shared" si="2494"/>
        <v>0</v>
      </c>
      <c r="F3018" s="63">
        <f t="shared" si="2495"/>
        <v>0.24547174401825564</v>
      </c>
      <c r="G3018" s="65">
        <f>IFERROR(VLOOKUP(B3018,EFA!$C$2:$D$7,2,0),EFA!$D$7)</f>
        <v>1.0407772896135385</v>
      </c>
      <c r="H3018" s="69">
        <f>LGD!$D$7</f>
        <v>0.3</v>
      </c>
      <c r="I3018" s="68">
        <f t="shared" si="2496"/>
        <v>0</v>
      </c>
      <c r="J3018" s="70">
        <f t="shared" si="2497"/>
        <v>0.93558878588680383</v>
      </c>
      <c r="K3018" s="68">
        <f t="shared" si="2498"/>
        <v>0</v>
      </c>
      <c r="M3018" s="64">
        <f t="shared" si="2492"/>
        <v>144</v>
      </c>
      <c r="N3018" s="64">
        <v>1</v>
      </c>
      <c r="O3018" s="63">
        <f t="shared" si="2499"/>
        <v>0.13390000000000002</v>
      </c>
      <c r="P3018" s="87">
        <f t="shared" si="2493"/>
        <v>1.3988494437443212E-2</v>
      </c>
      <c r="Q3018" s="64">
        <f t="shared" si="2500"/>
        <v>138</v>
      </c>
      <c r="R3018" s="87">
        <f t="shared" si="2501"/>
        <v>0.98253822834062898</v>
      </c>
      <c r="S3018" s="64">
        <v>6</v>
      </c>
    </row>
    <row r="3019" spans="2:19" x14ac:dyDescent="0.25">
      <c r="B3019" s="62">
        <v>1</v>
      </c>
      <c r="C3019" s="64" t="s">
        <v>17</v>
      </c>
      <c r="D3019" s="68">
        <f>'61-90 days'!H10</f>
        <v>0</v>
      </c>
      <c r="E3019" s="68">
        <f t="shared" si="2494"/>
        <v>0</v>
      </c>
      <c r="F3019" s="63">
        <f t="shared" si="2495"/>
        <v>0.24547174401825564</v>
      </c>
      <c r="G3019" s="65">
        <f>IFERROR(VLOOKUP(B3019,EFA!$C$2:$D$7,2,0),EFA!$D$7)</f>
        <v>1.0407772896135385</v>
      </c>
      <c r="H3019" s="69">
        <f>LGD!$D$8</f>
        <v>4.6364209605119888E-2</v>
      </c>
      <c r="I3019" s="68">
        <f t="shared" si="2496"/>
        <v>0</v>
      </c>
      <c r="J3019" s="70">
        <f t="shared" si="2497"/>
        <v>0.93558878588680383</v>
      </c>
      <c r="K3019" s="68">
        <f t="shared" si="2498"/>
        <v>0</v>
      </c>
      <c r="M3019" s="64">
        <f t="shared" si="2492"/>
        <v>144</v>
      </c>
      <c r="N3019" s="64">
        <v>1</v>
      </c>
      <c r="O3019" s="63">
        <f t="shared" si="2499"/>
        <v>0.13390000000000002</v>
      </c>
      <c r="P3019" s="87">
        <f t="shared" si="2493"/>
        <v>1.3988494437443212E-2</v>
      </c>
      <c r="Q3019" s="64">
        <f t="shared" si="2500"/>
        <v>138</v>
      </c>
      <c r="R3019" s="87">
        <f t="shared" si="2501"/>
        <v>0.98253822834062898</v>
      </c>
      <c r="S3019" s="64">
        <v>6</v>
      </c>
    </row>
    <row r="3020" spans="2:19" x14ac:dyDescent="0.25">
      <c r="B3020" s="62">
        <v>1</v>
      </c>
      <c r="C3020" s="64" t="s">
        <v>18</v>
      </c>
      <c r="D3020" s="68">
        <f>'61-90 days'!I10</f>
        <v>0</v>
      </c>
      <c r="E3020" s="68">
        <f t="shared" si="2494"/>
        <v>0</v>
      </c>
      <c r="F3020" s="63">
        <f t="shared" si="2495"/>
        <v>0.24547174401825564</v>
      </c>
      <c r="G3020" s="65">
        <f>IFERROR(VLOOKUP(B3020,EFA!$C$2:$D$7,2,0),EFA!$D$7)</f>
        <v>1.0407772896135385</v>
      </c>
      <c r="H3020" s="69">
        <f>LGD!$D$9</f>
        <v>0.25</v>
      </c>
      <c r="I3020" s="68">
        <f t="shared" si="2496"/>
        <v>0</v>
      </c>
      <c r="J3020" s="70">
        <f t="shared" si="2497"/>
        <v>0.93558878588680383</v>
      </c>
      <c r="K3020" s="68">
        <f t="shared" si="2498"/>
        <v>0</v>
      </c>
      <c r="M3020" s="64">
        <f t="shared" si="2492"/>
        <v>144</v>
      </c>
      <c r="N3020" s="64">
        <v>1</v>
      </c>
      <c r="O3020" s="63">
        <f t="shared" si="2499"/>
        <v>0.13390000000000002</v>
      </c>
      <c r="P3020" s="87">
        <f t="shared" si="2493"/>
        <v>1.3988494437443212E-2</v>
      </c>
      <c r="Q3020" s="64">
        <f t="shared" si="2500"/>
        <v>138</v>
      </c>
      <c r="R3020" s="87">
        <f t="shared" si="2501"/>
        <v>0.98253822834062898</v>
      </c>
      <c r="S3020" s="64">
        <v>6</v>
      </c>
    </row>
    <row r="3021" spans="2:19" x14ac:dyDescent="0.25">
      <c r="B3021" s="62">
        <v>1</v>
      </c>
      <c r="C3021" s="64" t="s">
        <v>19</v>
      </c>
      <c r="D3021" s="68">
        <f>'61-90 days'!J10</f>
        <v>0</v>
      </c>
      <c r="E3021" s="68">
        <f t="shared" si="2494"/>
        <v>0</v>
      </c>
      <c r="F3021" s="63">
        <f t="shared" si="2495"/>
        <v>0.24547174401825564</v>
      </c>
      <c r="G3021" s="65">
        <f>IFERROR(VLOOKUP(B3021,EFA!$C$2:$D$7,2,0),EFA!$D$7)</f>
        <v>1.0407772896135385</v>
      </c>
      <c r="H3021" s="69">
        <f>LGD!$D$10</f>
        <v>0.35</v>
      </c>
      <c r="I3021" s="68">
        <f t="shared" si="2496"/>
        <v>0</v>
      </c>
      <c r="J3021" s="70">
        <f t="shared" si="2497"/>
        <v>0.93558878588680383</v>
      </c>
      <c r="K3021" s="68">
        <f t="shared" si="2498"/>
        <v>0</v>
      </c>
      <c r="M3021" s="64">
        <f t="shared" si="2492"/>
        <v>144</v>
      </c>
      <c r="N3021" s="64">
        <v>1</v>
      </c>
      <c r="O3021" s="63">
        <f t="shared" si="2499"/>
        <v>0.13390000000000002</v>
      </c>
      <c r="P3021" s="87">
        <f t="shared" si="2493"/>
        <v>1.3988494437443212E-2</v>
      </c>
      <c r="Q3021" s="64">
        <f t="shared" si="2500"/>
        <v>138</v>
      </c>
      <c r="R3021" s="87">
        <f t="shared" si="2501"/>
        <v>0.98253822834062898</v>
      </c>
      <c r="S3021" s="64">
        <v>6</v>
      </c>
    </row>
    <row r="3022" spans="2:19" x14ac:dyDescent="0.25">
      <c r="B3022" s="62">
        <v>1</v>
      </c>
      <c r="C3022" s="64" t="s">
        <v>20</v>
      </c>
      <c r="D3022" s="68">
        <f>'61-90 days'!K10</f>
        <v>0</v>
      </c>
      <c r="E3022" s="68">
        <f t="shared" si="2494"/>
        <v>0</v>
      </c>
      <c r="F3022" s="63">
        <f t="shared" si="2495"/>
        <v>0.24547174401825564</v>
      </c>
      <c r="G3022" s="65">
        <f>IFERROR(VLOOKUP(B3022,EFA!$C$2:$D$7,2,0),EFA!$D$7)</f>
        <v>1.0407772896135385</v>
      </c>
      <c r="H3022" s="69">
        <f>LGD!$D$11</f>
        <v>0.55000000000000004</v>
      </c>
      <c r="I3022" s="68">
        <f t="shared" si="2496"/>
        <v>0</v>
      </c>
      <c r="J3022" s="70">
        <f t="shared" si="2497"/>
        <v>0.93558878588680383</v>
      </c>
      <c r="K3022" s="68">
        <f t="shared" si="2498"/>
        <v>0</v>
      </c>
      <c r="M3022" s="64">
        <f t="shared" si="2492"/>
        <v>144</v>
      </c>
      <c r="N3022" s="64">
        <v>1</v>
      </c>
      <c r="O3022" s="63">
        <f t="shared" si="2499"/>
        <v>0.13390000000000002</v>
      </c>
      <c r="P3022" s="87">
        <f t="shared" si="2493"/>
        <v>1.3988494437443212E-2</v>
      </c>
      <c r="Q3022" s="64">
        <f t="shared" si="2500"/>
        <v>138</v>
      </c>
      <c r="R3022" s="87">
        <f t="shared" si="2501"/>
        <v>0.98253822834062898</v>
      </c>
      <c r="S3022" s="64">
        <v>6</v>
      </c>
    </row>
    <row r="3023" spans="2:19" x14ac:dyDescent="0.25">
      <c r="C3023" s="88"/>
      <c r="D3023" s="89"/>
      <c r="E3023" s="89"/>
      <c r="F3023" s="90"/>
      <c r="G3023" s="91"/>
      <c r="H3023" s="92"/>
      <c r="I3023" s="89"/>
      <c r="J3023" s="93"/>
      <c r="K3023" s="89"/>
      <c r="M3023" s="94"/>
      <c r="N3023" s="94"/>
      <c r="O3023" s="95"/>
      <c r="P3023" s="96"/>
      <c r="Q3023" s="94"/>
      <c r="R3023" s="96"/>
      <c r="S3023" s="94"/>
    </row>
    <row r="3024" spans="2:19" x14ac:dyDescent="0.25">
      <c r="B3024" s="62" t="s">
        <v>52</v>
      </c>
      <c r="C3024" s="64" t="s">
        <v>9</v>
      </c>
      <c r="D3024" s="64">
        <v>6</v>
      </c>
      <c r="E3024" s="84" t="s">
        <v>26</v>
      </c>
      <c r="F3024" s="84" t="s">
        <v>39</v>
      </c>
      <c r="G3024" s="84" t="s">
        <v>27</v>
      </c>
      <c r="H3024" s="84" t="s">
        <v>28</v>
      </c>
      <c r="I3024" s="84" t="s">
        <v>29</v>
      </c>
      <c r="J3024" s="84" t="s">
        <v>30</v>
      </c>
      <c r="K3024" s="85" t="s">
        <v>31</v>
      </c>
      <c r="M3024" s="85" t="s">
        <v>32</v>
      </c>
      <c r="N3024" s="85" t="s">
        <v>33</v>
      </c>
      <c r="O3024" s="85" t="s">
        <v>34</v>
      </c>
      <c r="P3024" s="85" t="s">
        <v>35</v>
      </c>
      <c r="Q3024" s="85" t="s">
        <v>36</v>
      </c>
      <c r="R3024" s="85" t="s">
        <v>37</v>
      </c>
      <c r="S3024" s="85" t="s">
        <v>38</v>
      </c>
    </row>
    <row r="3025" spans="2:19" x14ac:dyDescent="0.25">
      <c r="B3025" s="62">
        <v>2</v>
      </c>
      <c r="C3025" s="64" t="s">
        <v>12</v>
      </c>
      <c r="D3025" s="68"/>
      <c r="E3025" s="68">
        <f>D3014*R3025</f>
        <v>0</v>
      </c>
      <c r="F3025" s="63">
        <f>$E$5-$D$5</f>
        <v>6.8235135937094266E-2</v>
      </c>
      <c r="G3025" s="65">
        <f>IFERROR(VLOOKUP(B3025,EFA!$C$2:$D$7,2,0),EFA!$D$7)</f>
        <v>0.97341921930465047</v>
      </c>
      <c r="H3025" s="69">
        <f>LGD!$D$3</f>
        <v>0</v>
      </c>
      <c r="I3025" s="68">
        <f>E3025*F3025*G3025*H3025</f>
        <v>0</v>
      </c>
      <c r="J3025" s="70">
        <f>1/((1+($O$16/12))^(M3025-Q3025))</f>
        <v>0.81894554163582844</v>
      </c>
      <c r="K3025" s="68">
        <f>I3025*J3025</f>
        <v>0</v>
      </c>
      <c r="M3025" s="64">
        <f t="shared" ref="M3025:M3033" si="2502">$D$39*$O$12</f>
        <v>144</v>
      </c>
      <c r="N3025" s="64">
        <v>1</v>
      </c>
      <c r="O3025" s="63">
        <f>$O$16</f>
        <v>0.13390000000000002</v>
      </c>
      <c r="P3025" s="87">
        <f t="shared" ref="P3025:P3033" si="2503">PMT(O3025/12,M3025,-N3025,0,0)</f>
        <v>1.3988494437443212E-2</v>
      </c>
      <c r="Q3025" s="64">
        <f>M3025-S3025</f>
        <v>126</v>
      </c>
      <c r="R3025" s="87">
        <f>PV(O3025/12,Q3025,-P3025,0,0)</f>
        <v>0.94392542022515413</v>
      </c>
      <c r="S3025" s="64">
        <f>12+6</f>
        <v>18</v>
      </c>
    </row>
    <row r="3026" spans="2:19" x14ac:dyDescent="0.25">
      <c r="B3026" s="62">
        <v>2</v>
      </c>
      <c r="C3026" s="64" t="s">
        <v>13</v>
      </c>
      <c r="D3026" s="68"/>
      <c r="E3026" s="68">
        <f t="shared" ref="E3026:E3033" si="2504">D3015*R3026</f>
        <v>0</v>
      </c>
      <c r="F3026" s="63">
        <f t="shared" ref="F3026:F3033" si="2505">$E$5-$D$5</f>
        <v>6.8235135937094266E-2</v>
      </c>
      <c r="G3026" s="65">
        <f>IFERROR(VLOOKUP(B3026,EFA!$C$2:$D$7,2,0),EFA!$D$7)</f>
        <v>0.97341921930465047</v>
      </c>
      <c r="H3026" s="69">
        <f>LGD!$D$4</f>
        <v>0.55000000000000004</v>
      </c>
      <c r="I3026" s="68">
        <f t="shared" ref="I3026:I3033" si="2506">E3026*F3026*G3026*H3026</f>
        <v>0</v>
      </c>
      <c r="J3026" s="70">
        <f t="shared" ref="J3026:J3033" si="2507">1/((1+($O$16/12))^(M3026-Q3026))</f>
        <v>0.81894554163582844</v>
      </c>
      <c r="K3026" s="68">
        <f t="shared" ref="K3026:K3033" si="2508">I3026*J3026</f>
        <v>0</v>
      </c>
      <c r="M3026" s="64">
        <f t="shared" si="2502"/>
        <v>144</v>
      </c>
      <c r="N3026" s="64">
        <v>1</v>
      </c>
      <c r="O3026" s="63">
        <f t="shared" ref="O3026:O3033" si="2509">$O$16</f>
        <v>0.13390000000000002</v>
      </c>
      <c r="P3026" s="87">
        <f t="shared" si="2503"/>
        <v>1.3988494437443212E-2</v>
      </c>
      <c r="Q3026" s="64">
        <f t="shared" ref="Q3026:Q3033" si="2510">M3026-S3026</f>
        <v>126</v>
      </c>
      <c r="R3026" s="87">
        <f t="shared" ref="R3026:R3033" si="2511">PV(O3026/12,Q3026,-P3026,0,0)</f>
        <v>0.94392542022515413</v>
      </c>
      <c r="S3026" s="64">
        <f t="shared" ref="S3026:S3033" si="2512">12+6</f>
        <v>18</v>
      </c>
    </row>
    <row r="3027" spans="2:19" x14ac:dyDescent="0.25">
      <c r="B3027" s="62">
        <v>2</v>
      </c>
      <c r="C3027" s="64" t="s">
        <v>14</v>
      </c>
      <c r="D3027" s="68"/>
      <c r="E3027" s="68">
        <f t="shared" si="2504"/>
        <v>0</v>
      </c>
      <c r="F3027" s="63">
        <f t="shared" si="2505"/>
        <v>6.8235135937094266E-2</v>
      </c>
      <c r="G3027" s="65">
        <f>IFERROR(VLOOKUP(B3027,EFA!$C$2:$D$7,2,0),EFA!$D$7)</f>
        <v>0.97341921930465047</v>
      </c>
      <c r="H3027" s="69">
        <f>LGD!$D$5</f>
        <v>0.14000000000000001</v>
      </c>
      <c r="I3027" s="68">
        <f t="shared" si="2506"/>
        <v>0</v>
      </c>
      <c r="J3027" s="70">
        <f t="shared" si="2507"/>
        <v>0.81894554163582844</v>
      </c>
      <c r="K3027" s="68">
        <f t="shared" si="2508"/>
        <v>0</v>
      </c>
      <c r="M3027" s="64">
        <f t="shared" si="2502"/>
        <v>144</v>
      </c>
      <c r="N3027" s="64">
        <v>1</v>
      </c>
      <c r="O3027" s="63">
        <f t="shared" si="2509"/>
        <v>0.13390000000000002</v>
      </c>
      <c r="P3027" s="87">
        <f t="shared" si="2503"/>
        <v>1.3988494437443212E-2</v>
      </c>
      <c r="Q3027" s="64">
        <f t="shared" si="2510"/>
        <v>126</v>
      </c>
      <c r="R3027" s="87">
        <f t="shared" si="2511"/>
        <v>0.94392542022515413</v>
      </c>
      <c r="S3027" s="64">
        <f t="shared" si="2512"/>
        <v>18</v>
      </c>
    </row>
    <row r="3028" spans="2:19" x14ac:dyDescent="0.25">
      <c r="B3028" s="62">
        <v>2</v>
      </c>
      <c r="C3028" s="64" t="s">
        <v>15</v>
      </c>
      <c r="D3028" s="68"/>
      <c r="E3028" s="68">
        <f t="shared" si="2504"/>
        <v>0</v>
      </c>
      <c r="F3028" s="63">
        <f t="shared" si="2505"/>
        <v>6.8235135937094266E-2</v>
      </c>
      <c r="G3028" s="65">
        <f>IFERROR(VLOOKUP(B3028,EFA!$C$2:$D$7,2,0),EFA!$D$7)</f>
        <v>0.97341921930465047</v>
      </c>
      <c r="H3028" s="69">
        <f>LGD!$D$6</f>
        <v>0.3</v>
      </c>
      <c r="I3028" s="68">
        <f t="shared" si="2506"/>
        <v>0</v>
      </c>
      <c r="J3028" s="70">
        <f t="shared" si="2507"/>
        <v>0.81894554163582844</v>
      </c>
      <c r="K3028" s="68">
        <f t="shared" si="2508"/>
        <v>0</v>
      </c>
      <c r="M3028" s="64">
        <f t="shared" si="2502"/>
        <v>144</v>
      </c>
      <c r="N3028" s="64">
        <v>1</v>
      </c>
      <c r="O3028" s="63">
        <f t="shared" si="2509"/>
        <v>0.13390000000000002</v>
      </c>
      <c r="P3028" s="87">
        <f t="shared" si="2503"/>
        <v>1.3988494437443212E-2</v>
      </c>
      <c r="Q3028" s="64">
        <f t="shared" si="2510"/>
        <v>126</v>
      </c>
      <c r="R3028" s="87">
        <f t="shared" si="2511"/>
        <v>0.94392542022515413</v>
      </c>
      <c r="S3028" s="64">
        <f t="shared" si="2512"/>
        <v>18</v>
      </c>
    </row>
    <row r="3029" spans="2:19" x14ac:dyDescent="0.25">
      <c r="B3029" s="62">
        <v>2</v>
      </c>
      <c r="C3029" s="64" t="s">
        <v>16</v>
      </c>
      <c r="D3029" s="68"/>
      <c r="E3029" s="68">
        <f t="shared" si="2504"/>
        <v>0</v>
      </c>
      <c r="F3029" s="63">
        <f t="shared" si="2505"/>
        <v>6.8235135937094266E-2</v>
      </c>
      <c r="G3029" s="65">
        <f>IFERROR(VLOOKUP(B3029,EFA!$C$2:$D$7,2,0),EFA!$D$7)</f>
        <v>0.97341921930465047</v>
      </c>
      <c r="H3029" s="69">
        <f>LGD!$D$7</f>
        <v>0.3</v>
      </c>
      <c r="I3029" s="68">
        <f t="shared" si="2506"/>
        <v>0</v>
      </c>
      <c r="J3029" s="70">
        <f t="shared" si="2507"/>
        <v>0.81894554163582844</v>
      </c>
      <c r="K3029" s="68">
        <f t="shared" si="2508"/>
        <v>0</v>
      </c>
      <c r="M3029" s="64">
        <f t="shared" si="2502"/>
        <v>144</v>
      </c>
      <c r="N3029" s="64">
        <v>1</v>
      </c>
      <c r="O3029" s="63">
        <f t="shared" si="2509"/>
        <v>0.13390000000000002</v>
      </c>
      <c r="P3029" s="87">
        <f t="shared" si="2503"/>
        <v>1.3988494437443212E-2</v>
      </c>
      <c r="Q3029" s="64">
        <f t="shared" si="2510"/>
        <v>126</v>
      </c>
      <c r="R3029" s="87">
        <f t="shared" si="2511"/>
        <v>0.94392542022515413</v>
      </c>
      <c r="S3029" s="64">
        <f t="shared" si="2512"/>
        <v>18</v>
      </c>
    </row>
    <row r="3030" spans="2:19" x14ac:dyDescent="0.25">
      <c r="B3030" s="62">
        <v>2</v>
      </c>
      <c r="C3030" s="64" t="s">
        <v>17</v>
      </c>
      <c r="D3030" s="68"/>
      <c r="E3030" s="68">
        <f t="shared" si="2504"/>
        <v>0</v>
      </c>
      <c r="F3030" s="63">
        <f t="shared" si="2505"/>
        <v>6.8235135937094266E-2</v>
      </c>
      <c r="G3030" s="65">
        <f>IFERROR(VLOOKUP(B3030,EFA!$C$2:$D$7,2,0),EFA!$D$7)</f>
        <v>0.97341921930465047</v>
      </c>
      <c r="H3030" s="69">
        <f>LGD!$D$8</f>
        <v>4.6364209605119888E-2</v>
      </c>
      <c r="I3030" s="68">
        <f t="shared" si="2506"/>
        <v>0</v>
      </c>
      <c r="J3030" s="70">
        <f t="shared" si="2507"/>
        <v>0.81894554163582844</v>
      </c>
      <c r="K3030" s="68">
        <f t="shared" si="2508"/>
        <v>0</v>
      </c>
      <c r="M3030" s="64">
        <f t="shared" si="2502"/>
        <v>144</v>
      </c>
      <c r="N3030" s="64">
        <v>1</v>
      </c>
      <c r="O3030" s="63">
        <f t="shared" si="2509"/>
        <v>0.13390000000000002</v>
      </c>
      <c r="P3030" s="87">
        <f t="shared" si="2503"/>
        <v>1.3988494437443212E-2</v>
      </c>
      <c r="Q3030" s="64">
        <f t="shared" si="2510"/>
        <v>126</v>
      </c>
      <c r="R3030" s="87">
        <f t="shared" si="2511"/>
        <v>0.94392542022515413</v>
      </c>
      <c r="S3030" s="64">
        <f t="shared" si="2512"/>
        <v>18</v>
      </c>
    </row>
    <row r="3031" spans="2:19" x14ac:dyDescent="0.25">
      <c r="B3031" s="62">
        <v>2</v>
      </c>
      <c r="C3031" s="64" t="s">
        <v>18</v>
      </c>
      <c r="D3031" s="68"/>
      <c r="E3031" s="68">
        <f t="shared" si="2504"/>
        <v>0</v>
      </c>
      <c r="F3031" s="63">
        <f t="shared" si="2505"/>
        <v>6.8235135937094266E-2</v>
      </c>
      <c r="G3031" s="65">
        <f>IFERROR(VLOOKUP(B3031,EFA!$C$2:$D$7,2,0),EFA!$D$7)</f>
        <v>0.97341921930465047</v>
      </c>
      <c r="H3031" s="69">
        <f>LGD!$D$9</f>
        <v>0.25</v>
      </c>
      <c r="I3031" s="68">
        <f t="shared" si="2506"/>
        <v>0</v>
      </c>
      <c r="J3031" s="70">
        <f t="shared" si="2507"/>
        <v>0.81894554163582844</v>
      </c>
      <c r="K3031" s="68">
        <f t="shared" si="2508"/>
        <v>0</v>
      </c>
      <c r="M3031" s="64">
        <f t="shared" si="2502"/>
        <v>144</v>
      </c>
      <c r="N3031" s="64">
        <v>1</v>
      </c>
      <c r="O3031" s="63">
        <f t="shared" si="2509"/>
        <v>0.13390000000000002</v>
      </c>
      <c r="P3031" s="87">
        <f t="shared" si="2503"/>
        <v>1.3988494437443212E-2</v>
      </c>
      <c r="Q3031" s="64">
        <f t="shared" si="2510"/>
        <v>126</v>
      </c>
      <c r="R3031" s="87">
        <f t="shared" si="2511"/>
        <v>0.94392542022515413</v>
      </c>
      <c r="S3031" s="64">
        <f t="shared" si="2512"/>
        <v>18</v>
      </c>
    </row>
    <row r="3032" spans="2:19" x14ac:dyDescent="0.25">
      <c r="B3032" s="62">
        <v>2</v>
      </c>
      <c r="C3032" s="64" t="s">
        <v>19</v>
      </c>
      <c r="D3032" s="68"/>
      <c r="E3032" s="68">
        <f t="shared" si="2504"/>
        <v>0</v>
      </c>
      <c r="F3032" s="63">
        <f t="shared" si="2505"/>
        <v>6.8235135937094266E-2</v>
      </c>
      <c r="G3032" s="65">
        <f>IFERROR(VLOOKUP(B3032,EFA!$C$2:$D$7,2,0),EFA!$D$7)</f>
        <v>0.97341921930465047</v>
      </c>
      <c r="H3032" s="69">
        <f>LGD!$D$10</f>
        <v>0.35</v>
      </c>
      <c r="I3032" s="68">
        <f t="shared" si="2506"/>
        <v>0</v>
      </c>
      <c r="J3032" s="70">
        <f t="shared" si="2507"/>
        <v>0.81894554163582844</v>
      </c>
      <c r="K3032" s="68">
        <f t="shared" si="2508"/>
        <v>0</v>
      </c>
      <c r="M3032" s="64">
        <f t="shared" si="2502"/>
        <v>144</v>
      </c>
      <c r="N3032" s="64">
        <v>1</v>
      </c>
      <c r="O3032" s="63">
        <f t="shared" si="2509"/>
        <v>0.13390000000000002</v>
      </c>
      <c r="P3032" s="87">
        <f t="shared" si="2503"/>
        <v>1.3988494437443212E-2</v>
      </c>
      <c r="Q3032" s="64">
        <f t="shared" si="2510"/>
        <v>126</v>
      </c>
      <c r="R3032" s="87">
        <f t="shared" si="2511"/>
        <v>0.94392542022515413</v>
      </c>
      <c r="S3032" s="64">
        <f t="shared" si="2512"/>
        <v>18</v>
      </c>
    </row>
    <row r="3033" spans="2:19" x14ac:dyDescent="0.25">
      <c r="B3033" s="62">
        <v>2</v>
      </c>
      <c r="C3033" s="64" t="s">
        <v>20</v>
      </c>
      <c r="D3033" s="68"/>
      <c r="E3033" s="68">
        <f t="shared" si="2504"/>
        <v>0</v>
      </c>
      <c r="F3033" s="63">
        <f t="shared" si="2505"/>
        <v>6.8235135937094266E-2</v>
      </c>
      <c r="G3033" s="65">
        <f>IFERROR(VLOOKUP(B3033,EFA!$C$2:$D$7,2,0),EFA!$D$7)</f>
        <v>0.97341921930465047</v>
      </c>
      <c r="H3033" s="69">
        <f>LGD!$D$11</f>
        <v>0.55000000000000004</v>
      </c>
      <c r="I3033" s="68">
        <f t="shared" si="2506"/>
        <v>0</v>
      </c>
      <c r="J3033" s="70">
        <f t="shared" si="2507"/>
        <v>0.81894554163582844</v>
      </c>
      <c r="K3033" s="68">
        <f t="shared" si="2508"/>
        <v>0</v>
      </c>
      <c r="M3033" s="64">
        <f t="shared" si="2502"/>
        <v>144</v>
      </c>
      <c r="N3033" s="64">
        <v>1</v>
      </c>
      <c r="O3033" s="63">
        <f t="shared" si="2509"/>
        <v>0.13390000000000002</v>
      </c>
      <c r="P3033" s="87">
        <f t="shared" si="2503"/>
        <v>1.3988494437443212E-2</v>
      </c>
      <c r="Q3033" s="64">
        <f t="shared" si="2510"/>
        <v>126</v>
      </c>
      <c r="R3033" s="87">
        <f t="shared" si="2511"/>
        <v>0.94392542022515413</v>
      </c>
      <c r="S3033" s="64">
        <f t="shared" si="2512"/>
        <v>18</v>
      </c>
    </row>
    <row r="3034" spans="2:19" x14ac:dyDescent="0.25">
      <c r="C3034" s="64"/>
      <c r="D3034" s="68"/>
      <c r="E3034" s="68"/>
      <c r="F3034" s="63"/>
      <c r="G3034" s="65"/>
      <c r="H3034" s="69"/>
      <c r="I3034" s="68"/>
      <c r="J3034" s="70"/>
      <c r="K3034" s="68"/>
      <c r="M3034" s="64"/>
      <c r="N3034" s="64"/>
      <c r="O3034" s="63"/>
      <c r="P3034" s="87"/>
      <c r="Q3034" s="64"/>
      <c r="R3034" s="87"/>
      <c r="S3034" s="64"/>
    </row>
    <row r="3035" spans="2:19" x14ac:dyDescent="0.25">
      <c r="B3035" s="62" t="s">
        <v>52</v>
      </c>
      <c r="C3035" s="64" t="s">
        <v>9</v>
      </c>
      <c r="D3035" s="64">
        <v>6</v>
      </c>
      <c r="E3035" s="84" t="s">
        <v>26</v>
      </c>
      <c r="F3035" s="84" t="s">
        <v>39</v>
      </c>
      <c r="G3035" s="84" t="s">
        <v>27</v>
      </c>
      <c r="H3035" s="84" t="s">
        <v>28</v>
      </c>
      <c r="I3035" s="84" t="s">
        <v>29</v>
      </c>
      <c r="J3035" s="84" t="s">
        <v>30</v>
      </c>
      <c r="K3035" s="85" t="s">
        <v>31</v>
      </c>
      <c r="M3035" s="85" t="s">
        <v>32</v>
      </c>
      <c r="N3035" s="85" t="s">
        <v>33</v>
      </c>
      <c r="O3035" s="85" t="s">
        <v>34</v>
      </c>
      <c r="P3035" s="85" t="s">
        <v>35</v>
      </c>
      <c r="Q3035" s="85" t="s">
        <v>36</v>
      </c>
      <c r="R3035" s="85" t="s">
        <v>37</v>
      </c>
      <c r="S3035" s="85" t="s">
        <v>38</v>
      </c>
    </row>
    <row r="3036" spans="2:19" x14ac:dyDescent="0.25">
      <c r="B3036" s="62">
        <v>3</v>
      </c>
      <c r="C3036" s="64" t="s">
        <v>12</v>
      </c>
      <c r="D3036" s="68"/>
      <c r="E3036" s="68">
        <f>D3014*R3036</f>
        <v>0</v>
      </c>
      <c r="F3036" s="63">
        <f>$F$5-$E$5</f>
        <v>3.7666334865383122E-2</v>
      </c>
      <c r="G3036" s="65">
        <f>IFERROR(VLOOKUP(B3036,EFA!$C$2:$D$7,2,0),EFA!$D$7)</f>
        <v>0.97750576770633035</v>
      </c>
      <c r="H3036" s="69">
        <f>LGD!$D$3</f>
        <v>0</v>
      </c>
      <c r="I3036" s="68">
        <f>E3036*F3036*G3036*H3036</f>
        <v>0</v>
      </c>
      <c r="J3036" s="70">
        <f>1/((1+($O$16/12))^(M3036-Q3036))</f>
        <v>0.7168446333284122</v>
      </c>
      <c r="K3036" s="68">
        <f>I3036*J3036</f>
        <v>0</v>
      </c>
      <c r="M3036" s="64">
        <f t="shared" ref="M3036:M3044" si="2513">$D$39*$O$12</f>
        <v>144</v>
      </c>
      <c r="N3036" s="64">
        <v>1</v>
      </c>
      <c r="O3036" s="63">
        <f>$O$16</f>
        <v>0.13390000000000002</v>
      </c>
      <c r="P3036" s="87">
        <f t="shared" ref="P3036:P3044" si="2514">PMT(O3036/12,M3036,-N3036,0,0)</f>
        <v>1.3988494437443212E-2</v>
      </c>
      <c r="Q3036" s="64">
        <f>M3036-S3036</f>
        <v>114</v>
      </c>
      <c r="R3036" s="87">
        <f>PV(O3036/12,Q3036,-P3036,0,0)</f>
        <v>0.899812950680138</v>
      </c>
      <c r="S3036" s="64">
        <f>12+12+6</f>
        <v>30</v>
      </c>
    </row>
    <row r="3037" spans="2:19" x14ac:dyDescent="0.25">
      <c r="B3037" s="62">
        <v>3</v>
      </c>
      <c r="C3037" s="64" t="s">
        <v>13</v>
      </c>
      <c r="D3037" s="68"/>
      <c r="E3037" s="68">
        <f t="shared" ref="E3037:E3044" si="2515">D3015*R3037</f>
        <v>0</v>
      </c>
      <c r="F3037" s="63">
        <f t="shared" ref="F3037:F3044" si="2516">$F$5-$E$5</f>
        <v>3.7666334865383122E-2</v>
      </c>
      <c r="G3037" s="65">
        <f>IFERROR(VLOOKUP(B3037,EFA!$C$2:$D$7,2,0),EFA!$D$7)</f>
        <v>0.97750576770633035</v>
      </c>
      <c r="H3037" s="69">
        <f>LGD!$D$4</f>
        <v>0.55000000000000004</v>
      </c>
      <c r="I3037" s="68">
        <f t="shared" ref="I3037:I3044" si="2517">E3037*F3037*G3037*H3037</f>
        <v>0</v>
      </c>
      <c r="J3037" s="70">
        <f t="shared" ref="J3037:J3044" si="2518">1/((1+($O$16/12))^(M3037-Q3037))</f>
        <v>0.7168446333284122</v>
      </c>
      <c r="K3037" s="68">
        <f t="shared" ref="K3037:K3044" si="2519">I3037*J3037</f>
        <v>0</v>
      </c>
      <c r="M3037" s="64">
        <f t="shared" si="2513"/>
        <v>144</v>
      </c>
      <c r="N3037" s="64">
        <v>1</v>
      </c>
      <c r="O3037" s="63">
        <f t="shared" ref="O3037:O3044" si="2520">$O$16</f>
        <v>0.13390000000000002</v>
      </c>
      <c r="P3037" s="87">
        <f t="shared" si="2514"/>
        <v>1.3988494437443212E-2</v>
      </c>
      <c r="Q3037" s="64">
        <f t="shared" ref="Q3037:Q3044" si="2521">M3037-S3037</f>
        <v>114</v>
      </c>
      <c r="R3037" s="87">
        <f t="shared" ref="R3037:R3044" si="2522">PV(O3037/12,Q3037,-P3037,0,0)</f>
        <v>0.899812950680138</v>
      </c>
      <c r="S3037" s="64">
        <f t="shared" ref="S3037:S3044" si="2523">12+12+6</f>
        <v>30</v>
      </c>
    </row>
    <row r="3038" spans="2:19" x14ac:dyDescent="0.25">
      <c r="B3038" s="62">
        <v>3</v>
      </c>
      <c r="C3038" s="64" t="s">
        <v>14</v>
      </c>
      <c r="D3038" s="68"/>
      <c r="E3038" s="68">
        <f t="shared" si="2515"/>
        <v>0</v>
      </c>
      <c r="F3038" s="63">
        <f t="shared" si="2516"/>
        <v>3.7666334865383122E-2</v>
      </c>
      <c r="G3038" s="65">
        <f>IFERROR(VLOOKUP(B3038,EFA!$C$2:$D$7,2,0),EFA!$D$7)</f>
        <v>0.97750576770633035</v>
      </c>
      <c r="H3038" s="69">
        <f>LGD!$D$5</f>
        <v>0.14000000000000001</v>
      </c>
      <c r="I3038" s="68">
        <f t="shared" si="2517"/>
        <v>0</v>
      </c>
      <c r="J3038" s="70">
        <f t="shared" si="2518"/>
        <v>0.7168446333284122</v>
      </c>
      <c r="K3038" s="68">
        <f t="shared" si="2519"/>
        <v>0</v>
      </c>
      <c r="M3038" s="64">
        <f t="shared" si="2513"/>
        <v>144</v>
      </c>
      <c r="N3038" s="64">
        <v>1</v>
      </c>
      <c r="O3038" s="63">
        <f t="shared" si="2520"/>
        <v>0.13390000000000002</v>
      </c>
      <c r="P3038" s="87">
        <f t="shared" si="2514"/>
        <v>1.3988494437443212E-2</v>
      </c>
      <c r="Q3038" s="64">
        <f t="shared" si="2521"/>
        <v>114</v>
      </c>
      <c r="R3038" s="87">
        <f t="shared" si="2522"/>
        <v>0.899812950680138</v>
      </c>
      <c r="S3038" s="64">
        <f t="shared" si="2523"/>
        <v>30</v>
      </c>
    </row>
    <row r="3039" spans="2:19" x14ac:dyDescent="0.25">
      <c r="B3039" s="62">
        <v>3</v>
      </c>
      <c r="C3039" s="64" t="s">
        <v>15</v>
      </c>
      <c r="D3039" s="68"/>
      <c r="E3039" s="68">
        <f t="shared" si="2515"/>
        <v>0</v>
      </c>
      <c r="F3039" s="63">
        <f t="shared" si="2516"/>
        <v>3.7666334865383122E-2</v>
      </c>
      <c r="G3039" s="65">
        <f>IFERROR(VLOOKUP(B3039,EFA!$C$2:$D$7,2,0),EFA!$D$7)</f>
        <v>0.97750576770633035</v>
      </c>
      <c r="H3039" s="69">
        <f>LGD!$D$6</f>
        <v>0.3</v>
      </c>
      <c r="I3039" s="68">
        <f t="shared" si="2517"/>
        <v>0</v>
      </c>
      <c r="J3039" s="70">
        <f t="shared" si="2518"/>
        <v>0.7168446333284122</v>
      </c>
      <c r="K3039" s="68">
        <f t="shared" si="2519"/>
        <v>0</v>
      </c>
      <c r="M3039" s="64">
        <f t="shared" si="2513"/>
        <v>144</v>
      </c>
      <c r="N3039" s="64">
        <v>1</v>
      </c>
      <c r="O3039" s="63">
        <f t="shared" si="2520"/>
        <v>0.13390000000000002</v>
      </c>
      <c r="P3039" s="87">
        <f t="shared" si="2514"/>
        <v>1.3988494437443212E-2</v>
      </c>
      <c r="Q3039" s="64">
        <f t="shared" si="2521"/>
        <v>114</v>
      </c>
      <c r="R3039" s="87">
        <f t="shared" si="2522"/>
        <v>0.899812950680138</v>
      </c>
      <c r="S3039" s="64">
        <f t="shared" si="2523"/>
        <v>30</v>
      </c>
    </row>
    <row r="3040" spans="2:19" x14ac:dyDescent="0.25">
      <c r="B3040" s="62">
        <v>3</v>
      </c>
      <c r="C3040" s="64" t="s">
        <v>16</v>
      </c>
      <c r="D3040" s="68"/>
      <c r="E3040" s="68">
        <f t="shared" si="2515"/>
        <v>0</v>
      </c>
      <c r="F3040" s="63">
        <f t="shared" si="2516"/>
        <v>3.7666334865383122E-2</v>
      </c>
      <c r="G3040" s="65">
        <f>IFERROR(VLOOKUP(B3040,EFA!$C$2:$D$7,2,0),EFA!$D$7)</f>
        <v>0.97750576770633035</v>
      </c>
      <c r="H3040" s="69">
        <f>LGD!$D$7</f>
        <v>0.3</v>
      </c>
      <c r="I3040" s="68">
        <f t="shared" si="2517"/>
        <v>0</v>
      </c>
      <c r="J3040" s="70">
        <f t="shared" si="2518"/>
        <v>0.7168446333284122</v>
      </c>
      <c r="K3040" s="68">
        <f t="shared" si="2519"/>
        <v>0</v>
      </c>
      <c r="M3040" s="64">
        <f t="shared" si="2513"/>
        <v>144</v>
      </c>
      <c r="N3040" s="64">
        <v>1</v>
      </c>
      <c r="O3040" s="63">
        <f t="shared" si="2520"/>
        <v>0.13390000000000002</v>
      </c>
      <c r="P3040" s="87">
        <f t="shared" si="2514"/>
        <v>1.3988494437443212E-2</v>
      </c>
      <c r="Q3040" s="64">
        <f t="shared" si="2521"/>
        <v>114</v>
      </c>
      <c r="R3040" s="87">
        <f t="shared" si="2522"/>
        <v>0.899812950680138</v>
      </c>
      <c r="S3040" s="64">
        <f t="shared" si="2523"/>
        <v>30</v>
      </c>
    </row>
    <row r="3041" spans="2:19" x14ac:dyDescent="0.25">
      <c r="B3041" s="62">
        <v>3</v>
      </c>
      <c r="C3041" s="64" t="s">
        <v>17</v>
      </c>
      <c r="D3041" s="68"/>
      <c r="E3041" s="68">
        <f t="shared" si="2515"/>
        <v>0</v>
      </c>
      <c r="F3041" s="63">
        <f t="shared" si="2516"/>
        <v>3.7666334865383122E-2</v>
      </c>
      <c r="G3041" s="65">
        <f>IFERROR(VLOOKUP(B3041,EFA!$C$2:$D$7,2,0),EFA!$D$7)</f>
        <v>0.97750576770633035</v>
      </c>
      <c r="H3041" s="69">
        <f>LGD!$D$8</f>
        <v>4.6364209605119888E-2</v>
      </c>
      <c r="I3041" s="68">
        <f t="shared" si="2517"/>
        <v>0</v>
      </c>
      <c r="J3041" s="70">
        <f t="shared" si="2518"/>
        <v>0.7168446333284122</v>
      </c>
      <c r="K3041" s="68">
        <f t="shared" si="2519"/>
        <v>0</v>
      </c>
      <c r="M3041" s="64">
        <f t="shared" si="2513"/>
        <v>144</v>
      </c>
      <c r="N3041" s="64">
        <v>1</v>
      </c>
      <c r="O3041" s="63">
        <f t="shared" si="2520"/>
        <v>0.13390000000000002</v>
      </c>
      <c r="P3041" s="87">
        <f t="shared" si="2514"/>
        <v>1.3988494437443212E-2</v>
      </c>
      <c r="Q3041" s="64">
        <f t="shared" si="2521"/>
        <v>114</v>
      </c>
      <c r="R3041" s="87">
        <f t="shared" si="2522"/>
        <v>0.899812950680138</v>
      </c>
      <c r="S3041" s="64">
        <f t="shared" si="2523"/>
        <v>30</v>
      </c>
    </row>
    <row r="3042" spans="2:19" x14ac:dyDescent="0.25">
      <c r="B3042" s="62">
        <v>3</v>
      </c>
      <c r="C3042" s="64" t="s">
        <v>18</v>
      </c>
      <c r="D3042" s="68"/>
      <c r="E3042" s="68">
        <f t="shared" si="2515"/>
        <v>0</v>
      </c>
      <c r="F3042" s="63">
        <f t="shared" si="2516"/>
        <v>3.7666334865383122E-2</v>
      </c>
      <c r="G3042" s="65">
        <f>IFERROR(VLOOKUP(B3042,EFA!$C$2:$D$7,2,0),EFA!$D$7)</f>
        <v>0.97750576770633035</v>
      </c>
      <c r="H3042" s="69">
        <f>LGD!$D$9</f>
        <v>0.25</v>
      </c>
      <c r="I3042" s="68">
        <f t="shared" si="2517"/>
        <v>0</v>
      </c>
      <c r="J3042" s="70">
        <f t="shared" si="2518"/>
        <v>0.7168446333284122</v>
      </c>
      <c r="K3042" s="68">
        <f t="shared" si="2519"/>
        <v>0</v>
      </c>
      <c r="M3042" s="64">
        <f t="shared" si="2513"/>
        <v>144</v>
      </c>
      <c r="N3042" s="64">
        <v>1</v>
      </c>
      <c r="O3042" s="63">
        <f t="shared" si="2520"/>
        <v>0.13390000000000002</v>
      </c>
      <c r="P3042" s="87">
        <f t="shared" si="2514"/>
        <v>1.3988494437443212E-2</v>
      </c>
      <c r="Q3042" s="64">
        <f t="shared" si="2521"/>
        <v>114</v>
      </c>
      <c r="R3042" s="87">
        <f t="shared" si="2522"/>
        <v>0.899812950680138</v>
      </c>
      <c r="S3042" s="64">
        <f t="shared" si="2523"/>
        <v>30</v>
      </c>
    </row>
    <row r="3043" spans="2:19" x14ac:dyDescent="0.25">
      <c r="B3043" s="62">
        <v>3</v>
      </c>
      <c r="C3043" s="64" t="s">
        <v>19</v>
      </c>
      <c r="D3043" s="68"/>
      <c r="E3043" s="68">
        <f t="shared" si="2515"/>
        <v>0</v>
      </c>
      <c r="F3043" s="63">
        <f t="shared" si="2516"/>
        <v>3.7666334865383122E-2</v>
      </c>
      <c r="G3043" s="65">
        <f>IFERROR(VLOOKUP(B3043,EFA!$C$2:$D$7,2,0),EFA!$D$7)</f>
        <v>0.97750576770633035</v>
      </c>
      <c r="H3043" s="69">
        <f>LGD!$D$10</f>
        <v>0.35</v>
      </c>
      <c r="I3043" s="68">
        <f t="shared" si="2517"/>
        <v>0</v>
      </c>
      <c r="J3043" s="70">
        <f t="shared" si="2518"/>
        <v>0.7168446333284122</v>
      </c>
      <c r="K3043" s="68">
        <f t="shared" si="2519"/>
        <v>0</v>
      </c>
      <c r="M3043" s="64">
        <f t="shared" si="2513"/>
        <v>144</v>
      </c>
      <c r="N3043" s="64">
        <v>1</v>
      </c>
      <c r="O3043" s="63">
        <f t="shared" si="2520"/>
        <v>0.13390000000000002</v>
      </c>
      <c r="P3043" s="87">
        <f t="shared" si="2514"/>
        <v>1.3988494437443212E-2</v>
      </c>
      <c r="Q3043" s="64">
        <f t="shared" si="2521"/>
        <v>114</v>
      </c>
      <c r="R3043" s="87">
        <f t="shared" si="2522"/>
        <v>0.899812950680138</v>
      </c>
      <c r="S3043" s="64">
        <f t="shared" si="2523"/>
        <v>30</v>
      </c>
    </row>
    <row r="3044" spans="2:19" x14ac:dyDescent="0.25">
      <c r="B3044" s="62">
        <v>3</v>
      </c>
      <c r="C3044" s="64" t="s">
        <v>20</v>
      </c>
      <c r="D3044" s="68"/>
      <c r="E3044" s="68">
        <f t="shared" si="2515"/>
        <v>0</v>
      </c>
      <c r="F3044" s="63">
        <f t="shared" si="2516"/>
        <v>3.7666334865383122E-2</v>
      </c>
      <c r="G3044" s="65">
        <f>IFERROR(VLOOKUP(B3044,EFA!$C$2:$D$7,2,0),EFA!$D$7)</f>
        <v>0.97750576770633035</v>
      </c>
      <c r="H3044" s="69">
        <f>LGD!$D$11</f>
        <v>0.55000000000000004</v>
      </c>
      <c r="I3044" s="68">
        <f t="shared" si="2517"/>
        <v>0</v>
      </c>
      <c r="J3044" s="70">
        <f t="shared" si="2518"/>
        <v>0.7168446333284122</v>
      </c>
      <c r="K3044" s="68">
        <f t="shared" si="2519"/>
        <v>0</v>
      </c>
      <c r="M3044" s="64">
        <f t="shared" si="2513"/>
        <v>144</v>
      </c>
      <c r="N3044" s="64">
        <v>1</v>
      </c>
      <c r="O3044" s="63">
        <f t="shared" si="2520"/>
        <v>0.13390000000000002</v>
      </c>
      <c r="P3044" s="87">
        <f t="shared" si="2514"/>
        <v>1.3988494437443212E-2</v>
      </c>
      <c r="Q3044" s="64">
        <f t="shared" si="2521"/>
        <v>114</v>
      </c>
      <c r="R3044" s="87">
        <f t="shared" si="2522"/>
        <v>0.899812950680138</v>
      </c>
      <c r="S3044" s="64">
        <f t="shared" si="2523"/>
        <v>30</v>
      </c>
    </row>
    <row r="3045" spans="2:19" x14ac:dyDescent="0.25">
      <c r="C3045" s="88"/>
      <c r="D3045" s="89"/>
      <c r="E3045" s="89"/>
      <c r="F3045" s="90"/>
      <c r="G3045" s="91"/>
      <c r="H3045" s="92"/>
      <c r="I3045" s="89"/>
      <c r="J3045" s="93"/>
      <c r="K3045" s="89"/>
      <c r="M3045" s="94"/>
      <c r="N3045" s="94"/>
      <c r="O3045" s="95"/>
      <c r="P3045" s="96"/>
      <c r="Q3045" s="94"/>
      <c r="R3045" s="96"/>
      <c r="S3045" s="94"/>
    </row>
    <row r="3046" spans="2:19" x14ac:dyDescent="0.25">
      <c r="B3046" s="62" t="s">
        <v>52</v>
      </c>
      <c r="C3046" s="64" t="s">
        <v>9</v>
      </c>
      <c r="D3046" s="64">
        <v>6</v>
      </c>
      <c r="E3046" s="84" t="s">
        <v>26</v>
      </c>
      <c r="F3046" s="84" t="s">
        <v>39</v>
      </c>
      <c r="G3046" s="84" t="s">
        <v>27</v>
      </c>
      <c r="H3046" s="84" t="s">
        <v>28</v>
      </c>
      <c r="I3046" s="84" t="s">
        <v>29</v>
      </c>
      <c r="J3046" s="84" t="s">
        <v>30</v>
      </c>
      <c r="K3046" s="85" t="s">
        <v>31</v>
      </c>
      <c r="M3046" s="85" t="s">
        <v>32</v>
      </c>
      <c r="N3046" s="85" t="s">
        <v>33</v>
      </c>
      <c r="O3046" s="85" t="s">
        <v>34</v>
      </c>
      <c r="P3046" s="85" t="s">
        <v>35</v>
      </c>
      <c r="Q3046" s="85" t="s">
        <v>36</v>
      </c>
      <c r="R3046" s="85" t="s">
        <v>37</v>
      </c>
      <c r="S3046" s="85" t="s">
        <v>38</v>
      </c>
    </row>
    <row r="3047" spans="2:19" x14ac:dyDescent="0.25">
      <c r="B3047" s="62">
        <v>4</v>
      </c>
      <c r="C3047" s="64" t="s">
        <v>12</v>
      </c>
      <c r="D3047" s="68"/>
      <c r="E3047" s="68">
        <f>D3014*R3047</f>
        <v>0</v>
      </c>
      <c r="F3047" s="63">
        <f>$G$5-$F$5</f>
        <v>2.8342820463448382E-2</v>
      </c>
      <c r="G3047" s="65">
        <f>IFERROR(VLOOKUP(B3047,EFA!$C$2:$D$7,2,0),EFA!$D$7)</f>
        <v>0.98975941333993145</v>
      </c>
      <c r="H3047" s="69">
        <f>LGD!$D$3</f>
        <v>0</v>
      </c>
      <c r="I3047" s="68">
        <f>E3047*F3047*G3047*H3047</f>
        <v>0</v>
      </c>
      <c r="J3047" s="70">
        <f>1/((1+($O$16/12))^(M3047-Q3047))</f>
        <v>0.62747301524507682</v>
      </c>
      <c r="K3047" s="68">
        <f>I3047*J3047</f>
        <v>0</v>
      </c>
      <c r="M3047" s="64">
        <f t="shared" ref="M3047:M3055" si="2524">$D$39*$O$12</f>
        <v>144</v>
      </c>
      <c r="N3047" s="64">
        <v>1</v>
      </c>
      <c r="O3047" s="63">
        <f>$O$16</f>
        <v>0.13390000000000002</v>
      </c>
      <c r="P3047" s="87">
        <f t="shared" ref="P3047:P3055" si="2525">PMT(O3047/12,M3047,-N3047,0,0)</f>
        <v>1.3988494437443212E-2</v>
      </c>
      <c r="Q3047" s="64">
        <f>M3047-S3047</f>
        <v>102</v>
      </c>
      <c r="R3047" s="87">
        <f>PV(O3047/12,Q3047,-P3047,0,0)</f>
        <v>0.84941749734919736</v>
      </c>
      <c r="S3047" s="64">
        <f>12+12+12+6</f>
        <v>42</v>
      </c>
    </row>
    <row r="3048" spans="2:19" x14ac:dyDescent="0.25">
      <c r="B3048" s="62">
        <v>4</v>
      </c>
      <c r="C3048" s="64" t="s">
        <v>13</v>
      </c>
      <c r="D3048" s="68"/>
      <c r="E3048" s="68">
        <f t="shared" ref="E3048:E3055" si="2526">D3015*R3048</f>
        <v>0</v>
      </c>
      <c r="F3048" s="63">
        <f t="shared" ref="F3048:F3055" si="2527">$G$5-$F$5</f>
        <v>2.8342820463448382E-2</v>
      </c>
      <c r="G3048" s="65">
        <f>IFERROR(VLOOKUP(B3048,EFA!$C$2:$D$7,2,0),EFA!$D$7)</f>
        <v>0.98975941333993145</v>
      </c>
      <c r="H3048" s="69">
        <f>LGD!$D$4</f>
        <v>0.55000000000000004</v>
      </c>
      <c r="I3048" s="68">
        <f t="shared" ref="I3048:I3055" si="2528">E3048*F3048*G3048*H3048</f>
        <v>0</v>
      </c>
      <c r="J3048" s="70">
        <f t="shared" ref="J3048:J3055" si="2529">1/((1+($O$16/12))^(M3048-Q3048))</f>
        <v>0.62747301524507682</v>
      </c>
      <c r="K3048" s="68">
        <f t="shared" ref="K3048:K3055" si="2530">I3048*J3048</f>
        <v>0</v>
      </c>
      <c r="M3048" s="64">
        <f t="shared" si="2524"/>
        <v>144</v>
      </c>
      <c r="N3048" s="64">
        <v>1</v>
      </c>
      <c r="O3048" s="63">
        <f t="shared" ref="O3048:O3055" si="2531">$O$16</f>
        <v>0.13390000000000002</v>
      </c>
      <c r="P3048" s="87">
        <f t="shared" si="2525"/>
        <v>1.3988494437443212E-2</v>
      </c>
      <c r="Q3048" s="64">
        <f t="shared" ref="Q3048:Q3055" si="2532">M3048-S3048</f>
        <v>102</v>
      </c>
      <c r="R3048" s="87">
        <f t="shared" ref="R3048:R3055" si="2533">PV(O3048/12,Q3048,-P3048,0,0)</f>
        <v>0.84941749734919736</v>
      </c>
      <c r="S3048" s="64">
        <f t="shared" ref="S3048:S3055" si="2534">12+12+12+6</f>
        <v>42</v>
      </c>
    </row>
    <row r="3049" spans="2:19" x14ac:dyDescent="0.25">
      <c r="B3049" s="62">
        <v>4</v>
      </c>
      <c r="C3049" s="64" t="s">
        <v>14</v>
      </c>
      <c r="D3049" s="68"/>
      <c r="E3049" s="68">
        <f t="shared" si="2526"/>
        <v>0</v>
      </c>
      <c r="F3049" s="63">
        <f t="shared" si="2527"/>
        <v>2.8342820463448382E-2</v>
      </c>
      <c r="G3049" s="65">
        <f>IFERROR(VLOOKUP(B3049,EFA!$C$2:$D$7,2,0),EFA!$D$7)</f>
        <v>0.98975941333993145</v>
      </c>
      <c r="H3049" s="69">
        <f>LGD!$D$5</f>
        <v>0.14000000000000001</v>
      </c>
      <c r="I3049" s="68">
        <f t="shared" si="2528"/>
        <v>0</v>
      </c>
      <c r="J3049" s="70">
        <f t="shared" si="2529"/>
        <v>0.62747301524507682</v>
      </c>
      <c r="K3049" s="68">
        <f t="shared" si="2530"/>
        <v>0</v>
      </c>
      <c r="M3049" s="64">
        <f t="shared" si="2524"/>
        <v>144</v>
      </c>
      <c r="N3049" s="64">
        <v>1</v>
      </c>
      <c r="O3049" s="63">
        <f t="shared" si="2531"/>
        <v>0.13390000000000002</v>
      </c>
      <c r="P3049" s="87">
        <f t="shared" si="2525"/>
        <v>1.3988494437443212E-2</v>
      </c>
      <c r="Q3049" s="64">
        <f t="shared" si="2532"/>
        <v>102</v>
      </c>
      <c r="R3049" s="87">
        <f t="shared" si="2533"/>
        <v>0.84941749734919736</v>
      </c>
      <c r="S3049" s="64">
        <f t="shared" si="2534"/>
        <v>42</v>
      </c>
    </row>
    <row r="3050" spans="2:19" x14ac:dyDescent="0.25">
      <c r="B3050" s="62">
        <v>4</v>
      </c>
      <c r="C3050" s="64" t="s">
        <v>15</v>
      </c>
      <c r="D3050" s="68"/>
      <c r="E3050" s="68">
        <f t="shared" si="2526"/>
        <v>0</v>
      </c>
      <c r="F3050" s="63">
        <f t="shared" si="2527"/>
        <v>2.8342820463448382E-2</v>
      </c>
      <c r="G3050" s="65">
        <f>IFERROR(VLOOKUP(B3050,EFA!$C$2:$D$7,2,0),EFA!$D$7)</f>
        <v>0.98975941333993145</v>
      </c>
      <c r="H3050" s="69">
        <f>LGD!$D$6</f>
        <v>0.3</v>
      </c>
      <c r="I3050" s="68">
        <f t="shared" si="2528"/>
        <v>0</v>
      </c>
      <c r="J3050" s="70">
        <f t="shared" si="2529"/>
        <v>0.62747301524507682</v>
      </c>
      <c r="K3050" s="68">
        <f t="shared" si="2530"/>
        <v>0</v>
      </c>
      <c r="M3050" s="64">
        <f t="shared" si="2524"/>
        <v>144</v>
      </c>
      <c r="N3050" s="64">
        <v>1</v>
      </c>
      <c r="O3050" s="63">
        <f t="shared" si="2531"/>
        <v>0.13390000000000002</v>
      </c>
      <c r="P3050" s="87">
        <f t="shared" si="2525"/>
        <v>1.3988494437443212E-2</v>
      </c>
      <c r="Q3050" s="64">
        <f t="shared" si="2532"/>
        <v>102</v>
      </c>
      <c r="R3050" s="87">
        <f t="shared" si="2533"/>
        <v>0.84941749734919736</v>
      </c>
      <c r="S3050" s="64">
        <f t="shared" si="2534"/>
        <v>42</v>
      </c>
    </row>
    <row r="3051" spans="2:19" x14ac:dyDescent="0.25">
      <c r="B3051" s="62">
        <v>4</v>
      </c>
      <c r="C3051" s="64" t="s">
        <v>16</v>
      </c>
      <c r="D3051" s="68"/>
      <c r="E3051" s="68">
        <f t="shared" si="2526"/>
        <v>0</v>
      </c>
      <c r="F3051" s="63">
        <f t="shared" si="2527"/>
        <v>2.8342820463448382E-2</v>
      </c>
      <c r="G3051" s="65">
        <f>IFERROR(VLOOKUP(B3051,EFA!$C$2:$D$7,2,0),EFA!$D$7)</f>
        <v>0.98975941333993145</v>
      </c>
      <c r="H3051" s="69">
        <f>LGD!$D$7</f>
        <v>0.3</v>
      </c>
      <c r="I3051" s="68">
        <f t="shared" si="2528"/>
        <v>0</v>
      </c>
      <c r="J3051" s="70">
        <f t="shared" si="2529"/>
        <v>0.62747301524507682</v>
      </c>
      <c r="K3051" s="68">
        <f t="shared" si="2530"/>
        <v>0</v>
      </c>
      <c r="M3051" s="64">
        <f t="shared" si="2524"/>
        <v>144</v>
      </c>
      <c r="N3051" s="64">
        <v>1</v>
      </c>
      <c r="O3051" s="63">
        <f t="shared" si="2531"/>
        <v>0.13390000000000002</v>
      </c>
      <c r="P3051" s="87">
        <f t="shared" si="2525"/>
        <v>1.3988494437443212E-2</v>
      </c>
      <c r="Q3051" s="64">
        <f t="shared" si="2532"/>
        <v>102</v>
      </c>
      <c r="R3051" s="87">
        <f t="shared" si="2533"/>
        <v>0.84941749734919736</v>
      </c>
      <c r="S3051" s="64">
        <f t="shared" si="2534"/>
        <v>42</v>
      </c>
    </row>
    <row r="3052" spans="2:19" x14ac:dyDescent="0.25">
      <c r="B3052" s="62">
        <v>4</v>
      </c>
      <c r="C3052" s="64" t="s">
        <v>17</v>
      </c>
      <c r="D3052" s="68"/>
      <c r="E3052" s="68">
        <f t="shared" si="2526"/>
        <v>0</v>
      </c>
      <c r="F3052" s="63">
        <f t="shared" si="2527"/>
        <v>2.8342820463448382E-2</v>
      </c>
      <c r="G3052" s="65">
        <f>IFERROR(VLOOKUP(B3052,EFA!$C$2:$D$7,2,0),EFA!$D$7)</f>
        <v>0.98975941333993145</v>
      </c>
      <c r="H3052" s="69">
        <f>LGD!$D$8</f>
        <v>4.6364209605119888E-2</v>
      </c>
      <c r="I3052" s="68">
        <f t="shared" si="2528"/>
        <v>0</v>
      </c>
      <c r="J3052" s="70">
        <f t="shared" si="2529"/>
        <v>0.62747301524507682</v>
      </c>
      <c r="K3052" s="68">
        <f t="shared" si="2530"/>
        <v>0</v>
      </c>
      <c r="M3052" s="64">
        <f t="shared" si="2524"/>
        <v>144</v>
      </c>
      <c r="N3052" s="64">
        <v>1</v>
      </c>
      <c r="O3052" s="63">
        <f t="shared" si="2531"/>
        <v>0.13390000000000002</v>
      </c>
      <c r="P3052" s="87">
        <f t="shared" si="2525"/>
        <v>1.3988494437443212E-2</v>
      </c>
      <c r="Q3052" s="64">
        <f t="shared" si="2532"/>
        <v>102</v>
      </c>
      <c r="R3052" s="87">
        <f t="shared" si="2533"/>
        <v>0.84941749734919736</v>
      </c>
      <c r="S3052" s="64">
        <f t="shared" si="2534"/>
        <v>42</v>
      </c>
    </row>
    <row r="3053" spans="2:19" x14ac:dyDescent="0.25">
      <c r="B3053" s="62">
        <v>4</v>
      </c>
      <c r="C3053" s="64" t="s">
        <v>18</v>
      </c>
      <c r="D3053" s="68"/>
      <c r="E3053" s="68">
        <f t="shared" si="2526"/>
        <v>0</v>
      </c>
      <c r="F3053" s="63">
        <f t="shared" si="2527"/>
        <v>2.8342820463448382E-2</v>
      </c>
      <c r="G3053" s="65">
        <f>IFERROR(VLOOKUP(B3053,EFA!$C$2:$D$7,2,0),EFA!$D$7)</f>
        <v>0.98975941333993145</v>
      </c>
      <c r="H3053" s="69">
        <f>LGD!$D$9</f>
        <v>0.25</v>
      </c>
      <c r="I3053" s="68">
        <f t="shared" si="2528"/>
        <v>0</v>
      </c>
      <c r="J3053" s="70">
        <f t="shared" si="2529"/>
        <v>0.62747301524507682</v>
      </c>
      <c r="K3053" s="68">
        <f t="shared" si="2530"/>
        <v>0</v>
      </c>
      <c r="M3053" s="64">
        <f t="shared" si="2524"/>
        <v>144</v>
      </c>
      <c r="N3053" s="64">
        <v>1</v>
      </c>
      <c r="O3053" s="63">
        <f t="shared" si="2531"/>
        <v>0.13390000000000002</v>
      </c>
      <c r="P3053" s="87">
        <f t="shared" si="2525"/>
        <v>1.3988494437443212E-2</v>
      </c>
      <c r="Q3053" s="64">
        <f t="shared" si="2532"/>
        <v>102</v>
      </c>
      <c r="R3053" s="87">
        <f t="shared" si="2533"/>
        <v>0.84941749734919736</v>
      </c>
      <c r="S3053" s="64">
        <f t="shared" si="2534"/>
        <v>42</v>
      </c>
    </row>
    <row r="3054" spans="2:19" x14ac:dyDescent="0.25">
      <c r="B3054" s="62">
        <v>4</v>
      </c>
      <c r="C3054" s="64" t="s">
        <v>19</v>
      </c>
      <c r="D3054" s="68"/>
      <c r="E3054" s="68">
        <f t="shared" si="2526"/>
        <v>0</v>
      </c>
      <c r="F3054" s="63">
        <f t="shared" si="2527"/>
        <v>2.8342820463448382E-2</v>
      </c>
      <c r="G3054" s="65">
        <f>IFERROR(VLOOKUP(B3054,EFA!$C$2:$D$7,2,0),EFA!$D$7)</f>
        <v>0.98975941333993145</v>
      </c>
      <c r="H3054" s="69">
        <f>LGD!$D$10</f>
        <v>0.35</v>
      </c>
      <c r="I3054" s="68">
        <f t="shared" si="2528"/>
        <v>0</v>
      </c>
      <c r="J3054" s="70">
        <f t="shared" si="2529"/>
        <v>0.62747301524507682</v>
      </c>
      <c r="K3054" s="68">
        <f t="shared" si="2530"/>
        <v>0</v>
      </c>
      <c r="M3054" s="64">
        <f t="shared" si="2524"/>
        <v>144</v>
      </c>
      <c r="N3054" s="64">
        <v>1</v>
      </c>
      <c r="O3054" s="63">
        <f t="shared" si="2531"/>
        <v>0.13390000000000002</v>
      </c>
      <c r="P3054" s="87">
        <f t="shared" si="2525"/>
        <v>1.3988494437443212E-2</v>
      </c>
      <c r="Q3054" s="64">
        <f t="shared" si="2532"/>
        <v>102</v>
      </c>
      <c r="R3054" s="87">
        <f t="shared" si="2533"/>
        <v>0.84941749734919736</v>
      </c>
      <c r="S3054" s="64">
        <f t="shared" si="2534"/>
        <v>42</v>
      </c>
    </row>
    <row r="3055" spans="2:19" x14ac:dyDescent="0.25">
      <c r="B3055" s="62">
        <v>4</v>
      </c>
      <c r="C3055" s="64" t="s">
        <v>20</v>
      </c>
      <c r="D3055" s="68"/>
      <c r="E3055" s="68">
        <f t="shared" si="2526"/>
        <v>0</v>
      </c>
      <c r="F3055" s="63">
        <f t="shared" si="2527"/>
        <v>2.8342820463448382E-2</v>
      </c>
      <c r="G3055" s="65">
        <f>IFERROR(VLOOKUP(B3055,EFA!$C$2:$D$7,2,0),EFA!$D$7)</f>
        <v>0.98975941333993145</v>
      </c>
      <c r="H3055" s="69">
        <f>LGD!$D$11</f>
        <v>0.55000000000000004</v>
      </c>
      <c r="I3055" s="68">
        <f t="shared" si="2528"/>
        <v>0</v>
      </c>
      <c r="J3055" s="70">
        <f t="shared" si="2529"/>
        <v>0.62747301524507682</v>
      </c>
      <c r="K3055" s="68">
        <f t="shared" si="2530"/>
        <v>0</v>
      </c>
      <c r="M3055" s="64">
        <f t="shared" si="2524"/>
        <v>144</v>
      </c>
      <c r="N3055" s="64">
        <v>1</v>
      </c>
      <c r="O3055" s="63">
        <f t="shared" si="2531"/>
        <v>0.13390000000000002</v>
      </c>
      <c r="P3055" s="87">
        <f t="shared" si="2525"/>
        <v>1.3988494437443212E-2</v>
      </c>
      <c r="Q3055" s="64">
        <f t="shared" si="2532"/>
        <v>102</v>
      </c>
      <c r="R3055" s="87">
        <f t="shared" si="2533"/>
        <v>0.84941749734919736</v>
      </c>
      <c r="S3055" s="64">
        <f t="shared" si="2534"/>
        <v>42</v>
      </c>
    </row>
    <row r="3056" spans="2:19" x14ac:dyDescent="0.25">
      <c r="C3056" s="88"/>
      <c r="D3056" s="89"/>
      <c r="E3056" s="89"/>
      <c r="F3056" s="90"/>
      <c r="G3056" s="91"/>
      <c r="H3056" s="92"/>
      <c r="I3056" s="89"/>
      <c r="J3056" s="93"/>
      <c r="K3056" s="89"/>
      <c r="M3056" s="94"/>
      <c r="N3056" s="94"/>
      <c r="O3056" s="95"/>
      <c r="P3056" s="96"/>
      <c r="Q3056" s="94"/>
      <c r="R3056" s="96"/>
      <c r="S3056" s="94"/>
    </row>
    <row r="3057" spans="2:19" x14ac:dyDescent="0.25">
      <c r="B3057" s="62" t="s">
        <v>52</v>
      </c>
      <c r="C3057" s="64" t="s">
        <v>9</v>
      </c>
      <c r="D3057" s="64">
        <v>6</v>
      </c>
      <c r="E3057" s="84" t="s">
        <v>26</v>
      </c>
      <c r="F3057" s="84" t="s">
        <v>39</v>
      </c>
      <c r="G3057" s="84" t="s">
        <v>27</v>
      </c>
      <c r="H3057" s="84" t="s">
        <v>28</v>
      </c>
      <c r="I3057" s="84" t="s">
        <v>29</v>
      </c>
      <c r="J3057" s="84" t="s">
        <v>30</v>
      </c>
      <c r="K3057" s="85" t="s">
        <v>31</v>
      </c>
      <c r="M3057" s="85" t="s">
        <v>32</v>
      </c>
      <c r="N3057" s="85" t="s">
        <v>33</v>
      </c>
      <c r="O3057" s="85" t="s">
        <v>34</v>
      </c>
      <c r="P3057" s="85" t="s">
        <v>35</v>
      </c>
      <c r="Q3057" s="85" t="s">
        <v>36</v>
      </c>
      <c r="R3057" s="85" t="s">
        <v>37</v>
      </c>
      <c r="S3057" s="85" t="s">
        <v>38</v>
      </c>
    </row>
    <row r="3058" spans="2:19" x14ac:dyDescent="0.25">
      <c r="B3058" s="62">
        <v>5</v>
      </c>
      <c r="C3058" s="64" t="s">
        <v>12</v>
      </c>
      <c r="D3058" s="68"/>
      <c r="E3058" s="68">
        <f>D3014*R3058</f>
        <v>0</v>
      </c>
      <c r="F3058" s="63">
        <f>$H$5-$G$5</f>
        <v>2.1555667056952665E-2</v>
      </c>
      <c r="G3058" s="65">
        <f>IFERROR(VLOOKUP(B3058,EFA!$C$2:$D$7,2,0),EFA!$D$7)</f>
        <v>1.0058360487805551</v>
      </c>
      <c r="H3058" s="69">
        <f>LGD!$D$3</f>
        <v>0</v>
      </c>
      <c r="I3058" s="68">
        <f>E3058*F3058*G3058*H3058</f>
        <v>0</v>
      </c>
      <c r="J3058" s="70">
        <f>1/((1+($O$16/12))^(M3058-Q3058))</f>
        <v>0.54924368064616602</v>
      </c>
      <c r="K3058" s="68">
        <f>I3058*J3058</f>
        <v>0</v>
      </c>
      <c r="M3058" s="64">
        <f t="shared" ref="M3058:M3066" si="2535">$D$39*$O$12</f>
        <v>144</v>
      </c>
      <c r="N3058" s="64">
        <v>1</v>
      </c>
      <c r="O3058" s="63">
        <f>$O$16</f>
        <v>0.13390000000000002</v>
      </c>
      <c r="P3058" s="87">
        <f t="shared" ref="P3058:P3066" si="2536">PMT(O3058/12,M3058,-N3058,0,0)</f>
        <v>1.3988494437443212E-2</v>
      </c>
      <c r="Q3058" s="64">
        <f>M3058-S3058</f>
        <v>90</v>
      </c>
      <c r="R3058" s="87">
        <f>PV(O3058/12,Q3058,-P3058,0,0)</f>
        <v>0.79184416847811057</v>
      </c>
      <c r="S3058" s="64">
        <f>12+12+12+12+6</f>
        <v>54</v>
      </c>
    </row>
    <row r="3059" spans="2:19" x14ac:dyDescent="0.25">
      <c r="B3059" s="62">
        <v>5</v>
      </c>
      <c r="C3059" s="64" t="s">
        <v>13</v>
      </c>
      <c r="D3059" s="68"/>
      <c r="E3059" s="68">
        <f t="shared" ref="E3059:E3066" si="2537">D3015*R3059</f>
        <v>0</v>
      </c>
      <c r="F3059" s="63">
        <f t="shared" ref="F3059:F3066" si="2538">$H$5-$G$5</f>
        <v>2.1555667056952665E-2</v>
      </c>
      <c r="G3059" s="65">
        <f>IFERROR(VLOOKUP(B3059,EFA!$C$2:$D$7,2,0),EFA!$D$7)</f>
        <v>1.0058360487805551</v>
      </c>
      <c r="H3059" s="69">
        <f>LGD!$D$4</f>
        <v>0.55000000000000004</v>
      </c>
      <c r="I3059" s="68">
        <f t="shared" ref="I3059:I3066" si="2539">E3059*F3059*G3059*H3059</f>
        <v>0</v>
      </c>
      <c r="J3059" s="70">
        <f t="shared" ref="J3059:J3066" si="2540">1/((1+($O$16/12))^(M3059-Q3059))</f>
        <v>0.54924368064616602</v>
      </c>
      <c r="K3059" s="68">
        <f t="shared" ref="K3059:K3066" si="2541">I3059*J3059</f>
        <v>0</v>
      </c>
      <c r="M3059" s="64">
        <f t="shared" si="2535"/>
        <v>144</v>
      </c>
      <c r="N3059" s="64">
        <v>1</v>
      </c>
      <c r="O3059" s="63">
        <f t="shared" ref="O3059:O3066" si="2542">$O$16</f>
        <v>0.13390000000000002</v>
      </c>
      <c r="P3059" s="87">
        <f t="shared" si="2536"/>
        <v>1.3988494437443212E-2</v>
      </c>
      <c r="Q3059" s="64">
        <f t="shared" ref="Q3059:Q3066" si="2543">M3059-S3059</f>
        <v>90</v>
      </c>
      <c r="R3059" s="87">
        <f t="shared" ref="R3059:R3066" si="2544">PV(O3059/12,Q3059,-P3059,0,0)</f>
        <v>0.79184416847811057</v>
      </c>
      <c r="S3059" s="64">
        <f t="shared" ref="S3059:S3066" si="2545">12+12+12+12+6</f>
        <v>54</v>
      </c>
    </row>
    <row r="3060" spans="2:19" x14ac:dyDescent="0.25">
      <c r="B3060" s="62">
        <v>5</v>
      </c>
      <c r="C3060" s="64" t="s">
        <v>14</v>
      </c>
      <c r="D3060" s="68"/>
      <c r="E3060" s="68">
        <f t="shared" si="2537"/>
        <v>0</v>
      </c>
      <c r="F3060" s="63">
        <f t="shared" si="2538"/>
        <v>2.1555667056952665E-2</v>
      </c>
      <c r="G3060" s="65">
        <f>IFERROR(VLOOKUP(B3060,EFA!$C$2:$D$7,2,0),EFA!$D$7)</f>
        <v>1.0058360487805551</v>
      </c>
      <c r="H3060" s="69">
        <f>LGD!$D$5</f>
        <v>0.14000000000000001</v>
      </c>
      <c r="I3060" s="68">
        <f t="shared" si="2539"/>
        <v>0</v>
      </c>
      <c r="J3060" s="70">
        <f t="shared" si="2540"/>
        <v>0.54924368064616602</v>
      </c>
      <c r="K3060" s="68">
        <f t="shared" si="2541"/>
        <v>0</v>
      </c>
      <c r="M3060" s="64">
        <f t="shared" si="2535"/>
        <v>144</v>
      </c>
      <c r="N3060" s="64">
        <v>1</v>
      </c>
      <c r="O3060" s="63">
        <f t="shared" si="2542"/>
        <v>0.13390000000000002</v>
      </c>
      <c r="P3060" s="87">
        <f t="shared" si="2536"/>
        <v>1.3988494437443212E-2</v>
      </c>
      <c r="Q3060" s="64">
        <f t="shared" si="2543"/>
        <v>90</v>
      </c>
      <c r="R3060" s="87">
        <f t="shared" si="2544"/>
        <v>0.79184416847811057</v>
      </c>
      <c r="S3060" s="64">
        <f t="shared" si="2545"/>
        <v>54</v>
      </c>
    </row>
    <row r="3061" spans="2:19" x14ac:dyDescent="0.25">
      <c r="B3061" s="62">
        <v>5</v>
      </c>
      <c r="C3061" s="64" t="s">
        <v>15</v>
      </c>
      <c r="D3061" s="68"/>
      <c r="E3061" s="68">
        <f t="shared" si="2537"/>
        <v>0</v>
      </c>
      <c r="F3061" s="63">
        <f t="shared" si="2538"/>
        <v>2.1555667056952665E-2</v>
      </c>
      <c r="G3061" s="65">
        <f>IFERROR(VLOOKUP(B3061,EFA!$C$2:$D$7,2,0),EFA!$D$7)</f>
        <v>1.0058360487805551</v>
      </c>
      <c r="H3061" s="69">
        <f>LGD!$D$6</f>
        <v>0.3</v>
      </c>
      <c r="I3061" s="68">
        <f t="shared" si="2539"/>
        <v>0</v>
      </c>
      <c r="J3061" s="70">
        <f t="shared" si="2540"/>
        <v>0.54924368064616602</v>
      </c>
      <c r="K3061" s="68">
        <f t="shared" si="2541"/>
        <v>0</v>
      </c>
      <c r="M3061" s="64">
        <f t="shared" si="2535"/>
        <v>144</v>
      </c>
      <c r="N3061" s="64">
        <v>1</v>
      </c>
      <c r="O3061" s="63">
        <f t="shared" si="2542"/>
        <v>0.13390000000000002</v>
      </c>
      <c r="P3061" s="87">
        <f t="shared" si="2536"/>
        <v>1.3988494437443212E-2</v>
      </c>
      <c r="Q3061" s="64">
        <f t="shared" si="2543"/>
        <v>90</v>
      </c>
      <c r="R3061" s="87">
        <f t="shared" si="2544"/>
        <v>0.79184416847811057</v>
      </c>
      <c r="S3061" s="64">
        <f t="shared" si="2545"/>
        <v>54</v>
      </c>
    </row>
    <row r="3062" spans="2:19" x14ac:dyDescent="0.25">
      <c r="B3062" s="62">
        <v>5</v>
      </c>
      <c r="C3062" s="64" t="s">
        <v>16</v>
      </c>
      <c r="D3062" s="68"/>
      <c r="E3062" s="68">
        <f t="shared" si="2537"/>
        <v>0</v>
      </c>
      <c r="F3062" s="63">
        <f t="shared" si="2538"/>
        <v>2.1555667056952665E-2</v>
      </c>
      <c r="G3062" s="65">
        <f>IFERROR(VLOOKUP(B3062,EFA!$C$2:$D$7,2,0),EFA!$D$7)</f>
        <v>1.0058360487805551</v>
      </c>
      <c r="H3062" s="69">
        <f>LGD!$D$7</f>
        <v>0.3</v>
      </c>
      <c r="I3062" s="68">
        <f t="shared" si="2539"/>
        <v>0</v>
      </c>
      <c r="J3062" s="70">
        <f t="shared" si="2540"/>
        <v>0.54924368064616602</v>
      </c>
      <c r="K3062" s="68">
        <f t="shared" si="2541"/>
        <v>0</v>
      </c>
      <c r="M3062" s="64">
        <f t="shared" si="2535"/>
        <v>144</v>
      </c>
      <c r="N3062" s="64">
        <v>1</v>
      </c>
      <c r="O3062" s="63">
        <f t="shared" si="2542"/>
        <v>0.13390000000000002</v>
      </c>
      <c r="P3062" s="87">
        <f t="shared" si="2536"/>
        <v>1.3988494437443212E-2</v>
      </c>
      <c r="Q3062" s="64">
        <f t="shared" si="2543"/>
        <v>90</v>
      </c>
      <c r="R3062" s="87">
        <f t="shared" si="2544"/>
        <v>0.79184416847811057</v>
      </c>
      <c r="S3062" s="64">
        <f t="shared" si="2545"/>
        <v>54</v>
      </c>
    </row>
    <row r="3063" spans="2:19" x14ac:dyDescent="0.25">
      <c r="B3063" s="62">
        <v>5</v>
      </c>
      <c r="C3063" s="64" t="s">
        <v>17</v>
      </c>
      <c r="D3063" s="68"/>
      <c r="E3063" s="68">
        <f t="shared" si="2537"/>
        <v>0</v>
      </c>
      <c r="F3063" s="63">
        <f t="shared" si="2538"/>
        <v>2.1555667056952665E-2</v>
      </c>
      <c r="G3063" s="65">
        <f>IFERROR(VLOOKUP(B3063,EFA!$C$2:$D$7,2,0),EFA!$D$7)</f>
        <v>1.0058360487805551</v>
      </c>
      <c r="H3063" s="69">
        <f>LGD!$D$8</f>
        <v>4.6364209605119888E-2</v>
      </c>
      <c r="I3063" s="68">
        <f t="shared" si="2539"/>
        <v>0</v>
      </c>
      <c r="J3063" s="70">
        <f t="shared" si="2540"/>
        <v>0.54924368064616602</v>
      </c>
      <c r="K3063" s="68">
        <f t="shared" si="2541"/>
        <v>0</v>
      </c>
      <c r="M3063" s="64">
        <f t="shared" si="2535"/>
        <v>144</v>
      </c>
      <c r="N3063" s="64">
        <v>1</v>
      </c>
      <c r="O3063" s="63">
        <f t="shared" si="2542"/>
        <v>0.13390000000000002</v>
      </c>
      <c r="P3063" s="87">
        <f t="shared" si="2536"/>
        <v>1.3988494437443212E-2</v>
      </c>
      <c r="Q3063" s="64">
        <f t="shared" si="2543"/>
        <v>90</v>
      </c>
      <c r="R3063" s="87">
        <f t="shared" si="2544"/>
        <v>0.79184416847811057</v>
      </c>
      <c r="S3063" s="64">
        <f t="shared" si="2545"/>
        <v>54</v>
      </c>
    </row>
    <row r="3064" spans="2:19" x14ac:dyDescent="0.25">
      <c r="B3064" s="62">
        <v>5</v>
      </c>
      <c r="C3064" s="64" t="s">
        <v>18</v>
      </c>
      <c r="D3064" s="68"/>
      <c r="E3064" s="68">
        <f t="shared" si="2537"/>
        <v>0</v>
      </c>
      <c r="F3064" s="63">
        <f t="shared" si="2538"/>
        <v>2.1555667056952665E-2</v>
      </c>
      <c r="G3064" s="65">
        <f>IFERROR(VLOOKUP(B3064,EFA!$C$2:$D$7,2,0),EFA!$D$7)</f>
        <v>1.0058360487805551</v>
      </c>
      <c r="H3064" s="69">
        <f>LGD!$D$9</f>
        <v>0.25</v>
      </c>
      <c r="I3064" s="68">
        <f t="shared" si="2539"/>
        <v>0</v>
      </c>
      <c r="J3064" s="70">
        <f t="shared" si="2540"/>
        <v>0.54924368064616602</v>
      </c>
      <c r="K3064" s="68">
        <f t="shared" si="2541"/>
        <v>0</v>
      </c>
      <c r="M3064" s="64">
        <f t="shared" si="2535"/>
        <v>144</v>
      </c>
      <c r="N3064" s="64">
        <v>1</v>
      </c>
      <c r="O3064" s="63">
        <f t="shared" si="2542"/>
        <v>0.13390000000000002</v>
      </c>
      <c r="P3064" s="87">
        <f t="shared" si="2536"/>
        <v>1.3988494437443212E-2</v>
      </c>
      <c r="Q3064" s="64">
        <f t="shared" si="2543"/>
        <v>90</v>
      </c>
      <c r="R3064" s="87">
        <f t="shared" si="2544"/>
        <v>0.79184416847811057</v>
      </c>
      <c r="S3064" s="64">
        <f t="shared" si="2545"/>
        <v>54</v>
      </c>
    </row>
    <row r="3065" spans="2:19" x14ac:dyDescent="0.25">
      <c r="B3065" s="62">
        <v>5</v>
      </c>
      <c r="C3065" s="64" t="s">
        <v>19</v>
      </c>
      <c r="D3065" s="68"/>
      <c r="E3065" s="68">
        <f t="shared" si="2537"/>
        <v>0</v>
      </c>
      <c r="F3065" s="63">
        <f t="shared" si="2538"/>
        <v>2.1555667056952665E-2</v>
      </c>
      <c r="G3065" s="65">
        <f>IFERROR(VLOOKUP(B3065,EFA!$C$2:$D$7,2,0),EFA!$D$7)</f>
        <v>1.0058360487805551</v>
      </c>
      <c r="H3065" s="69">
        <f>LGD!$D$10</f>
        <v>0.35</v>
      </c>
      <c r="I3065" s="68">
        <f t="shared" si="2539"/>
        <v>0</v>
      </c>
      <c r="J3065" s="70">
        <f t="shared" si="2540"/>
        <v>0.54924368064616602</v>
      </c>
      <c r="K3065" s="68">
        <f t="shared" si="2541"/>
        <v>0</v>
      </c>
      <c r="M3065" s="64">
        <f t="shared" si="2535"/>
        <v>144</v>
      </c>
      <c r="N3065" s="64">
        <v>1</v>
      </c>
      <c r="O3065" s="63">
        <f t="shared" si="2542"/>
        <v>0.13390000000000002</v>
      </c>
      <c r="P3065" s="87">
        <f t="shared" si="2536"/>
        <v>1.3988494437443212E-2</v>
      </c>
      <c r="Q3065" s="64">
        <f t="shared" si="2543"/>
        <v>90</v>
      </c>
      <c r="R3065" s="87">
        <f t="shared" si="2544"/>
        <v>0.79184416847811057</v>
      </c>
      <c r="S3065" s="64">
        <f t="shared" si="2545"/>
        <v>54</v>
      </c>
    </row>
    <row r="3066" spans="2:19" x14ac:dyDescent="0.25">
      <c r="B3066" s="62">
        <v>5</v>
      </c>
      <c r="C3066" s="64" t="s">
        <v>20</v>
      </c>
      <c r="D3066" s="68"/>
      <c r="E3066" s="68">
        <f t="shared" si="2537"/>
        <v>0</v>
      </c>
      <c r="F3066" s="63">
        <f t="shared" si="2538"/>
        <v>2.1555667056952665E-2</v>
      </c>
      <c r="G3066" s="65">
        <f>IFERROR(VLOOKUP(B3066,EFA!$C$2:$D$7,2,0),EFA!$D$7)</f>
        <v>1.0058360487805551</v>
      </c>
      <c r="H3066" s="69">
        <f>LGD!$D$11</f>
        <v>0.55000000000000004</v>
      </c>
      <c r="I3066" s="68">
        <f t="shared" si="2539"/>
        <v>0</v>
      </c>
      <c r="J3066" s="70">
        <f t="shared" si="2540"/>
        <v>0.54924368064616602</v>
      </c>
      <c r="K3066" s="68">
        <f t="shared" si="2541"/>
        <v>0</v>
      </c>
      <c r="M3066" s="64">
        <f t="shared" si="2535"/>
        <v>144</v>
      </c>
      <c r="N3066" s="64">
        <v>1</v>
      </c>
      <c r="O3066" s="63">
        <f t="shared" si="2542"/>
        <v>0.13390000000000002</v>
      </c>
      <c r="P3066" s="87">
        <f t="shared" si="2536"/>
        <v>1.3988494437443212E-2</v>
      </c>
      <c r="Q3066" s="64">
        <f t="shared" si="2543"/>
        <v>90</v>
      </c>
      <c r="R3066" s="87">
        <f t="shared" si="2544"/>
        <v>0.79184416847811057</v>
      </c>
      <c r="S3066" s="64">
        <f t="shared" si="2545"/>
        <v>54</v>
      </c>
    </row>
    <row r="3067" spans="2:19" x14ac:dyDescent="0.25">
      <c r="C3067" s="88"/>
      <c r="D3067" s="89"/>
      <c r="E3067" s="89"/>
      <c r="F3067" s="90"/>
      <c r="G3067" s="91"/>
      <c r="H3067" s="92"/>
      <c r="I3067" s="89"/>
      <c r="J3067" s="93"/>
      <c r="K3067" s="89"/>
      <c r="M3067" s="94"/>
      <c r="N3067" s="94"/>
      <c r="O3067" s="95"/>
      <c r="P3067" s="96"/>
      <c r="Q3067" s="94"/>
      <c r="R3067" s="96"/>
      <c r="S3067" s="94"/>
    </row>
    <row r="3068" spans="2:19" x14ac:dyDescent="0.25">
      <c r="B3068" s="62" t="s">
        <v>52</v>
      </c>
      <c r="C3068" s="64" t="s">
        <v>9</v>
      </c>
      <c r="D3068" s="64">
        <v>6</v>
      </c>
      <c r="E3068" s="84" t="s">
        <v>26</v>
      </c>
      <c r="F3068" s="84" t="s">
        <v>39</v>
      </c>
      <c r="G3068" s="84" t="s">
        <v>27</v>
      </c>
      <c r="H3068" s="84" t="s">
        <v>28</v>
      </c>
      <c r="I3068" s="84" t="s">
        <v>29</v>
      </c>
      <c r="J3068" s="84" t="s">
        <v>30</v>
      </c>
      <c r="K3068" s="85" t="s">
        <v>31</v>
      </c>
      <c r="M3068" s="85" t="s">
        <v>32</v>
      </c>
      <c r="N3068" s="85" t="s">
        <v>33</v>
      </c>
      <c r="O3068" s="85" t="s">
        <v>34</v>
      </c>
      <c r="P3068" s="85" t="s">
        <v>35</v>
      </c>
      <c r="Q3068" s="85" t="s">
        <v>36</v>
      </c>
      <c r="R3068" s="85" t="s">
        <v>37</v>
      </c>
      <c r="S3068" s="85" t="s">
        <v>38</v>
      </c>
    </row>
    <row r="3069" spans="2:19" x14ac:dyDescent="0.25">
      <c r="B3069" s="62">
        <v>6</v>
      </c>
      <c r="C3069" s="64" t="s">
        <v>12</v>
      </c>
      <c r="D3069" s="68"/>
      <c r="E3069" s="68">
        <f>D3014*R3069</f>
        <v>0</v>
      </c>
      <c r="F3069" s="63">
        <f>$I$5-$H$5</f>
        <v>1.761226238629604E-2</v>
      </c>
      <c r="G3069" s="65">
        <f>IFERROR(VLOOKUP(B3069,EFA!$C$2:$D$7,2,0),EFA!$D$7)</f>
        <v>1.0058360487805551</v>
      </c>
      <c r="H3069" s="69">
        <f>LGD!$D$3</f>
        <v>0</v>
      </c>
      <c r="I3069" s="68">
        <f>E3069*F3069*G3069*H3069</f>
        <v>0</v>
      </c>
      <c r="J3069" s="70">
        <f>1/((1+($O$16/12))^(M3069-Q3069))</f>
        <v>0.48076748067312913</v>
      </c>
      <c r="K3069" s="68">
        <f>I3069*J3069</f>
        <v>0</v>
      </c>
      <c r="M3069" s="64">
        <f t="shared" ref="M3069:M3077" si="2546">$D$39*$O$12</f>
        <v>144</v>
      </c>
      <c r="N3069" s="64">
        <v>1</v>
      </c>
      <c r="O3069" s="63">
        <f>$O$16</f>
        <v>0.13390000000000002</v>
      </c>
      <c r="P3069" s="87">
        <f t="shared" ref="P3069:P3077" si="2547">PMT(O3069/12,M3069,-N3069,0,0)</f>
        <v>1.3988494437443212E-2</v>
      </c>
      <c r="Q3069" s="64">
        <f>M3069-S3069</f>
        <v>78</v>
      </c>
      <c r="R3069" s="87">
        <f>PV(O3069/12,Q3069,-P3069,0,0)</f>
        <v>0.72607061197230516</v>
      </c>
      <c r="S3069" s="64">
        <f>12+12+12+12+12+6</f>
        <v>66</v>
      </c>
    </row>
    <row r="3070" spans="2:19" x14ac:dyDescent="0.25">
      <c r="B3070" s="62">
        <v>6</v>
      </c>
      <c r="C3070" s="64" t="s">
        <v>13</v>
      </c>
      <c r="D3070" s="68"/>
      <c r="E3070" s="68">
        <f t="shared" ref="E3070:E3077" si="2548">D3015*R3070</f>
        <v>0</v>
      </c>
      <c r="F3070" s="63">
        <f t="shared" ref="F3070:F3077" si="2549">$I$5-$H$5</f>
        <v>1.761226238629604E-2</v>
      </c>
      <c r="G3070" s="65">
        <f>IFERROR(VLOOKUP(B3070,EFA!$C$2:$D$7,2,0),EFA!$D$7)</f>
        <v>1.0058360487805551</v>
      </c>
      <c r="H3070" s="69">
        <f>LGD!$D$4</f>
        <v>0.55000000000000004</v>
      </c>
      <c r="I3070" s="68">
        <f t="shared" ref="I3070:I3077" si="2550">E3070*F3070*G3070*H3070</f>
        <v>0</v>
      </c>
      <c r="J3070" s="70">
        <f t="shared" ref="J3070:J3077" si="2551">1/((1+($O$16/12))^(M3070-Q3070))</f>
        <v>0.48076748067312913</v>
      </c>
      <c r="K3070" s="68">
        <f t="shared" ref="K3070:K3077" si="2552">I3070*J3070</f>
        <v>0</v>
      </c>
      <c r="M3070" s="64">
        <f t="shared" si="2546"/>
        <v>144</v>
      </c>
      <c r="N3070" s="64">
        <v>1</v>
      </c>
      <c r="O3070" s="63">
        <f t="shared" ref="O3070:O3077" si="2553">$O$16</f>
        <v>0.13390000000000002</v>
      </c>
      <c r="P3070" s="87">
        <f t="shared" si="2547"/>
        <v>1.3988494437443212E-2</v>
      </c>
      <c r="Q3070" s="64">
        <f t="shared" ref="Q3070:Q3077" si="2554">M3070-S3070</f>
        <v>78</v>
      </c>
      <c r="R3070" s="87">
        <f t="shared" ref="R3070:R3077" si="2555">PV(O3070/12,Q3070,-P3070,0,0)</f>
        <v>0.72607061197230516</v>
      </c>
      <c r="S3070" s="64">
        <f t="shared" ref="S3070:S3077" si="2556">12+12+12+12+12+6</f>
        <v>66</v>
      </c>
    </row>
    <row r="3071" spans="2:19" x14ac:dyDescent="0.25">
      <c r="B3071" s="62">
        <v>6</v>
      </c>
      <c r="C3071" s="64" t="s">
        <v>14</v>
      </c>
      <c r="D3071" s="68"/>
      <c r="E3071" s="68">
        <f t="shared" si="2548"/>
        <v>0</v>
      </c>
      <c r="F3071" s="63">
        <f t="shared" si="2549"/>
        <v>1.761226238629604E-2</v>
      </c>
      <c r="G3071" s="65">
        <f>IFERROR(VLOOKUP(B3071,EFA!$C$2:$D$7,2,0),EFA!$D$7)</f>
        <v>1.0058360487805551</v>
      </c>
      <c r="H3071" s="69">
        <f>LGD!$D$5</f>
        <v>0.14000000000000001</v>
      </c>
      <c r="I3071" s="68">
        <f t="shared" si="2550"/>
        <v>0</v>
      </c>
      <c r="J3071" s="70">
        <f t="shared" si="2551"/>
        <v>0.48076748067312913</v>
      </c>
      <c r="K3071" s="68">
        <f t="shared" si="2552"/>
        <v>0</v>
      </c>
      <c r="M3071" s="64">
        <f t="shared" si="2546"/>
        <v>144</v>
      </c>
      <c r="N3071" s="64">
        <v>1</v>
      </c>
      <c r="O3071" s="63">
        <f t="shared" si="2553"/>
        <v>0.13390000000000002</v>
      </c>
      <c r="P3071" s="87">
        <f t="shared" si="2547"/>
        <v>1.3988494437443212E-2</v>
      </c>
      <c r="Q3071" s="64">
        <f t="shared" si="2554"/>
        <v>78</v>
      </c>
      <c r="R3071" s="87">
        <f t="shared" si="2555"/>
        <v>0.72607061197230516</v>
      </c>
      <c r="S3071" s="64">
        <f t="shared" si="2556"/>
        <v>66</v>
      </c>
    </row>
    <row r="3072" spans="2:19" x14ac:dyDescent="0.25">
      <c r="B3072" s="62">
        <v>6</v>
      </c>
      <c r="C3072" s="64" t="s">
        <v>15</v>
      </c>
      <c r="D3072" s="68"/>
      <c r="E3072" s="68">
        <f t="shared" si="2548"/>
        <v>0</v>
      </c>
      <c r="F3072" s="63">
        <f t="shared" si="2549"/>
        <v>1.761226238629604E-2</v>
      </c>
      <c r="G3072" s="65">
        <f>IFERROR(VLOOKUP(B3072,EFA!$C$2:$D$7,2,0),EFA!$D$7)</f>
        <v>1.0058360487805551</v>
      </c>
      <c r="H3072" s="69">
        <f>LGD!$D$6</f>
        <v>0.3</v>
      </c>
      <c r="I3072" s="68">
        <f t="shared" si="2550"/>
        <v>0</v>
      </c>
      <c r="J3072" s="70">
        <f t="shared" si="2551"/>
        <v>0.48076748067312913</v>
      </c>
      <c r="K3072" s="68">
        <f t="shared" si="2552"/>
        <v>0</v>
      </c>
      <c r="M3072" s="64">
        <f t="shared" si="2546"/>
        <v>144</v>
      </c>
      <c r="N3072" s="64">
        <v>1</v>
      </c>
      <c r="O3072" s="63">
        <f t="shared" si="2553"/>
        <v>0.13390000000000002</v>
      </c>
      <c r="P3072" s="87">
        <f t="shared" si="2547"/>
        <v>1.3988494437443212E-2</v>
      </c>
      <c r="Q3072" s="64">
        <f t="shared" si="2554"/>
        <v>78</v>
      </c>
      <c r="R3072" s="87">
        <f t="shared" si="2555"/>
        <v>0.72607061197230516</v>
      </c>
      <c r="S3072" s="64">
        <f t="shared" si="2556"/>
        <v>66</v>
      </c>
    </row>
    <row r="3073" spans="2:19" x14ac:dyDescent="0.25">
      <c r="B3073" s="62">
        <v>6</v>
      </c>
      <c r="C3073" s="64" t="s">
        <v>16</v>
      </c>
      <c r="D3073" s="68"/>
      <c r="E3073" s="68">
        <f t="shared" si="2548"/>
        <v>0</v>
      </c>
      <c r="F3073" s="63">
        <f t="shared" si="2549"/>
        <v>1.761226238629604E-2</v>
      </c>
      <c r="G3073" s="65">
        <f>IFERROR(VLOOKUP(B3073,EFA!$C$2:$D$7,2,0),EFA!$D$7)</f>
        <v>1.0058360487805551</v>
      </c>
      <c r="H3073" s="69">
        <f>LGD!$D$7</f>
        <v>0.3</v>
      </c>
      <c r="I3073" s="68">
        <f t="shared" si="2550"/>
        <v>0</v>
      </c>
      <c r="J3073" s="70">
        <f t="shared" si="2551"/>
        <v>0.48076748067312913</v>
      </c>
      <c r="K3073" s="68">
        <f t="shared" si="2552"/>
        <v>0</v>
      </c>
      <c r="M3073" s="64">
        <f t="shared" si="2546"/>
        <v>144</v>
      </c>
      <c r="N3073" s="64">
        <v>1</v>
      </c>
      <c r="O3073" s="63">
        <f t="shared" si="2553"/>
        <v>0.13390000000000002</v>
      </c>
      <c r="P3073" s="87">
        <f t="shared" si="2547"/>
        <v>1.3988494437443212E-2</v>
      </c>
      <c r="Q3073" s="64">
        <f t="shared" si="2554"/>
        <v>78</v>
      </c>
      <c r="R3073" s="87">
        <f t="shared" si="2555"/>
        <v>0.72607061197230516</v>
      </c>
      <c r="S3073" s="64">
        <f t="shared" si="2556"/>
        <v>66</v>
      </c>
    </row>
    <row r="3074" spans="2:19" x14ac:dyDescent="0.25">
      <c r="B3074" s="62">
        <v>6</v>
      </c>
      <c r="C3074" s="64" t="s">
        <v>17</v>
      </c>
      <c r="D3074" s="68"/>
      <c r="E3074" s="68">
        <f t="shared" si="2548"/>
        <v>0</v>
      </c>
      <c r="F3074" s="63">
        <f t="shared" si="2549"/>
        <v>1.761226238629604E-2</v>
      </c>
      <c r="G3074" s="65">
        <f>IFERROR(VLOOKUP(B3074,EFA!$C$2:$D$7,2,0),EFA!$D$7)</f>
        <v>1.0058360487805551</v>
      </c>
      <c r="H3074" s="69">
        <f>LGD!$D$8</f>
        <v>4.6364209605119888E-2</v>
      </c>
      <c r="I3074" s="68">
        <f t="shared" si="2550"/>
        <v>0</v>
      </c>
      <c r="J3074" s="70">
        <f t="shared" si="2551"/>
        <v>0.48076748067312913</v>
      </c>
      <c r="K3074" s="68">
        <f t="shared" si="2552"/>
        <v>0</v>
      </c>
      <c r="M3074" s="64">
        <f t="shared" si="2546"/>
        <v>144</v>
      </c>
      <c r="N3074" s="64">
        <v>1</v>
      </c>
      <c r="O3074" s="63">
        <f t="shared" si="2553"/>
        <v>0.13390000000000002</v>
      </c>
      <c r="P3074" s="87">
        <f t="shared" si="2547"/>
        <v>1.3988494437443212E-2</v>
      </c>
      <c r="Q3074" s="64">
        <f t="shared" si="2554"/>
        <v>78</v>
      </c>
      <c r="R3074" s="87">
        <f t="shared" si="2555"/>
        <v>0.72607061197230516</v>
      </c>
      <c r="S3074" s="64">
        <f t="shared" si="2556"/>
        <v>66</v>
      </c>
    </row>
    <row r="3075" spans="2:19" x14ac:dyDescent="0.25">
      <c r="B3075" s="62">
        <v>6</v>
      </c>
      <c r="C3075" s="64" t="s">
        <v>18</v>
      </c>
      <c r="D3075" s="68"/>
      <c r="E3075" s="68">
        <f t="shared" si="2548"/>
        <v>0</v>
      </c>
      <c r="F3075" s="63">
        <f t="shared" si="2549"/>
        <v>1.761226238629604E-2</v>
      </c>
      <c r="G3075" s="65">
        <f>IFERROR(VLOOKUP(B3075,EFA!$C$2:$D$7,2,0),EFA!$D$7)</f>
        <v>1.0058360487805551</v>
      </c>
      <c r="H3075" s="69">
        <f>LGD!$D$9</f>
        <v>0.25</v>
      </c>
      <c r="I3075" s="68">
        <f t="shared" si="2550"/>
        <v>0</v>
      </c>
      <c r="J3075" s="70">
        <f t="shared" si="2551"/>
        <v>0.48076748067312913</v>
      </c>
      <c r="K3075" s="68">
        <f t="shared" si="2552"/>
        <v>0</v>
      </c>
      <c r="M3075" s="64">
        <f t="shared" si="2546"/>
        <v>144</v>
      </c>
      <c r="N3075" s="64">
        <v>1</v>
      </c>
      <c r="O3075" s="63">
        <f t="shared" si="2553"/>
        <v>0.13390000000000002</v>
      </c>
      <c r="P3075" s="87">
        <f t="shared" si="2547"/>
        <v>1.3988494437443212E-2</v>
      </c>
      <c r="Q3075" s="64">
        <f t="shared" si="2554"/>
        <v>78</v>
      </c>
      <c r="R3075" s="87">
        <f t="shared" si="2555"/>
        <v>0.72607061197230516</v>
      </c>
      <c r="S3075" s="64">
        <f t="shared" si="2556"/>
        <v>66</v>
      </c>
    </row>
    <row r="3076" spans="2:19" x14ac:dyDescent="0.25">
      <c r="B3076" s="62">
        <v>6</v>
      </c>
      <c r="C3076" s="64" t="s">
        <v>19</v>
      </c>
      <c r="D3076" s="68"/>
      <c r="E3076" s="68">
        <f t="shared" si="2548"/>
        <v>0</v>
      </c>
      <c r="F3076" s="63">
        <f t="shared" si="2549"/>
        <v>1.761226238629604E-2</v>
      </c>
      <c r="G3076" s="65">
        <f>IFERROR(VLOOKUP(B3076,EFA!$C$2:$D$7,2,0),EFA!$D$7)</f>
        <v>1.0058360487805551</v>
      </c>
      <c r="H3076" s="69">
        <f>LGD!$D$10</f>
        <v>0.35</v>
      </c>
      <c r="I3076" s="68">
        <f t="shared" si="2550"/>
        <v>0</v>
      </c>
      <c r="J3076" s="70">
        <f t="shared" si="2551"/>
        <v>0.48076748067312913</v>
      </c>
      <c r="K3076" s="68">
        <f t="shared" si="2552"/>
        <v>0</v>
      </c>
      <c r="M3076" s="64">
        <f t="shared" si="2546"/>
        <v>144</v>
      </c>
      <c r="N3076" s="64">
        <v>1</v>
      </c>
      <c r="O3076" s="63">
        <f t="shared" si="2553"/>
        <v>0.13390000000000002</v>
      </c>
      <c r="P3076" s="87">
        <f t="shared" si="2547"/>
        <v>1.3988494437443212E-2</v>
      </c>
      <c r="Q3076" s="64">
        <f t="shared" si="2554"/>
        <v>78</v>
      </c>
      <c r="R3076" s="87">
        <f t="shared" si="2555"/>
        <v>0.72607061197230516</v>
      </c>
      <c r="S3076" s="64">
        <f t="shared" si="2556"/>
        <v>66</v>
      </c>
    </row>
    <row r="3077" spans="2:19" x14ac:dyDescent="0.25">
      <c r="B3077" s="62">
        <v>6</v>
      </c>
      <c r="C3077" s="64" t="s">
        <v>20</v>
      </c>
      <c r="D3077" s="68"/>
      <c r="E3077" s="68">
        <f t="shared" si="2548"/>
        <v>0</v>
      </c>
      <c r="F3077" s="63">
        <f t="shared" si="2549"/>
        <v>1.761226238629604E-2</v>
      </c>
      <c r="G3077" s="65">
        <f>IFERROR(VLOOKUP(B3077,EFA!$C$2:$D$7,2,0),EFA!$D$7)</f>
        <v>1.0058360487805551</v>
      </c>
      <c r="H3077" s="69">
        <f>LGD!$D$11</f>
        <v>0.55000000000000004</v>
      </c>
      <c r="I3077" s="68">
        <f t="shared" si="2550"/>
        <v>0</v>
      </c>
      <c r="J3077" s="70">
        <f t="shared" si="2551"/>
        <v>0.48076748067312913</v>
      </c>
      <c r="K3077" s="68">
        <f t="shared" si="2552"/>
        <v>0</v>
      </c>
      <c r="M3077" s="64">
        <f t="shared" si="2546"/>
        <v>144</v>
      </c>
      <c r="N3077" s="64">
        <v>1</v>
      </c>
      <c r="O3077" s="63">
        <f t="shared" si="2553"/>
        <v>0.13390000000000002</v>
      </c>
      <c r="P3077" s="87">
        <f t="shared" si="2547"/>
        <v>1.3988494437443212E-2</v>
      </c>
      <c r="Q3077" s="64">
        <f t="shared" si="2554"/>
        <v>78</v>
      </c>
      <c r="R3077" s="87">
        <f t="shared" si="2555"/>
        <v>0.72607061197230516</v>
      </c>
      <c r="S3077" s="64">
        <f t="shared" si="2556"/>
        <v>66</v>
      </c>
    </row>
    <row r="3078" spans="2:19" x14ac:dyDescent="0.25">
      <c r="C3078" s="94"/>
      <c r="D3078" s="97"/>
      <c r="E3078" s="97"/>
      <c r="F3078" s="95"/>
      <c r="G3078" s="98"/>
      <c r="H3078" s="99"/>
      <c r="I3078" s="97"/>
      <c r="J3078" s="100"/>
      <c r="K3078" s="97"/>
    </row>
    <row r="3079" spans="2:19" x14ac:dyDescent="0.25">
      <c r="B3079" s="62" t="s">
        <v>52</v>
      </c>
      <c r="C3079" s="64" t="s">
        <v>9</v>
      </c>
      <c r="D3079" s="64">
        <v>7</v>
      </c>
      <c r="E3079" s="84" t="s">
        <v>26</v>
      </c>
      <c r="F3079" s="84" t="s">
        <v>39</v>
      </c>
      <c r="G3079" s="84" t="s">
        <v>27</v>
      </c>
      <c r="H3079" s="84" t="s">
        <v>28</v>
      </c>
      <c r="I3079" s="84" t="s">
        <v>29</v>
      </c>
      <c r="J3079" s="84" t="s">
        <v>30</v>
      </c>
      <c r="K3079" s="85" t="s">
        <v>31</v>
      </c>
      <c r="M3079" s="85" t="s">
        <v>32</v>
      </c>
      <c r="N3079" s="85" t="s">
        <v>33</v>
      </c>
      <c r="O3079" s="85" t="s">
        <v>34</v>
      </c>
      <c r="P3079" s="85" t="s">
        <v>35</v>
      </c>
      <c r="Q3079" s="85" t="s">
        <v>36</v>
      </c>
      <c r="R3079" s="85" t="s">
        <v>37</v>
      </c>
      <c r="S3079" s="85" t="s">
        <v>38</v>
      </c>
    </row>
    <row r="3080" spans="2:19" x14ac:dyDescent="0.25">
      <c r="B3080" s="62">
        <v>1</v>
      </c>
      <c r="C3080" s="64" t="s">
        <v>12</v>
      </c>
      <c r="D3080" s="68">
        <f>'61-90 days'!C11</f>
        <v>0</v>
      </c>
      <c r="E3080" s="68">
        <f>D3080*R3080</f>
        <v>0</v>
      </c>
      <c r="F3080" s="63">
        <f>$D$5</f>
        <v>0.24547174401825564</v>
      </c>
      <c r="G3080" s="65">
        <f>IFERROR(VLOOKUP(B3080,EFA!$C$2:$D$7,2,0),EFA!$D$7)</f>
        <v>1.0407772896135385</v>
      </c>
      <c r="H3080" s="69">
        <f>LGD!$D$3</f>
        <v>0</v>
      </c>
      <c r="I3080" s="68">
        <f>E3080*F3080*G3080*H3080</f>
        <v>0</v>
      </c>
      <c r="J3080" s="70">
        <f>1/((1+($O$16/12))^(M3080-Q3080))</f>
        <v>0.93558878588680383</v>
      </c>
      <c r="K3080" s="68">
        <f>I3080*J3080</f>
        <v>0</v>
      </c>
      <c r="M3080" s="64">
        <f t="shared" ref="M3080:M3088" si="2557">$D$39*$O$12</f>
        <v>144</v>
      </c>
      <c r="N3080" s="64">
        <v>1</v>
      </c>
      <c r="O3080" s="63">
        <f>$O$16</f>
        <v>0.13390000000000002</v>
      </c>
      <c r="P3080" s="87">
        <f t="shared" ref="P3080:P3088" si="2558">PMT(O3080/12,M3080,-N3080,0,0)</f>
        <v>1.3988494437443212E-2</v>
      </c>
      <c r="Q3080" s="64">
        <f>M3080-S3080</f>
        <v>138</v>
      </c>
      <c r="R3080" s="87">
        <f>PV(O3080/12,Q3080,-P3080,0,0)</f>
        <v>0.98253822834062898</v>
      </c>
      <c r="S3080" s="64">
        <v>6</v>
      </c>
    </row>
    <row r="3081" spans="2:19" x14ac:dyDescent="0.25">
      <c r="B3081" s="62">
        <v>1</v>
      </c>
      <c r="C3081" s="64" t="s">
        <v>13</v>
      </c>
      <c r="D3081" s="68">
        <f>'61-90 days'!D11</f>
        <v>0</v>
      </c>
      <c r="E3081" s="68">
        <f t="shared" ref="E3081:E3088" si="2559">D3081*R3081</f>
        <v>0</v>
      </c>
      <c r="F3081" s="63">
        <f t="shared" ref="F3081:F3088" si="2560">$D$5</f>
        <v>0.24547174401825564</v>
      </c>
      <c r="G3081" s="65">
        <f>IFERROR(VLOOKUP(B3081,EFA!$C$2:$D$7,2,0),EFA!$D$7)</f>
        <v>1.0407772896135385</v>
      </c>
      <c r="H3081" s="69">
        <f>LGD!$D$4</f>
        <v>0.55000000000000004</v>
      </c>
      <c r="I3081" s="68">
        <f t="shared" ref="I3081:I3088" si="2561">E3081*F3081*G3081*H3081</f>
        <v>0</v>
      </c>
      <c r="J3081" s="70">
        <f t="shared" ref="J3081:J3088" si="2562">1/((1+($O$16/12))^(M3081-Q3081))</f>
        <v>0.93558878588680383</v>
      </c>
      <c r="K3081" s="68">
        <f t="shared" ref="K3081:K3088" si="2563">I3081*J3081</f>
        <v>0</v>
      </c>
      <c r="M3081" s="64">
        <f t="shared" si="2557"/>
        <v>144</v>
      </c>
      <c r="N3081" s="64">
        <v>1</v>
      </c>
      <c r="O3081" s="63">
        <f t="shared" ref="O3081:O3088" si="2564">$O$16</f>
        <v>0.13390000000000002</v>
      </c>
      <c r="P3081" s="87">
        <f t="shared" si="2558"/>
        <v>1.3988494437443212E-2</v>
      </c>
      <c r="Q3081" s="64">
        <f t="shared" ref="Q3081:Q3088" si="2565">M3081-S3081</f>
        <v>138</v>
      </c>
      <c r="R3081" s="87">
        <f t="shared" ref="R3081:R3088" si="2566">PV(O3081/12,Q3081,-P3081,0,0)</f>
        <v>0.98253822834062898</v>
      </c>
      <c r="S3081" s="64">
        <v>6</v>
      </c>
    </row>
    <row r="3082" spans="2:19" x14ac:dyDescent="0.25">
      <c r="B3082" s="62">
        <v>1</v>
      </c>
      <c r="C3082" s="64" t="s">
        <v>14</v>
      </c>
      <c r="D3082" s="68">
        <f>'61-90 days'!E11</f>
        <v>0</v>
      </c>
      <c r="E3082" s="68">
        <f t="shared" si="2559"/>
        <v>0</v>
      </c>
      <c r="F3082" s="63">
        <f t="shared" si="2560"/>
        <v>0.24547174401825564</v>
      </c>
      <c r="G3082" s="65">
        <f>IFERROR(VLOOKUP(B3082,EFA!$C$2:$D$7,2,0),EFA!$D$7)</f>
        <v>1.0407772896135385</v>
      </c>
      <c r="H3082" s="69">
        <f>LGD!$D$5</f>
        <v>0.14000000000000001</v>
      </c>
      <c r="I3082" s="68">
        <f t="shared" si="2561"/>
        <v>0</v>
      </c>
      <c r="J3082" s="70">
        <f t="shared" si="2562"/>
        <v>0.93558878588680383</v>
      </c>
      <c r="K3082" s="68">
        <f t="shared" si="2563"/>
        <v>0</v>
      </c>
      <c r="M3082" s="64">
        <f t="shared" si="2557"/>
        <v>144</v>
      </c>
      <c r="N3082" s="64">
        <v>1</v>
      </c>
      <c r="O3082" s="63">
        <f t="shared" si="2564"/>
        <v>0.13390000000000002</v>
      </c>
      <c r="P3082" s="87">
        <f t="shared" si="2558"/>
        <v>1.3988494437443212E-2</v>
      </c>
      <c r="Q3082" s="64">
        <f t="shared" si="2565"/>
        <v>138</v>
      </c>
      <c r="R3082" s="87">
        <f t="shared" si="2566"/>
        <v>0.98253822834062898</v>
      </c>
      <c r="S3082" s="64">
        <v>6</v>
      </c>
    </row>
    <row r="3083" spans="2:19" x14ac:dyDescent="0.25">
      <c r="B3083" s="62">
        <v>1</v>
      </c>
      <c r="C3083" s="64" t="s">
        <v>15</v>
      </c>
      <c r="D3083" s="68">
        <f>'61-90 days'!F11</f>
        <v>0</v>
      </c>
      <c r="E3083" s="68">
        <f t="shared" si="2559"/>
        <v>0</v>
      </c>
      <c r="F3083" s="63">
        <f t="shared" si="2560"/>
        <v>0.24547174401825564</v>
      </c>
      <c r="G3083" s="65">
        <f>IFERROR(VLOOKUP(B3083,EFA!$C$2:$D$7,2,0),EFA!$D$7)</f>
        <v>1.0407772896135385</v>
      </c>
      <c r="H3083" s="69">
        <f>LGD!$D$6</f>
        <v>0.3</v>
      </c>
      <c r="I3083" s="68">
        <f t="shared" si="2561"/>
        <v>0</v>
      </c>
      <c r="J3083" s="70">
        <f t="shared" si="2562"/>
        <v>0.93558878588680383</v>
      </c>
      <c r="K3083" s="68">
        <f t="shared" si="2563"/>
        <v>0</v>
      </c>
      <c r="M3083" s="64">
        <f t="shared" si="2557"/>
        <v>144</v>
      </c>
      <c r="N3083" s="64">
        <v>1</v>
      </c>
      <c r="O3083" s="63">
        <f t="shared" si="2564"/>
        <v>0.13390000000000002</v>
      </c>
      <c r="P3083" s="87">
        <f t="shared" si="2558"/>
        <v>1.3988494437443212E-2</v>
      </c>
      <c r="Q3083" s="64">
        <f t="shared" si="2565"/>
        <v>138</v>
      </c>
      <c r="R3083" s="87">
        <f t="shared" si="2566"/>
        <v>0.98253822834062898</v>
      </c>
      <c r="S3083" s="64">
        <v>6</v>
      </c>
    </row>
    <row r="3084" spans="2:19" x14ac:dyDescent="0.25">
      <c r="B3084" s="62">
        <v>1</v>
      </c>
      <c r="C3084" s="64" t="s">
        <v>16</v>
      </c>
      <c r="D3084" s="68">
        <f>'61-90 days'!G11</f>
        <v>0</v>
      </c>
      <c r="E3084" s="68">
        <f t="shared" si="2559"/>
        <v>0</v>
      </c>
      <c r="F3084" s="63">
        <f t="shared" si="2560"/>
        <v>0.24547174401825564</v>
      </c>
      <c r="G3084" s="65">
        <f>IFERROR(VLOOKUP(B3084,EFA!$C$2:$D$7,2,0),EFA!$D$7)</f>
        <v>1.0407772896135385</v>
      </c>
      <c r="H3084" s="69">
        <f>LGD!$D$7</f>
        <v>0.3</v>
      </c>
      <c r="I3084" s="68">
        <f t="shared" si="2561"/>
        <v>0</v>
      </c>
      <c r="J3084" s="70">
        <f t="shared" si="2562"/>
        <v>0.93558878588680383</v>
      </c>
      <c r="K3084" s="68">
        <f t="shared" si="2563"/>
        <v>0</v>
      </c>
      <c r="M3084" s="64">
        <f t="shared" si="2557"/>
        <v>144</v>
      </c>
      <c r="N3084" s="64">
        <v>1</v>
      </c>
      <c r="O3084" s="63">
        <f t="shared" si="2564"/>
        <v>0.13390000000000002</v>
      </c>
      <c r="P3084" s="87">
        <f t="shared" si="2558"/>
        <v>1.3988494437443212E-2</v>
      </c>
      <c r="Q3084" s="64">
        <f t="shared" si="2565"/>
        <v>138</v>
      </c>
      <c r="R3084" s="87">
        <f t="shared" si="2566"/>
        <v>0.98253822834062898</v>
      </c>
      <c r="S3084" s="64">
        <v>6</v>
      </c>
    </row>
    <row r="3085" spans="2:19" x14ac:dyDescent="0.25">
      <c r="B3085" s="62">
        <v>1</v>
      </c>
      <c r="C3085" s="64" t="s">
        <v>17</v>
      </c>
      <c r="D3085" s="68">
        <f>'61-90 days'!H11</f>
        <v>0</v>
      </c>
      <c r="E3085" s="68">
        <f t="shared" si="2559"/>
        <v>0</v>
      </c>
      <c r="F3085" s="63">
        <f t="shared" si="2560"/>
        <v>0.24547174401825564</v>
      </c>
      <c r="G3085" s="65">
        <f>IFERROR(VLOOKUP(B3085,EFA!$C$2:$D$7,2,0),EFA!$D$7)</f>
        <v>1.0407772896135385</v>
      </c>
      <c r="H3085" s="69">
        <f>LGD!$D$8</f>
        <v>4.6364209605119888E-2</v>
      </c>
      <c r="I3085" s="68">
        <f t="shared" si="2561"/>
        <v>0</v>
      </c>
      <c r="J3085" s="70">
        <f t="shared" si="2562"/>
        <v>0.93558878588680383</v>
      </c>
      <c r="K3085" s="68">
        <f t="shared" si="2563"/>
        <v>0</v>
      </c>
      <c r="M3085" s="64">
        <f t="shared" si="2557"/>
        <v>144</v>
      </c>
      <c r="N3085" s="64">
        <v>1</v>
      </c>
      <c r="O3085" s="63">
        <f t="shared" si="2564"/>
        <v>0.13390000000000002</v>
      </c>
      <c r="P3085" s="87">
        <f t="shared" si="2558"/>
        <v>1.3988494437443212E-2</v>
      </c>
      <c r="Q3085" s="64">
        <f t="shared" si="2565"/>
        <v>138</v>
      </c>
      <c r="R3085" s="87">
        <f t="shared" si="2566"/>
        <v>0.98253822834062898</v>
      </c>
      <c r="S3085" s="64">
        <v>6</v>
      </c>
    </row>
    <row r="3086" spans="2:19" x14ac:dyDescent="0.25">
      <c r="B3086" s="62">
        <v>1</v>
      </c>
      <c r="C3086" s="64" t="s">
        <v>18</v>
      </c>
      <c r="D3086" s="68">
        <f>'61-90 days'!I11</f>
        <v>0</v>
      </c>
      <c r="E3086" s="68">
        <f t="shared" si="2559"/>
        <v>0</v>
      </c>
      <c r="F3086" s="63">
        <f t="shared" si="2560"/>
        <v>0.24547174401825564</v>
      </c>
      <c r="G3086" s="65">
        <f>IFERROR(VLOOKUP(B3086,EFA!$C$2:$D$7,2,0),EFA!$D$7)</f>
        <v>1.0407772896135385</v>
      </c>
      <c r="H3086" s="69">
        <f>LGD!$D$9</f>
        <v>0.25</v>
      </c>
      <c r="I3086" s="68">
        <f t="shared" si="2561"/>
        <v>0</v>
      </c>
      <c r="J3086" s="70">
        <f t="shared" si="2562"/>
        <v>0.93558878588680383</v>
      </c>
      <c r="K3086" s="68">
        <f t="shared" si="2563"/>
        <v>0</v>
      </c>
      <c r="M3086" s="64">
        <f t="shared" si="2557"/>
        <v>144</v>
      </c>
      <c r="N3086" s="64">
        <v>1</v>
      </c>
      <c r="O3086" s="63">
        <f t="shared" si="2564"/>
        <v>0.13390000000000002</v>
      </c>
      <c r="P3086" s="87">
        <f t="shared" si="2558"/>
        <v>1.3988494437443212E-2</v>
      </c>
      <c r="Q3086" s="64">
        <f t="shared" si="2565"/>
        <v>138</v>
      </c>
      <c r="R3086" s="87">
        <f t="shared" si="2566"/>
        <v>0.98253822834062898</v>
      </c>
      <c r="S3086" s="64">
        <v>6</v>
      </c>
    </row>
    <row r="3087" spans="2:19" x14ac:dyDescent="0.25">
      <c r="B3087" s="62">
        <v>1</v>
      </c>
      <c r="C3087" s="64" t="s">
        <v>19</v>
      </c>
      <c r="D3087" s="68">
        <f>'61-90 days'!J11</f>
        <v>0</v>
      </c>
      <c r="E3087" s="68">
        <f t="shared" si="2559"/>
        <v>0</v>
      </c>
      <c r="F3087" s="63">
        <f t="shared" si="2560"/>
        <v>0.24547174401825564</v>
      </c>
      <c r="G3087" s="65">
        <f>IFERROR(VLOOKUP(B3087,EFA!$C$2:$D$7,2,0),EFA!$D$7)</f>
        <v>1.0407772896135385</v>
      </c>
      <c r="H3087" s="69">
        <f>LGD!$D$10</f>
        <v>0.35</v>
      </c>
      <c r="I3087" s="68">
        <f t="shared" si="2561"/>
        <v>0</v>
      </c>
      <c r="J3087" s="70">
        <f t="shared" si="2562"/>
        <v>0.93558878588680383</v>
      </c>
      <c r="K3087" s="68">
        <f t="shared" si="2563"/>
        <v>0</v>
      </c>
      <c r="M3087" s="64">
        <f t="shared" si="2557"/>
        <v>144</v>
      </c>
      <c r="N3087" s="64">
        <v>1</v>
      </c>
      <c r="O3087" s="63">
        <f t="shared" si="2564"/>
        <v>0.13390000000000002</v>
      </c>
      <c r="P3087" s="87">
        <f t="shared" si="2558"/>
        <v>1.3988494437443212E-2</v>
      </c>
      <c r="Q3087" s="64">
        <f t="shared" si="2565"/>
        <v>138</v>
      </c>
      <c r="R3087" s="87">
        <f t="shared" si="2566"/>
        <v>0.98253822834062898</v>
      </c>
      <c r="S3087" s="64">
        <v>6</v>
      </c>
    </row>
    <row r="3088" spans="2:19" x14ac:dyDescent="0.25">
      <c r="B3088" s="62">
        <v>1</v>
      </c>
      <c r="C3088" s="64" t="s">
        <v>20</v>
      </c>
      <c r="D3088" s="68">
        <f>'61-90 days'!K11</f>
        <v>0</v>
      </c>
      <c r="E3088" s="68">
        <f t="shared" si="2559"/>
        <v>0</v>
      </c>
      <c r="F3088" s="63">
        <f t="shared" si="2560"/>
        <v>0.24547174401825564</v>
      </c>
      <c r="G3088" s="65">
        <f>IFERROR(VLOOKUP(B3088,EFA!$C$2:$D$7,2,0),EFA!$D$7)</f>
        <v>1.0407772896135385</v>
      </c>
      <c r="H3088" s="69">
        <f>LGD!$D$11</f>
        <v>0.55000000000000004</v>
      </c>
      <c r="I3088" s="68">
        <f t="shared" si="2561"/>
        <v>0</v>
      </c>
      <c r="J3088" s="70">
        <f t="shared" si="2562"/>
        <v>0.93558878588680383</v>
      </c>
      <c r="K3088" s="68">
        <f t="shared" si="2563"/>
        <v>0</v>
      </c>
      <c r="M3088" s="64">
        <f t="shared" si="2557"/>
        <v>144</v>
      </c>
      <c r="N3088" s="64">
        <v>1</v>
      </c>
      <c r="O3088" s="63">
        <f t="shared" si="2564"/>
        <v>0.13390000000000002</v>
      </c>
      <c r="P3088" s="87">
        <f t="shared" si="2558"/>
        <v>1.3988494437443212E-2</v>
      </c>
      <c r="Q3088" s="64">
        <f t="shared" si="2565"/>
        <v>138</v>
      </c>
      <c r="R3088" s="87">
        <f t="shared" si="2566"/>
        <v>0.98253822834062898</v>
      </c>
      <c r="S3088" s="64">
        <v>6</v>
      </c>
    </row>
    <row r="3089" spans="2:19" x14ac:dyDescent="0.25">
      <c r="C3089" s="88"/>
      <c r="D3089" s="89"/>
      <c r="E3089" s="89"/>
      <c r="F3089" s="90"/>
      <c r="G3089" s="91"/>
      <c r="H3089" s="92"/>
      <c r="I3089" s="89"/>
      <c r="J3089" s="93"/>
      <c r="K3089" s="89"/>
      <c r="M3089" s="94"/>
      <c r="N3089" s="94"/>
      <c r="O3089" s="95"/>
      <c r="P3089" s="96"/>
      <c r="Q3089" s="94"/>
      <c r="R3089" s="96"/>
      <c r="S3089" s="94"/>
    </row>
    <row r="3090" spans="2:19" x14ac:dyDescent="0.25">
      <c r="B3090" s="62" t="s">
        <v>52</v>
      </c>
      <c r="C3090" s="64" t="s">
        <v>9</v>
      </c>
      <c r="D3090" s="64">
        <v>7</v>
      </c>
      <c r="E3090" s="84" t="s">
        <v>26</v>
      </c>
      <c r="F3090" s="84" t="s">
        <v>39</v>
      </c>
      <c r="G3090" s="84" t="s">
        <v>27</v>
      </c>
      <c r="H3090" s="84" t="s">
        <v>28</v>
      </c>
      <c r="I3090" s="84" t="s">
        <v>29</v>
      </c>
      <c r="J3090" s="84" t="s">
        <v>30</v>
      </c>
      <c r="K3090" s="85" t="s">
        <v>31</v>
      </c>
      <c r="M3090" s="85" t="s">
        <v>32</v>
      </c>
      <c r="N3090" s="85" t="s">
        <v>33</v>
      </c>
      <c r="O3090" s="85" t="s">
        <v>34</v>
      </c>
      <c r="P3090" s="85" t="s">
        <v>35</v>
      </c>
      <c r="Q3090" s="85" t="s">
        <v>36</v>
      </c>
      <c r="R3090" s="85" t="s">
        <v>37</v>
      </c>
      <c r="S3090" s="85" t="s">
        <v>38</v>
      </c>
    </row>
    <row r="3091" spans="2:19" x14ac:dyDescent="0.25">
      <c r="B3091" s="62">
        <v>2</v>
      </c>
      <c r="C3091" s="64" t="s">
        <v>12</v>
      </c>
      <c r="D3091" s="68"/>
      <c r="E3091" s="68">
        <f>D3080*R3091</f>
        <v>0</v>
      </c>
      <c r="F3091" s="63">
        <f>$E$5-$D$5</f>
        <v>6.8235135937094266E-2</v>
      </c>
      <c r="G3091" s="65">
        <f>IFERROR(VLOOKUP(B3091,EFA!$C$2:$D$7,2,0),EFA!$D$7)</f>
        <v>0.97341921930465047</v>
      </c>
      <c r="H3091" s="69">
        <f>LGD!$D$3</f>
        <v>0</v>
      </c>
      <c r="I3091" s="68">
        <f>E3091*F3091*G3091*H3091</f>
        <v>0</v>
      </c>
      <c r="J3091" s="70">
        <f>1/((1+($O$16/12))^(M3091-Q3091))</f>
        <v>0.81894554163582844</v>
      </c>
      <c r="K3091" s="68">
        <f>I3091*J3091</f>
        <v>0</v>
      </c>
      <c r="M3091" s="64">
        <v>84</v>
      </c>
      <c r="N3091" s="64">
        <v>1</v>
      </c>
      <c r="O3091" s="63">
        <f>$O$16</f>
        <v>0.13390000000000002</v>
      </c>
      <c r="P3091" s="87">
        <f t="shared" ref="P3091:P3099" si="2567">PMT(O3091/12,M3091,-N3091,0,0)</f>
        <v>1.8404659935812622E-2</v>
      </c>
      <c r="Q3091" s="64">
        <f>M3091-S3091</f>
        <v>66</v>
      </c>
      <c r="R3091" s="87">
        <f>PV(O3091/12,Q3091,-P3091,0,0)</f>
        <v>0.85642700037278374</v>
      </c>
      <c r="S3091" s="64">
        <f>12+6</f>
        <v>18</v>
      </c>
    </row>
    <row r="3092" spans="2:19" x14ac:dyDescent="0.25">
      <c r="B3092" s="62">
        <v>2</v>
      </c>
      <c r="C3092" s="64" t="s">
        <v>13</v>
      </c>
      <c r="D3092" s="68"/>
      <c r="E3092" s="68">
        <f t="shared" ref="E3092:E3099" si="2568">D3081*R3092</f>
        <v>0</v>
      </c>
      <c r="F3092" s="63">
        <f t="shared" ref="F3092:F3099" si="2569">$E$5-$D$5</f>
        <v>6.8235135937094266E-2</v>
      </c>
      <c r="G3092" s="65">
        <f>IFERROR(VLOOKUP(B3092,EFA!$C$2:$D$7,2,0),EFA!$D$7)</f>
        <v>0.97341921930465047</v>
      </c>
      <c r="H3092" s="69">
        <f>LGD!$D$4</f>
        <v>0.55000000000000004</v>
      </c>
      <c r="I3092" s="68">
        <f t="shared" ref="I3092:I3099" si="2570">E3092*F3092*G3092*H3092</f>
        <v>0</v>
      </c>
      <c r="J3092" s="70">
        <f t="shared" ref="J3092:J3099" si="2571">1/((1+($O$16/12))^(M3092-Q3092))</f>
        <v>0.81894554163582844</v>
      </c>
      <c r="K3092" s="68">
        <f t="shared" ref="K3092:K3099" si="2572">I3092*J3092</f>
        <v>0</v>
      </c>
      <c r="M3092" s="64">
        <v>84</v>
      </c>
      <c r="N3092" s="64">
        <v>1</v>
      </c>
      <c r="O3092" s="63">
        <f t="shared" ref="O3092:O3099" si="2573">$O$16</f>
        <v>0.13390000000000002</v>
      </c>
      <c r="P3092" s="87">
        <f t="shared" si="2567"/>
        <v>1.8404659935812622E-2</v>
      </c>
      <c r="Q3092" s="64">
        <f t="shared" ref="Q3092:Q3099" si="2574">M3092-S3092</f>
        <v>66</v>
      </c>
      <c r="R3092" s="87">
        <f t="shared" ref="R3092:R3099" si="2575">PV(O3092/12,Q3092,-P3092,0,0)</f>
        <v>0.85642700037278374</v>
      </c>
      <c r="S3092" s="64">
        <f t="shared" ref="S3092:S3099" si="2576">12+6</f>
        <v>18</v>
      </c>
    </row>
    <row r="3093" spans="2:19" x14ac:dyDescent="0.25">
      <c r="B3093" s="62">
        <v>2</v>
      </c>
      <c r="C3093" s="64" t="s">
        <v>14</v>
      </c>
      <c r="D3093" s="68"/>
      <c r="E3093" s="68">
        <f t="shared" si="2568"/>
        <v>0</v>
      </c>
      <c r="F3093" s="63">
        <f t="shared" si="2569"/>
        <v>6.8235135937094266E-2</v>
      </c>
      <c r="G3093" s="65">
        <f>IFERROR(VLOOKUP(B3093,EFA!$C$2:$D$7,2,0),EFA!$D$7)</f>
        <v>0.97341921930465047</v>
      </c>
      <c r="H3093" s="69">
        <f>LGD!$D$5</f>
        <v>0.14000000000000001</v>
      </c>
      <c r="I3093" s="68">
        <f t="shared" si="2570"/>
        <v>0</v>
      </c>
      <c r="J3093" s="70">
        <f t="shared" si="2571"/>
        <v>0.81894554163582844</v>
      </c>
      <c r="K3093" s="68">
        <f t="shared" si="2572"/>
        <v>0</v>
      </c>
      <c r="M3093" s="64">
        <v>84</v>
      </c>
      <c r="N3093" s="64">
        <v>1</v>
      </c>
      <c r="O3093" s="63">
        <f t="shared" si="2573"/>
        <v>0.13390000000000002</v>
      </c>
      <c r="P3093" s="87">
        <f t="shared" si="2567"/>
        <v>1.8404659935812622E-2</v>
      </c>
      <c r="Q3093" s="64">
        <f t="shared" si="2574"/>
        <v>66</v>
      </c>
      <c r="R3093" s="87">
        <f t="shared" si="2575"/>
        <v>0.85642700037278374</v>
      </c>
      <c r="S3093" s="64">
        <f t="shared" si="2576"/>
        <v>18</v>
      </c>
    </row>
    <row r="3094" spans="2:19" x14ac:dyDescent="0.25">
      <c r="B3094" s="62">
        <v>2</v>
      </c>
      <c r="C3094" s="64" t="s">
        <v>15</v>
      </c>
      <c r="D3094" s="68"/>
      <c r="E3094" s="68">
        <f t="shared" si="2568"/>
        <v>0</v>
      </c>
      <c r="F3094" s="63">
        <f t="shared" si="2569"/>
        <v>6.8235135937094266E-2</v>
      </c>
      <c r="G3094" s="65">
        <f>IFERROR(VLOOKUP(B3094,EFA!$C$2:$D$7,2,0),EFA!$D$7)</f>
        <v>0.97341921930465047</v>
      </c>
      <c r="H3094" s="69">
        <f>LGD!$D$6</f>
        <v>0.3</v>
      </c>
      <c r="I3094" s="68">
        <f t="shared" si="2570"/>
        <v>0</v>
      </c>
      <c r="J3094" s="70">
        <f t="shared" si="2571"/>
        <v>0.81894554163582844</v>
      </c>
      <c r="K3094" s="68">
        <f t="shared" si="2572"/>
        <v>0</v>
      </c>
      <c r="M3094" s="64">
        <v>84</v>
      </c>
      <c r="N3094" s="64">
        <v>1</v>
      </c>
      <c r="O3094" s="63">
        <f t="shared" si="2573"/>
        <v>0.13390000000000002</v>
      </c>
      <c r="P3094" s="87">
        <f t="shared" si="2567"/>
        <v>1.8404659935812622E-2</v>
      </c>
      <c r="Q3094" s="64">
        <f t="shared" si="2574"/>
        <v>66</v>
      </c>
      <c r="R3094" s="87">
        <f t="shared" si="2575"/>
        <v>0.85642700037278374</v>
      </c>
      <c r="S3094" s="64">
        <f t="shared" si="2576"/>
        <v>18</v>
      </c>
    </row>
    <row r="3095" spans="2:19" x14ac:dyDescent="0.25">
      <c r="B3095" s="62">
        <v>2</v>
      </c>
      <c r="C3095" s="64" t="s">
        <v>16</v>
      </c>
      <c r="D3095" s="68"/>
      <c r="E3095" s="68">
        <f t="shared" si="2568"/>
        <v>0</v>
      </c>
      <c r="F3095" s="63">
        <f t="shared" si="2569"/>
        <v>6.8235135937094266E-2</v>
      </c>
      <c r="G3095" s="65">
        <f>IFERROR(VLOOKUP(B3095,EFA!$C$2:$D$7,2,0),EFA!$D$7)</f>
        <v>0.97341921930465047</v>
      </c>
      <c r="H3095" s="69">
        <f>LGD!$D$7</f>
        <v>0.3</v>
      </c>
      <c r="I3095" s="68">
        <f t="shared" si="2570"/>
        <v>0</v>
      </c>
      <c r="J3095" s="70">
        <f t="shared" si="2571"/>
        <v>0.81894554163582844</v>
      </c>
      <c r="K3095" s="68">
        <f t="shared" si="2572"/>
        <v>0</v>
      </c>
      <c r="M3095" s="64">
        <v>84</v>
      </c>
      <c r="N3095" s="64">
        <v>1</v>
      </c>
      <c r="O3095" s="63">
        <f t="shared" si="2573"/>
        <v>0.13390000000000002</v>
      </c>
      <c r="P3095" s="87">
        <f t="shared" si="2567"/>
        <v>1.8404659935812622E-2</v>
      </c>
      <c r="Q3095" s="64">
        <f t="shared" si="2574"/>
        <v>66</v>
      </c>
      <c r="R3095" s="87">
        <f t="shared" si="2575"/>
        <v>0.85642700037278374</v>
      </c>
      <c r="S3095" s="64">
        <f t="shared" si="2576"/>
        <v>18</v>
      </c>
    </row>
    <row r="3096" spans="2:19" x14ac:dyDescent="0.25">
      <c r="B3096" s="62">
        <v>2</v>
      </c>
      <c r="C3096" s="64" t="s">
        <v>17</v>
      </c>
      <c r="D3096" s="68"/>
      <c r="E3096" s="68">
        <f t="shared" si="2568"/>
        <v>0</v>
      </c>
      <c r="F3096" s="63">
        <f t="shared" si="2569"/>
        <v>6.8235135937094266E-2</v>
      </c>
      <c r="G3096" s="65">
        <f>IFERROR(VLOOKUP(B3096,EFA!$C$2:$D$7,2,0),EFA!$D$7)</f>
        <v>0.97341921930465047</v>
      </c>
      <c r="H3096" s="69">
        <f>LGD!$D$8</f>
        <v>4.6364209605119888E-2</v>
      </c>
      <c r="I3096" s="68">
        <f t="shared" si="2570"/>
        <v>0</v>
      </c>
      <c r="J3096" s="70">
        <f t="shared" si="2571"/>
        <v>0.81894554163582844</v>
      </c>
      <c r="K3096" s="68">
        <f t="shared" si="2572"/>
        <v>0</v>
      </c>
      <c r="M3096" s="64">
        <v>84</v>
      </c>
      <c r="N3096" s="64">
        <v>1</v>
      </c>
      <c r="O3096" s="63">
        <f t="shared" si="2573"/>
        <v>0.13390000000000002</v>
      </c>
      <c r="P3096" s="87">
        <f t="shared" si="2567"/>
        <v>1.8404659935812622E-2</v>
      </c>
      <c r="Q3096" s="64">
        <f t="shared" si="2574"/>
        <v>66</v>
      </c>
      <c r="R3096" s="87">
        <f t="shared" si="2575"/>
        <v>0.85642700037278374</v>
      </c>
      <c r="S3096" s="64">
        <f t="shared" si="2576"/>
        <v>18</v>
      </c>
    </row>
    <row r="3097" spans="2:19" x14ac:dyDescent="0.25">
      <c r="B3097" s="62">
        <v>2</v>
      </c>
      <c r="C3097" s="64" t="s">
        <v>18</v>
      </c>
      <c r="D3097" s="68"/>
      <c r="E3097" s="68">
        <f t="shared" si="2568"/>
        <v>0</v>
      </c>
      <c r="F3097" s="63">
        <f t="shared" si="2569"/>
        <v>6.8235135937094266E-2</v>
      </c>
      <c r="G3097" s="65">
        <f>IFERROR(VLOOKUP(B3097,EFA!$C$2:$D$7,2,0),EFA!$D$7)</f>
        <v>0.97341921930465047</v>
      </c>
      <c r="H3097" s="69">
        <f>LGD!$D$9</f>
        <v>0.25</v>
      </c>
      <c r="I3097" s="68">
        <f t="shared" si="2570"/>
        <v>0</v>
      </c>
      <c r="J3097" s="70">
        <f t="shared" si="2571"/>
        <v>0.81894554163582844</v>
      </c>
      <c r="K3097" s="68">
        <f t="shared" si="2572"/>
        <v>0</v>
      </c>
      <c r="M3097" s="64">
        <v>84</v>
      </c>
      <c r="N3097" s="64">
        <v>1</v>
      </c>
      <c r="O3097" s="63">
        <f t="shared" si="2573"/>
        <v>0.13390000000000002</v>
      </c>
      <c r="P3097" s="87">
        <f t="shared" si="2567"/>
        <v>1.8404659935812622E-2</v>
      </c>
      <c r="Q3097" s="64">
        <f t="shared" si="2574"/>
        <v>66</v>
      </c>
      <c r="R3097" s="87">
        <f t="shared" si="2575"/>
        <v>0.85642700037278374</v>
      </c>
      <c r="S3097" s="64">
        <f t="shared" si="2576"/>
        <v>18</v>
      </c>
    </row>
    <row r="3098" spans="2:19" x14ac:dyDescent="0.25">
      <c r="B3098" s="62">
        <v>2</v>
      </c>
      <c r="C3098" s="64" t="s">
        <v>19</v>
      </c>
      <c r="D3098" s="68"/>
      <c r="E3098" s="68">
        <f t="shared" si="2568"/>
        <v>0</v>
      </c>
      <c r="F3098" s="63">
        <f t="shared" si="2569"/>
        <v>6.8235135937094266E-2</v>
      </c>
      <c r="G3098" s="65">
        <f>IFERROR(VLOOKUP(B3098,EFA!$C$2:$D$7,2,0),EFA!$D$7)</f>
        <v>0.97341921930465047</v>
      </c>
      <c r="H3098" s="69">
        <f>LGD!$D$10</f>
        <v>0.35</v>
      </c>
      <c r="I3098" s="68">
        <f t="shared" si="2570"/>
        <v>0</v>
      </c>
      <c r="J3098" s="70">
        <f t="shared" si="2571"/>
        <v>0.81894554163582844</v>
      </c>
      <c r="K3098" s="68">
        <f t="shared" si="2572"/>
        <v>0</v>
      </c>
      <c r="M3098" s="64">
        <v>84</v>
      </c>
      <c r="N3098" s="64">
        <v>1</v>
      </c>
      <c r="O3098" s="63">
        <f t="shared" si="2573"/>
        <v>0.13390000000000002</v>
      </c>
      <c r="P3098" s="87">
        <f t="shared" si="2567"/>
        <v>1.8404659935812622E-2</v>
      </c>
      <c r="Q3098" s="64">
        <f t="shared" si="2574"/>
        <v>66</v>
      </c>
      <c r="R3098" s="87">
        <f t="shared" si="2575"/>
        <v>0.85642700037278374</v>
      </c>
      <c r="S3098" s="64">
        <f t="shared" si="2576"/>
        <v>18</v>
      </c>
    </row>
    <row r="3099" spans="2:19" x14ac:dyDescent="0.25">
      <c r="B3099" s="62">
        <v>2</v>
      </c>
      <c r="C3099" s="64" t="s">
        <v>20</v>
      </c>
      <c r="D3099" s="68"/>
      <c r="E3099" s="68">
        <f t="shared" si="2568"/>
        <v>0</v>
      </c>
      <c r="F3099" s="63">
        <f t="shared" si="2569"/>
        <v>6.8235135937094266E-2</v>
      </c>
      <c r="G3099" s="65">
        <f>IFERROR(VLOOKUP(B3099,EFA!$C$2:$D$7,2,0),EFA!$D$7)</f>
        <v>0.97341921930465047</v>
      </c>
      <c r="H3099" s="69">
        <f>LGD!$D$11</f>
        <v>0.55000000000000004</v>
      </c>
      <c r="I3099" s="68">
        <f t="shared" si="2570"/>
        <v>0</v>
      </c>
      <c r="J3099" s="70">
        <f t="shared" si="2571"/>
        <v>0.81894554163582844</v>
      </c>
      <c r="K3099" s="68">
        <f t="shared" si="2572"/>
        <v>0</v>
      </c>
      <c r="M3099" s="64">
        <v>84</v>
      </c>
      <c r="N3099" s="64">
        <v>1</v>
      </c>
      <c r="O3099" s="63">
        <f t="shared" si="2573"/>
        <v>0.13390000000000002</v>
      </c>
      <c r="P3099" s="87">
        <f t="shared" si="2567"/>
        <v>1.8404659935812622E-2</v>
      </c>
      <c r="Q3099" s="64">
        <f t="shared" si="2574"/>
        <v>66</v>
      </c>
      <c r="R3099" s="87">
        <f t="shared" si="2575"/>
        <v>0.85642700037278374</v>
      </c>
      <c r="S3099" s="64">
        <f t="shared" si="2576"/>
        <v>18</v>
      </c>
    </row>
    <row r="3100" spans="2:19" x14ac:dyDescent="0.25">
      <c r="C3100" s="64"/>
      <c r="D3100" s="68"/>
      <c r="E3100" s="68"/>
      <c r="F3100" s="63"/>
      <c r="G3100" s="65"/>
      <c r="H3100" s="69"/>
      <c r="I3100" s="68"/>
      <c r="J3100" s="70"/>
      <c r="K3100" s="68"/>
      <c r="M3100" s="64"/>
      <c r="N3100" s="64"/>
      <c r="O3100" s="63"/>
      <c r="P3100" s="87"/>
      <c r="Q3100" s="64"/>
      <c r="R3100" s="87"/>
      <c r="S3100" s="64"/>
    </row>
    <row r="3101" spans="2:19" x14ac:dyDescent="0.25">
      <c r="B3101" s="62" t="s">
        <v>52</v>
      </c>
      <c r="C3101" s="64" t="s">
        <v>9</v>
      </c>
      <c r="D3101" s="64">
        <v>7</v>
      </c>
      <c r="E3101" s="84" t="s">
        <v>26</v>
      </c>
      <c r="F3101" s="84" t="s">
        <v>39</v>
      </c>
      <c r="G3101" s="84" t="s">
        <v>27</v>
      </c>
      <c r="H3101" s="84" t="s">
        <v>28</v>
      </c>
      <c r="I3101" s="84" t="s">
        <v>29</v>
      </c>
      <c r="J3101" s="84" t="s">
        <v>30</v>
      </c>
      <c r="K3101" s="85" t="s">
        <v>31</v>
      </c>
      <c r="M3101" s="85" t="s">
        <v>32</v>
      </c>
      <c r="N3101" s="85" t="s">
        <v>33</v>
      </c>
      <c r="O3101" s="85" t="s">
        <v>34</v>
      </c>
      <c r="P3101" s="85" t="s">
        <v>35</v>
      </c>
      <c r="Q3101" s="85" t="s">
        <v>36</v>
      </c>
      <c r="R3101" s="85" t="s">
        <v>37</v>
      </c>
      <c r="S3101" s="85" t="s">
        <v>38</v>
      </c>
    </row>
    <row r="3102" spans="2:19" x14ac:dyDescent="0.25">
      <c r="B3102" s="62">
        <v>3</v>
      </c>
      <c r="C3102" s="64" t="s">
        <v>12</v>
      </c>
      <c r="D3102" s="68"/>
      <c r="E3102" s="68">
        <f>D3080*R3102</f>
        <v>0</v>
      </c>
      <c r="F3102" s="63">
        <f>$F$5-$E$5</f>
        <v>3.7666334865383122E-2</v>
      </c>
      <c r="G3102" s="65">
        <f>IFERROR(VLOOKUP(B3102,EFA!$C$2:$D$7,2,0),EFA!$D$7)</f>
        <v>0.97750576770633035</v>
      </c>
      <c r="H3102" s="69">
        <f>LGD!$D$3</f>
        <v>0</v>
      </c>
      <c r="I3102" s="68">
        <f>E3102*F3102*G3102*H3102</f>
        <v>0</v>
      </c>
      <c r="J3102" s="70">
        <f>1/((1+($O$16/12))^(M3102-Q3102))</f>
        <v>0.7168446333284122</v>
      </c>
      <c r="K3102" s="68">
        <f>I3102*J3102</f>
        <v>0</v>
      </c>
      <c r="M3102" s="64">
        <v>84</v>
      </c>
      <c r="N3102" s="64">
        <v>1</v>
      </c>
      <c r="O3102" s="63">
        <f>$O$16</f>
        <v>0.13390000000000002</v>
      </c>
      <c r="P3102" s="87">
        <f t="shared" ref="P3102:P3110" si="2577">PMT(O3102/12,M3102,-N3102,0,0)</f>
        <v>1.8404659935812622E-2</v>
      </c>
      <c r="Q3102" s="64">
        <f>M3102-S3102</f>
        <v>54</v>
      </c>
      <c r="R3102" s="87">
        <f>PV(O3102/12,Q3102,-P3102,0,0)</f>
        <v>0.74348171216960734</v>
      </c>
      <c r="S3102" s="64">
        <f>12+12+6</f>
        <v>30</v>
      </c>
    </row>
    <row r="3103" spans="2:19" x14ac:dyDescent="0.25">
      <c r="B3103" s="62">
        <v>3</v>
      </c>
      <c r="C3103" s="64" t="s">
        <v>13</v>
      </c>
      <c r="D3103" s="68"/>
      <c r="E3103" s="68">
        <f t="shared" ref="E3103:E3110" si="2578">D3081*R3103</f>
        <v>0</v>
      </c>
      <c r="F3103" s="63">
        <f t="shared" ref="F3103:F3110" si="2579">$F$5-$E$5</f>
        <v>3.7666334865383122E-2</v>
      </c>
      <c r="G3103" s="65">
        <f>IFERROR(VLOOKUP(B3103,EFA!$C$2:$D$7,2,0),EFA!$D$7)</f>
        <v>0.97750576770633035</v>
      </c>
      <c r="H3103" s="69">
        <f>LGD!$D$4</f>
        <v>0.55000000000000004</v>
      </c>
      <c r="I3103" s="68">
        <f t="shared" ref="I3103:I3110" si="2580">E3103*F3103*G3103*H3103</f>
        <v>0</v>
      </c>
      <c r="J3103" s="70">
        <f t="shared" ref="J3103:J3110" si="2581">1/((1+($O$16/12))^(M3103-Q3103))</f>
        <v>0.7168446333284122</v>
      </c>
      <c r="K3103" s="68">
        <f t="shared" ref="K3103:K3110" si="2582">I3103*J3103</f>
        <v>0</v>
      </c>
      <c r="M3103" s="64">
        <v>84</v>
      </c>
      <c r="N3103" s="64">
        <v>1</v>
      </c>
      <c r="O3103" s="63">
        <f t="shared" ref="O3103:O3110" si="2583">$O$16</f>
        <v>0.13390000000000002</v>
      </c>
      <c r="P3103" s="87">
        <f t="shared" si="2577"/>
        <v>1.8404659935812622E-2</v>
      </c>
      <c r="Q3103" s="64">
        <f t="shared" ref="Q3103:Q3110" si="2584">M3103-S3103</f>
        <v>54</v>
      </c>
      <c r="R3103" s="87">
        <f t="shared" ref="R3103:R3110" si="2585">PV(O3103/12,Q3103,-P3103,0,0)</f>
        <v>0.74348171216960734</v>
      </c>
      <c r="S3103" s="64">
        <f t="shared" ref="S3103:S3110" si="2586">12+12+6</f>
        <v>30</v>
      </c>
    </row>
    <row r="3104" spans="2:19" x14ac:dyDescent="0.25">
      <c r="B3104" s="62">
        <v>3</v>
      </c>
      <c r="C3104" s="64" t="s">
        <v>14</v>
      </c>
      <c r="D3104" s="68"/>
      <c r="E3104" s="68">
        <f t="shared" si="2578"/>
        <v>0</v>
      </c>
      <c r="F3104" s="63">
        <f t="shared" si="2579"/>
        <v>3.7666334865383122E-2</v>
      </c>
      <c r="G3104" s="65">
        <f>IFERROR(VLOOKUP(B3104,EFA!$C$2:$D$7,2,0),EFA!$D$7)</f>
        <v>0.97750576770633035</v>
      </c>
      <c r="H3104" s="69">
        <f>LGD!$D$5</f>
        <v>0.14000000000000001</v>
      </c>
      <c r="I3104" s="68">
        <f t="shared" si="2580"/>
        <v>0</v>
      </c>
      <c r="J3104" s="70">
        <f t="shared" si="2581"/>
        <v>0.7168446333284122</v>
      </c>
      <c r="K3104" s="68">
        <f t="shared" si="2582"/>
        <v>0</v>
      </c>
      <c r="M3104" s="64">
        <v>84</v>
      </c>
      <c r="N3104" s="64">
        <v>1</v>
      </c>
      <c r="O3104" s="63">
        <f t="shared" si="2583"/>
        <v>0.13390000000000002</v>
      </c>
      <c r="P3104" s="87">
        <f t="shared" si="2577"/>
        <v>1.8404659935812622E-2</v>
      </c>
      <c r="Q3104" s="64">
        <f t="shared" si="2584"/>
        <v>54</v>
      </c>
      <c r="R3104" s="87">
        <f t="shared" si="2585"/>
        <v>0.74348171216960734</v>
      </c>
      <c r="S3104" s="64">
        <f t="shared" si="2586"/>
        <v>30</v>
      </c>
    </row>
    <row r="3105" spans="2:19" x14ac:dyDescent="0.25">
      <c r="B3105" s="62">
        <v>3</v>
      </c>
      <c r="C3105" s="64" t="s">
        <v>15</v>
      </c>
      <c r="D3105" s="68"/>
      <c r="E3105" s="68">
        <f t="shared" si="2578"/>
        <v>0</v>
      </c>
      <c r="F3105" s="63">
        <f t="shared" si="2579"/>
        <v>3.7666334865383122E-2</v>
      </c>
      <c r="G3105" s="65">
        <f>IFERROR(VLOOKUP(B3105,EFA!$C$2:$D$7,2,0),EFA!$D$7)</f>
        <v>0.97750576770633035</v>
      </c>
      <c r="H3105" s="69">
        <f>LGD!$D$6</f>
        <v>0.3</v>
      </c>
      <c r="I3105" s="68">
        <f t="shared" si="2580"/>
        <v>0</v>
      </c>
      <c r="J3105" s="70">
        <f t="shared" si="2581"/>
        <v>0.7168446333284122</v>
      </c>
      <c r="K3105" s="68">
        <f t="shared" si="2582"/>
        <v>0</v>
      </c>
      <c r="M3105" s="64">
        <v>84</v>
      </c>
      <c r="N3105" s="64">
        <v>1</v>
      </c>
      <c r="O3105" s="63">
        <f t="shared" si="2583"/>
        <v>0.13390000000000002</v>
      </c>
      <c r="P3105" s="87">
        <f t="shared" si="2577"/>
        <v>1.8404659935812622E-2</v>
      </c>
      <c r="Q3105" s="64">
        <f t="shared" si="2584"/>
        <v>54</v>
      </c>
      <c r="R3105" s="87">
        <f t="shared" si="2585"/>
        <v>0.74348171216960734</v>
      </c>
      <c r="S3105" s="64">
        <f t="shared" si="2586"/>
        <v>30</v>
      </c>
    </row>
    <row r="3106" spans="2:19" x14ac:dyDescent="0.25">
      <c r="B3106" s="62">
        <v>3</v>
      </c>
      <c r="C3106" s="64" t="s">
        <v>16</v>
      </c>
      <c r="D3106" s="68"/>
      <c r="E3106" s="68">
        <f t="shared" si="2578"/>
        <v>0</v>
      </c>
      <c r="F3106" s="63">
        <f t="shared" si="2579"/>
        <v>3.7666334865383122E-2</v>
      </c>
      <c r="G3106" s="65">
        <f>IFERROR(VLOOKUP(B3106,EFA!$C$2:$D$7,2,0),EFA!$D$7)</f>
        <v>0.97750576770633035</v>
      </c>
      <c r="H3106" s="69">
        <f>LGD!$D$7</f>
        <v>0.3</v>
      </c>
      <c r="I3106" s="68">
        <f t="shared" si="2580"/>
        <v>0</v>
      </c>
      <c r="J3106" s="70">
        <f t="shared" si="2581"/>
        <v>0.7168446333284122</v>
      </c>
      <c r="K3106" s="68">
        <f t="shared" si="2582"/>
        <v>0</v>
      </c>
      <c r="M3106" s="64">
        <v>84</v>
      </c>
      <c r="N3106" s="64">
        <v>1</v>
      </c>
      <c r="O3106" s="63">
        <f t="shared" si="2583"/>
        <v>0.13390000000000002</v>
      </c>
      <c r="P3106" s="87">
        <f t="shared" si="2577"/>
        <v>1.8404659935812622E-2</v>
      </c>
      <c r="Q3106" s="64">
        <f t="shared" si="2584"/>
        <v>54</v>
      </c>
      <c r="R3106" s="87">
        <f t="shared" si="2585"/>
        <v>0.74348171216960734</v>
      </c>
      <c r="S3106" s="64">
        <f t="shared" si="2586"/>
        <v>30</v>
      </c>
    </row>
    <row r="3107" spans="2:19" x14ac:dyDescent="0.25">
      <c r="B3107" s="62">
        <v>3</v>
      </c>
      <c r="C3107" s="64" t="s">
        <v>17</v>
      </c>
      <c r="D3107" s="68"/>
      <c r="E3107" s="68">
        <f t="shared" si="2578"/>
        <v>0</v>
      </c>
      <c r="F3107" s="63">
        <f t="shared" si="2579"/>
        <v>3.7666334865383122E-2</v>
      </c>
      <c r="G3107" s="65">
        <f>IFERROR(VLOOKUP(B3107,EFA!$C$2:$D$7,2,0),EFA!$D$7)</f>
        <v>0.97750576770633035</v>
      </c>
      <c r="H3107" s="69">
        <f>LGD!$D$8</f>
        <v>4.6364209605119888E-2</v>
      </c>
      <c r="I3107" s="68">
        <f t="shared" si="2580"/>
        <v>0</v>
      </c>
      <c r="J3107" s="70">
        <f t="shared" si="2581"/>
        <v>0.7168446333284122</v>
      </c>
      <c r="K3107" s="68">
        <f t="shared" si="2582"/>
        <v>0</v>
      </c>
      <c r="M3107" s="64">
        <v>84</v>
      </c>
      <c r="N3107" s="64">
        <v>1</v>
      </c>
      <c r="O3107" s="63">
        <f t="shared" si="2583"/>
        <v>0.13390000000000002</v>
      </c>
      <c r="P3107" s="87">
        <f t="shared" si="2577"/>
        <v>1.8404659935812622E-2</v>
      </c>
      <c r="Q3107" s="64">
        <f t="shared" si="2584"/>
        <v>54</v>
      </c>
      <c r="R3107" s="87">
        <f t="shared" si="2585"/>
        <v>0.74348171216960734</v>
      </c>
      <c r="S3107" s="64">
        <f t="shared" si="2586"/>
        <v>30</v>
      </c>
    </row>
    <row r="3108" spans="2:19" x14ac:dyDescent="0.25">
      <c r="B3108" s="62">
        <v>3</v>
      </c>
      <c r="C3108" s="64" t="s">
        <v>18</v>
      </c>
      <c r="D3108" s="68"/>
      <c r="E3108" s="68">
        <f t="shared" si="2578"/>
        <v>0</v>
      </c>
      <c r="F3108" s="63">
        <f t="shared" si="2579"/>
        <v>3.7666334865383122E-2</v>
      </c>
      <c r="G3108" s="65">
        <f>IFERROR(VLOOKUP(B3108,EFA!$C$2:$D$7,2,0),EFA!$D$7)</f>
        <v>0.97750576770633035</v>
      </c>
      <c r="H3108" s="69">
        <f>LGD!$D$9</f>
        <v>0.25</v>
      </c>
      <c r="I3108" s="68">
        <f t="shared" si="2580"/>
        <v>0</v>
      </c>
      <c r="J3108" s="70">
        <f t="shared" si="2581"/>
        <v>0.7168446333284122</v>
      </c>
      <c r="K3108" s="68">
        <f t="shared" si="2582"/>
        <v>0</v>
      </c>
      <c r="M3108" s="64">
        <v>84</v>
      </c>
      <c r="N3108" s="64">
        <v>1</v>
      </c>
      <c r="O3108" s="63">
        <f t="shared" si="2583"/>
        <v>0.13390000000000002</v>
      </c>
      <c r="P3108" s="87">
        <f t="shared" si="2577"/>
        <v>1.8404659935812622E-2</v>
      </c>
      <c r="Q3108" s="64">
        <f t="shared" si="2584"/>
        <v>54</v>
      </c>
      <c r="R3108" s="87">
        <f t="shared" si="2585"/>
        <v>0.74348171216960734</v>
      </c>
      <c r="S3108" s="64">
        <f t="shared" si="2586"/>
        <v>30</v>
      </c>
    </row>
    <row r="3109" spans="2:19" x14ac:dyDescent="0.25">
      <c r="B3109" s="62">
        <v>3</v>
      </c>
      <c r="C3109" s="64" t="s">
        <v>19</v>
      </c>
      <c r="D3109" s="68"/>
      <c r="E3109" s="68">
        <f t="shared" si="2578"/>
        <v>0</v>
      </c>
      <c r="F3109" s="63">
        <f t="shared" si="2579"/>
        <v>3.7666334865383122E-2</v>
      </c>
      <c r="G3109" s="65">
        <f>IFERROR(VLOOKUP(B3109,EFA!$C$2:$D$7,2,0),EFA!$D$7)</f>
        <v>0.97750576770633035</v>
      </c>
      <c r="H3109" s="69">
        <f>LGD!$D$10</f>
        <v>0.35</v>
      </c>
      <c r="I3109" s="68">
        <f t="shared" si="2580"/>
        <v>0</v>
      </c>
      <c r="J3109" s="70">
        <f t="shared" si="2581"/>
        <v>0.7168446333284122</v>
      </c>
      <c r="K3109" s="68">
        <f t="shared" si="2582"/>
        <v>0</v>
      </c>
      <c r="M3109" s="64">
        <v>84</v>
      </c>
      <c r="N3109" s="64">
        <v>1</v>
      </c>
      <c r="O3109" s="63">
        <f t="shared" si="2583"/>
        <v>0.13390000000000002</v>
      </c>
      <c r="P3109" s="87">
        <f t="shared" si="2577"/>
        <v>1.8404659935812622E-2</v>
      </c>
      <c r="Q3109" s="64">
        <f t="shared" si="2584"/>
        <v>54</v>
      </c>
      <c r="R3109" s="87">
        <f t="shared" si="2585"/>
        <v>0.74348171216960734</v>
      </c>
      <c r="S3109" s="64">
        <f t="shared" si="2586"/>
        <v>30</v>
      </c>
    </row>
    <row r="3110" spans="2:19" x14ac:dyDescent="0.25">
      <c r="B3110" s="62">
        <v>3</v>
      </c>
      <c r="C3110" s="64" t="s">
        <v>20</v>
      </c>
      <c r="D3110" s="68"/>
      <c r="E3110" s="68">
        <f t="shared" si="2578"/>
        <v>0</v>
      </c>
      <c r="F3110" s="63">
        <f t="shared" si="2579"/>
        <v>3.7666334865383122E-2</v>
      </c>
      <c r="G3110" s="65">
        <f>IFERROR(VLOOKUP(B3110,EFA!$C$2:$D$7,2,0),EFA!$D$7)</f>
        <v>0.97750576770633035</v>
      </c>
      <c r="H3110" s="69">
        <f>LGD!$D$11</f>
        <v>0.55000000000000004</v>
      </c>
      <c r="I3110" s="68">
        <f t="shared" si="2580"/>
        <v>0</v>
      </c>
      <c r="J3110" s="70">
        <f t="shared" si="2581"/>
        <v>0.7168446333284122</v>
      </c>
      <c r="K3110" s="68">
        <f t="shared" si="2582"/>
        <v>0</v>
      </c>
      <c r="M3110" s="64">
        <v>84</v>
      </c>
      <c r="N3110" s="64">
        <v>1</v>
      </c>
      <c r="O3110" s="63">
        <f t="shared" si="2583"/>
        <v>0.13390000000000002</v>
      </c>
      <c r="P3110" s="87">
        <f t="shared" si="2577"/>
        <v>1.8404659935812622E-2</v>
      </c>
      <c r="Q3110" s="64">
        <f t="shared" si="2584"/>
        <v>54</v>
      </c>
      <c r="R3110" s="87">
        <f t="shared" si="2585"/>
        <v>0.74348171216960734</v>
      </c>
      <c r="S3110" s="64">
        <f t="shared" si="2586"/>
        <v>30</v>
      </c>
    </row>
    <row r="3111" spans="2:19" x14ac:dyDescent="0.25">
      <c r="C3111" s="88"/>
      <c r="D3111" s="89"/>
      <c r="E3111" s="89"/>
      <c r="F3111" s="90"/>
      <c r="G3111" s="91"/>
      <c r="H3111" s="92"/>
      <c r="I3111" s="89"/>
      <c r="J3111" s="93"/>
      <c r="K3111" s="89"/>
      <c r="M3111" s="94"/>
      <c r="N3111" s="94"/>
      <c r="O3111" s="95"/>
      <c r="P3111" s="96"/>
      <c r="Q3111" s="94"/>
      <c r="R3111" s="96"/>
      <c r="S3111" s="94"/>
    </row>
    <row r="3112" spans="2:19" x14ac:dyDescent="0.25">
      <c r="B3112" s="62" t="s">
        <v>52</v>
      </c>
      <c r="C3112" s="64" t="s">
        <v>9</v>
      </c>
      <c r="D3112" s="64">
        <v>7</v>
      </c>
      <c r="E3112" s="84" t="s">
        <v>26</v>
      </c>
      <c r="F3112" s="84" t="s">
        <v>39</v>
      </c>
      <c r="G3112" s="84" t="s">
        <v>27</v>
      </c>
      <c r="H3112" s="84" t="s">
        <v>28</v>
      </c>
      <c r="I3112" s="84" t="s">
        <v>29</v>
      </c>
      <c r="J3112" s="84" t="s">
        <v>30</v>
      </c>
      <c r="K3112" s="85" t="s">
        <v>31</v>
      </c>
      <c r="M3112" s="85" t="s">
        <v>32</v>
      </c>
      <c r="N3112" s="85" t="s">
        <v>33</v>
      </c>
      <c r="O3112" s="85" t="s">
        <v>34</v>
      </c>
      <c r="P3112" s="85" t="s">
        <v>35</v>
      </c>
      <c r="Q3112" s="85" t="s">
        <v>36</v>
      </c>
      <c r="R3112" s="85" t="s">
        <v>37</v>
      </c>
      <c r="S3112" s="85" t="s">
        <v>38</v>
      </c>
    </row>
    <row r="3113" spans="2:19" x14ac:dyDescent="0.25">
      <c r="B3113" s="62">
        <v>4</v>
      </c>
      <c r="C3113" s="64" t="s">
        <v>12</v>
      </c>
      <c r="D3113" s="68"/>
      <c r="E3113" s="68">
        <f>D3080*R3113</f>
        <v>0</v>
      </c>
      <c r="F3113" s="63">
        <f>$G$5-$F$5</f>
        <v>2.8342820463448382E-2</v>
      </c>
      <c r="G3113" s="65">
        <f>IFERROR(VLOOKUP(B3113,EFA!$C$2:$D$7,2,0),EFA!$D$7)</f>
        <v>0.98975941333993145</v>
      </c>
      <c r="H3113" s="69">
        <f>LGD!$D$3</f>
        <v>0</v>
      </c>
      <c r="I3113" s="68">
        <f>E3113*F3113*G3113*H3113</f>
        <v>0</v>
      </c>
      <c r="J3113" s="70">
        <f>1/((1+($O$16/12))^(M3113-Q3113))</f>
        <v>0.62747301524507682</v>
      </c>
      <c r="K3113" s="68">
        <f>I3113*J3113</f>
        <v>0</v>
      </c>
      <c r="M3113" s="64">
        <v>84</v>
      </c>
      <c r="N3113" s="64">
        <v>1</v>
      </c>
      <c r="O3113" s="63">
        <f>$O$16</f>
        <v>0.13390000000000002</v>
      </c>
      <c r="P3113" s="87">
        <f t="shared" ref="P3113:P3121" si="2587">PMT(O3113/12,M3113,-N3113,0,0)</f>
        <v>1.8404659935812622E-2</v>
      </c>
      <c r="Q3113" s="64">
        <f>M3113-S3113</f>
        <v>42</v>
      </c>
      <c r="R3113" s="87">
        <f>PV(O3113/12,Q3113,-P3113,0,0)</f>
        <v>0.61444951199354858</v>
      </c>
      <c r="S3113" s="64">
        <f>12+12+12+6</f>
        <v>42</v>
      </c>
    </row>
    <row r="3114" spans="2:19" x14ac:dyDescent="0.25">
      <c r="B3114" s="62">
        <v>4</v>
      </c>
      <c r="C3114" s="64" t="s">
        <v>13</v>
      </c>
      <c r="D3114" s="68"/>
      <c r="E3114" s="68">
        <f t="shared" ref="E3114:E3121" si="2588">D3081*R3114</f>
        <v>0</v>
      </c>
      <c r="F3114" s="63">
        <f t="shared" ref="F3114:F3121" si="2589">$G$5-$F$5</f>
        <v>2.8342820463448382E-2</v>
      </c>
      <c r="G3114" s="65">
        <f>IFERROR(VLOOKUP(B3114,EFA!$C$2:$D$7,2,0),EFA!$D$7)</f>
        <v>0.98975941333993145</v>
      </c>
      <c r="H3114" s="69">
        <f>LGD!$D$4</f>
        <v>0.55000000000000004</v>
      </c>
      <c r="I3114" s="68">
        <f t="shared" ref="I3114:I3121" si="2590">E3114*F3114*G3114*H3114</f>
        <v>0</v>
      </c>
      <c r="J3114" s="70">
        <f t="shared" ref="J3114:J3121" si="2591">1/((1+($O$16/12))^(M3114-Q3114))</f>
        <v>0.62747301524507682</v>
      </c>
      <c r="K3114" s="68">
        <f t="shared" ref="K3114:K3121" si="2592">I3114*J3114</f>
        <v>0</v>
      </c>
      <c r="M3114" s="64">
        <v>84</v>
      </c>
      <c r="N3114" s="64">
        <v>1</v>
      </c>
      <c r="O3114" s="63">
        <f t="shared" ref="O3114:O3121" si="2593">$O$16</f>
        <v>0.13390000000000002</v>
      </c>
      <c r="P3114" s="87">
        <f t="shared" si="2587"/>
        <v>1.8404659935812622E-2</v>
      </c>
      <c r="Q3114" s="64">
        <f t="shared" ref="Q3114:Q3121" si="2594">M3114-S3114</f>
        <v>42</v>
      </c>
      <c r="R3114" s="87">
        <f t="shared" ref="R3114:R3121" si="2595">PV(O3114/12,Q3114,-P3114,0,0)</f>
        <v>0.61444951199354858</v>
      </c>
      <c r="S3114" s="64">
        <f t="shared" ref="S3114:S3121" si="2596">12+12+12+6</f>
        <v>42</v>
      </c>
    </row>
    <row r="3115" spans="2:19" x14ac:dyDescent="0.25">
      <c r="B3115" s="62">
        <v>4</v>
      </c>
      <c r="C3115" s="64" t="s">
        <v>14</v>
      </c>
      <c r="D3115" s="68"/>
      <c r="E3115" s="68">
        <f t="shared" si="2588"/>
        <v>0</v>
      </c>
      <c r="F3115" s="63">
        <f t="shared" si="2589"/>
        <v>2.8342820463448382E-2</v>
      </c>
      <c r="G3115" s="65">
        <f>IFERROR(VLOOKUP(B3115,EFA!$C$2:$D$7,2,0),EFA!$D$7)</f>
        <v>0.98975941333993145</v>
      </c>
      <c r="H3115" s="69">
        <f>LGD!$D$5</f>
        <v>0.14000000000000001</v>
      </c>
      <c r="I3115" s="68">
        <f t="shared" si="2590"/>
        <v>0</v>
      </c>
      <c r="J3115" s="70">
        <f t="shared" si="2591"/>
        <v>0.62747301524507682</v>
      </c>
      <c r="K3115" s="68">
        <f t="shared" si="2592"/>
        <v>0</v>
      </c>
      <c r="M3115" s="64">
        <v>84</v>
      </c>
      <c r="N3115" s="64">
        <v>1</v>
      </c>
      <c r="O3115" s="63">
        <f t="shared" si="2593"/>
        <v>0.13390000000000002</v>
      </c>
      <c r="P3115" s="87">
        <f t="shared" si="2587"/>
        <v>1.8404659935812622E-2</v>
      </c>
      <c r="Q3115" s="64">
        <f t="shared" si="2594"/>
        <v>42</v>
      </c>
      <c r="R3115" s="87">
        <f t="shared" si="2595"/>
        <v>0.61444951199354858</v>
      </c>
      <c r="S3115" s="64">
        <f t="shared" si="2596"/>
        <v>42</v>
      </c>
    </row>
    <row r="3116" spans="2:19" x14ac:dyDescent="0.25">
      <c r="B3116" s="62">
        <v>4</v>
      </c>
      <c r="C3116" s="64" t="s">
        <v>15</v>
      </c>
      <c r="D3116" s="68"/>
      <c r="E3116" s="68">
        <f t="shared" si="2588"/>
        <v>0</v>
      </c>
      <c r="F3116" s="63">
        <f t="shared" si="2589"/>
        <v>2.8342820463448382E-2</v>
      </c>
      <c r="G3116" s="65">
        <f>IFERROR(VLOOKUP(B3116,EFA!$C$2:$D$7,2,0),EFA!$D$7)</f>
        <v>0.98975941333993145</v>
      </c>
      <c r="H3116" s="69">
        <f>LGD!$D$6</f>
        <v>0.3</v>
      </c>
      <c r="I3116" s="68">
        <f t="shared" si="2590"/>
        <v>0</v>
      </c>
      <c r="J3116" s="70">
        <f t="shared" si="2591"/>
        <v>0.62747301524507682</v>
      </c>
      <c r="K3116" s="68">
        <f t="shared" si="2592"/>
        <v>0</v>
      </c>
      <c r="M3116" s="64">
        <v>84</v>
      </c>
      <c r="N3116" s="64">
        <v>1</v>
      </c>
      <c r="O3116" s="63">
        <f t="shared" si="2593"/>
        <v>0.13390000000000002</v>
      </c>
      <c r="P3116" s="87">
        <f t="shared" si="2587"/>
        <v>1.8404659935812622E-2</v>
      </c>
      <c r="Q3116" s="64">
        <f t="shared" si="2594"/>
        <v>42</v>
      </c>
      <c r="R3116" s="87">
        <f t="shared" si="2595"/>
        <v>0.61444951199354858</v>
      </c>
      <c r="S3116" s="64">
        <f t="shared" si="2596"/>
        <v>42</v>
      </c>
    </row>
    <row r="3117" spans="2:19" x14ac:dyDescent="0.25">
      <c r="B3117" s="62">
        <v>4</v>
      </c>
      <c r="C3117" s="64" t="s">
        <v>16</v>
      </c>
      <c r="D3117" s="68"/>
      <c r="E3117" s="68">
        <f t="shared" si="2588"/>
        <v>0</v>
      </c>
      <c r="F3117" s="63">
        <f t="shared" si="2589"/>
        <v>2.8342820463448382E-2</v>
      </c>
      <c r="G3117" s="65">
        <f>IFERROR(VLOOKUP(B3117,EFA!$C$2:$D$7,2,0),EFA!$D$7)</f>
        <v>0.98975941333993145</v>
      </c>
      <c r="H3117" s="69">
        <f>LGD!$D$7</f>
        <v>0.3</v>
      </c>
      <c r="I3117" s="68">
        <f t="shared" si="2590"/>
        <v>0</v>
      </c>
      <c r="J3117" s="70">
        <f t="shared" si="2591"/>
        <v>0.62747301524507682</v>
      </c>
      <c r="K3117" s="68">
        <f t="shared" si="2592"/>
        <v>0</v>
      </c>
      <c r="M3117" s="64">
        <v>84</v>
      </c>
      <c r="N3117" s="64">
        <v>1</v>
      </c>
      <c r="O3117" s="63">
        <f t="shared" si="2593"/>
        <v>0.13390000000000002</v>
      </c>
      <c r="P3117" s="87">
        <f t="shared" si="2587"/>
        <v>1.8404659935812622E-2</v>
      </c>
      <c r="Q3117" s="64">
        <f t="shared" si="2594"/>
        <v>42</v>
      </c>
      <c r="R3117" s="87">
        <f t="shared" si="2595"/>
        <v>0.61444951199354858</v>
      </c>
      <c r="S3117" s="64">
        <f t="shared" si="2596"/>
        <v>42</v>
      </c>
    </row>
    <row r="3118" spans="2:19" x14ac:dyDescent="0.25">
      <c r="B3118" s="62">
        <v>4</v>
      </c>
      <c r="C3118" s="64" t="s">
        <v>17</v>
      </c>
      <c r="D3118" s="68"/>
      <c r="E3118" s="68">
        <f t="shared" si="2588"/>
        <v>0</v>
      </c>
      <c r="F3118" s="63">
        <f t="shared" si="2589"/>
        <v>2.8342820463448382E-2</v>
      </c>
      <c r="G3118" s="65">
        <f>IFERROR(VLOOKUP(B3118,EFA!$C$2:$D$7,2,0),EFA!$D$7)</f>
        <v>0.98975941333993145</v>
      </c>
      <c r="H3118" s="69">
        <f>LGD!$D$8</f>
        <v>4.6364209605119888E-2</v>
      </c>
      <c r="I3118" s="68">
        <f t="shared" si="2590"/>
        <v>0</v>
      </c>
      <c r="J3118" s="70">
        <f t="shared" si="2591"/>
        <v>0.62747301524507682</v>
      </c>
      <c r="K3118" s="68">
        <f t="shared" si="2592"/>
        <v>0</v>
      </c>
      <c r="M3118" s="64">
        <v>84</v>
      </c>
      <c r="N3118" s="64">
        <v>1</v>
      </c>
      <c r="O3118" s="63">
        <f t="shared" si="2593"/>
        <v>0.13390000000000002</v>
      </c>
      <c r="P3118" s="87">
        <f t="shared" si="2587"/>
        <v>1.8404659935812622E-2</v>
      </c>
      <c r="Q3118" s="64">
        <f t="shared" si="2594"/>
        <v>42</v>
      </c>
      <c r="R3118" s="87">
        <f t="shared" si="2595"/>
        <v>0.61444951199354858</v>
      </c>
      <c r="S3118" s="64">
        <f t="shared" si="2596"/>
        <v>42</v>
      </c>
    </row>
    <row r="3119" spans="2:19" x14ac:dyDescent="0.25">
      <c r="B3119" s="62">
        <v>4</v>
      </c>
      <c r="C3119" s="64" t="s">
        <v>18</v>
      </c>
      <c r="D3119" s="68"/>
      <c r="E3119" s="68">
        <f t="shared" si="2588"/>
        <v>0</v>
      </c>
      <c r="F3119" s="63">
        <f t="shared" si="2589"/>
        <v>2.8342820463448382E-2</v>
      </c>
      <c r="G3119" s="65">
        <f>IFERROR(VLOOKUP(B3119,EFA!$C$2:$D$7,2,0),EFA!$D$7)</f>
        <v>0.98975941333993145</v>
      </c>
      <c r="H3119" s="69">
        <f>LGD!$D$9</f>
        <v>0.25</v>
      </c>
      <c r="I3119" s="68">
        <f t="shared" si="2590"/>
        <v>0</v>
      </c>
      <c r="J3119" s="70">
        <f t="shared" si="2591"/>
        <v>0.62747301524507682</v>
      </c>
      <c r="K3119" s="68">
        <f t="shared" si="2592"/>
        <v>0</v>
      </c>
      <c r="M3119" s="64">
        <v>84</v>
      </c>
      <c r="N3119" s="64">
        <v>1</v>
      </c>
      <c r="O3119" s="63">
        <f t="shared" si="2593"/>
        <v>0.13390000000000002</v>
      </c>
      <c r="P3119" s="87">
        <f t="shared" si="2587"/>
        <v>1.8404659935812622E-2</v>
      </c>
      <c r="Q3119" s="64">
        <f t="shared" si="2594"/>
        <v>42</v>
      </c>
      <c r="R3119" s="87">
        <f t="shared" si="2595"/>
        <v>0.61444951199354858</v>
      </c>
      <c r="S3119" s="64">
        <f t="shared" si="2596"/>
        <v>42</v>
      </c>
    </row>
    <row r="3120" spans="2:19" x14ac:dyDescent="0.25">
      <c r="B3120" s="62">
        <v>4</v>
      </c>
      <c r="C3120" s="64" t="s">
        <v>19</v>
      </c>
      <c r="D3120" s="68"/>
      <c r="E3120" s="68">
        <f t="shared" si="2588"/>
        <v>0</v>
      </c>
      <c r="F3120" s="63">
        <f t="shared" si="2589"/>
        <v>2.8342820463448382E-2</v>
      </c>
      <c r="G3120" s="65">
        <f>IFERROR(VLOOKUP(B3120,EFA!$C$2:$D$7,2,0),EFA!$D$7)</f>
        <v>0.98975941333993145</v>
      </c>
      <c r="H3120" s="69">
        <f>LGD!$D$10</f>
        <v>0.35</v>
      </c>
      <c r="I3120" s="68">
        <f t="shared" si="2590"/>
        <v>0</v>
      </c>
      <c r="J3120" s="70">
        <f t="shared" si="2591"/>
        <v>0.62747301524507682</v>
      </c>
      <c r="K3120" s="68">
        <f t="shared" si="2592"/>
        <v>0</v>
      </c>
      <c r="M3120" s="64">
        <v>84</v>
      </c>
      <c r="N3120" s="64">
        <v>1</v>
      </c>
      <c r="O3120" s="63">
        <f t="shared" si="2593"/>
        <v>0.13390000000000002</v>
      </c>
      <c r="P3120" s="87">
        <f t="shared" si="2587"/>
        <v>1.8404659935812622E-2</v>
      </c>
      <c r="Q3120" s="64">
        <f t="shared" si="2594"/>
        <v>42</v>
      </c>
      <c r="R3120" s="87">
        <f t="shared" si="2595"/>
        <v>0.61444951199354858</v>
      </c>
      <c r="S3120" s="64">
        <f t="shared" si="2596"/>
        <v>42</v>
      </c>
    </row>
    <row r="3121" spans="2:19" x14ac:dyDescent="0.25">
      <c r="B3121" s="62">
        <v>4</v>
      </c>
      <c r="C3121" s="64" t="s">
        <v>20</v>
      </c>
      <c r="D3121" s="68"/>
      <c r="E3121" s="68">
        <f t="shared" si="2588"/>
        <v>0</v>
      </c>
      <c r="F3121" s="63">
        <f t="shared" si="2589"/>
        <v>2.8342820463448382E-2</v>
      </c>
      <c r="G3121" s="65">
        <f>IFERROR(VLOOKUP(B3121,EFA!$C$2:$D$7,2,0),EFA!$D$7)</f>
        <v>0.98975941333993145</v>
      </c>
      <c r="H3121" s="69">
        <f>LGD!$D$11</f>
        <v>0.55000000000000004</v>
      </c>
      <c r="I3121" s="68">
        <f t="shared" si="2590"/>
        <v>0</v>
      </c>
      <c r="J3121" s="70">
        <f t="shared" si="2591"/>
        <v>0.62747301524507682</v>
      </c>
      <c r="K3121" s="68">
        <f t="shared" si="2592"/>
        <v>0</v>
      </c>
      <c r="M3121" s="64">
        <v>84</v>
      </c>
      <c r="N3121" s="64">
        <v>1</v>
      </c>
      <c r="O3121" s="63">
        <f t="shared" si="2593"/>
        <v>0.13390000000000002</v>
      </c>
      <c r="P3121" s="87">
        <f t="shared" si="2587"/>
        <v>1.8404659935812622E-2</v>
      </c>
      <c r="Q3121" s="64">
        <f t="shared" si="2594"/>
        <v>42</v>
      </c>
      <c r="R3121" s="87">
        <f t="shared" si="2595"/>
        <v>0.61444951199354858</v>
      </c>
      <c r="S3121" s="64">
        <f t="shared" si="2596"/>
        <v>42</v>
      </c>
    </row>
    <row r="3122" spans="2:19" x14ac:dyDescent="0.25">
      <c r="C3122" s="88"/>
      <c r="D3122" s="89"/>
      <c r="E3122" s="89"/>
      <c r="F3122" s="90"/>
      <c r="G3122" s="91"/>
      <c r="H3122" s="92"/>
      <c r="I3122" s="89"/>
      <c r="J3122" s="93"/>
      <c r="K3122" s="89"/>
      <c r="M3122" s="94"/>
      <c r="N3122" s="94"/>
      <c r="O3122" s="95"/>
      <c r="P3122" s="96"/>
      <c r="Q3122" s="94"/>
      <c r="R3122" s="96"/>
      <c r="S3122" s="94"/>
    </row>
    <row r="3123" spans="2:19" x14ac:dyDescent="0.25">
      <c r="B3123" s="62" t="s">
        <v>52</v>
      </c>
      <c r="C3123" s="64" t="s">
        <v>9</v>
      </c>
      <c r="D3123" s="64">
        <v>7</v>
      </c>
      <c r="E3123" s="84" t="s">
        <v>26</v>
      </c>
      <c r="F3123" s="84" t="s">
        <v>39</v>
      </c>
      <c r="G3123" s="84" t="s">
        <v>27</v>
      </c>
      <c r="H3123" s="84" t="s">
        <v>28</v>
      </c>
      <c r="I3123" s="84" t="s">
        <v>29</v>
      </c>
      <c r="J3123" s="84" t="s">
        <v>30</v>
      </c>
      <c r="K3123" s="85" t="s">
        <v>31</v>
      </c>
      <c r="M3123" s="85" t="s">
        <v>32</v>
      </c>
      <c r="N3123" s="85" t="s">
        <v>33</v>
      </c>
      <c r="O3123" s="85" t="s">
        <v>34</v>
      </c>
      <c r="P3123" s="85" t="s">
        <v>35</v>
      </c>
      <c r="Q3123" s="85" t="s">
        <v>36</v>
      </c>
      <c r="R3123" s="85" t="s">
        <v>37</v>
      </c>
      <c r="S3123" s="85" t="s">
        <v>38</v>
      </c>
    </row>
    <row r="3124" spans="2:19" x14ac:dyDescent="0.25">
      <c r="B3124" s="62">
        <v>5</v>
      </c>
      <c r="C3124" s="64" t="s">
        <v>12</v>
      </c>
      <c r="D3124" s="68"/>
      <c r="E3124" s="68">
        <f>D3080*R3124</f>
        <v>0</v>
      </c>
      <c r="F3124" s="63">
        <f>$H$5-$G$5</f>
        <v>2.1555667056952665E-2</v>
      </c>
      <c r="G3124" s="65">
        <f>IFERROR(VLOOKUP(B3124,EFA!$C$2:$D$7,2,0),EFA!$D$7)</f>
        <v>1.0058360487805551</v>
      </c>
      <c r="H3124" s="69">
        <f>LGD!$D$3</f>
        <v>0</v>
      </c>
      <c r="I3124" s="68">
        <f>E3124*F3124*G3124*H3124</f>
        <v>0</v>
      </c>
      <c r="J3124" s="70">
        <f>1/((1+($O$16/12))^(M3124-Q3124))</f>
        <v>0.54924368064616602</v>
      </c>
      <c r="K3124" s="68">
        <f>I3124*J3124</f>
        <v>0</v>
      </c>
      <c r="M3124" s="64">
        <v>84</v>
      </c>
      <c r="N3124" s="64">
        <v>1</v>
      </c>
      <c r="O3124" s="63">
        <f>$O$16</f>
        <v>0.13390000000000002</v>
      </c>
      <c r="P3124" s="87">
        <f t="shared" ref="P3124:P3132" si="2597">PMT(O3124/12,M3124,-N3124,0,0)</f>
        <v>1.8404659935812622E-2</v>
      </c>
      <c r="Q3124" s="64">
        <f>M3124-S3124</f>
        <v>30</v>
      </c>
      <c r="R3124" s="87">
        <f>PV(O3124/12,Q3124,-P3124,0,0)</f>
        <v>0.4670391246534043</v>
      </c>
      <c r="S3124" s="64">
        <f>12+12+12+12+6</f>
        <v>54</v>
      </c>
    </row>
    <row r="3125" spans="2:19" x14ac:dyDescent="0.25">
      <c r="B3125" s="62">
        <v>5</v>
      </c>
      <c r="C3125" s="64" t="s">
        <v>13</v>
      </c>
      <c r="D3125" s="68"/>
      <c r="E3125" s="68">
        <f t="shared" ref="E3125:E3132" si="2598">D3081*R3125</f>
        <v>0</v>
      </c>
      <c r="F3125" s="63">
        <f t="shared" ref="F3125:F3132" si="2599">$H$5-$G$5</f>
        <v>2.1555667056952665E-2</v>
      </c>
      <c r="G3125" s="65">
        <f>IFERROR(VLOOKUP(B3125,EFA!$C$2:$D$7,2,0),EFA!$D$7)</f>
        <v>1.0058360487805551</v>
      </c>
      <c r="H3125" s="69">
        <f>LGD!$D$4</f>
        <v>0.55000000000000004</v>
      </c>
      <c r="I3125" s="68">
        <f t="shared" ref="I3125:I3132" si="2600">E3125*F3125*G3125*H3125</f>
        <v>0</v>
      </c>
      <c r="J3125" s="70">
        <f t="shared" ref="J3125:J3132" si="2601">1/((1+($O$16/12))^(M3125-Q3125))</f>
        <v>0.54924368064616602</v>
      </c>
      <c r="K3125" s="68">
        <f t="shared" ref="K3125:K3132" si="2602">I3125*J3125</f>
        <v>0</v>
      </c>
      <c r="M3125" s="64">
        <v>84</v>
      </c>
      <c r="N3125" s="64">
        <v>1</v>
      </c>
      <c r="O3125" s="63">
        <f t="shared" ref="O3125:O3132" si="2603">$O$16</f>
        <v>0.13390000000000002</v>
      </c>
      <c r="P3125" s="87">
        <f t="shared" si="2597"/>
        <v>1.8404659935812622E-2</v>
      </c>
      <c r="Q3125" s="64">
        <f t="shared" ref="Q3125:Q3132" si="2604">M3125-S3125</f>
        <v>30</v>
      </c>
      <c r="R3125" s="87">
        <f t="shared" ref="R3125:R3132" si="2605">PV(O3125/12,Q3125,-P3125,0,0)</f>
        <v>0.4670391246534043</v>
      </c>
      <c r="S3125" s="64">
        <f t="shared" ref="S3125:S3132" si="2606">12+12+12+12+6</f>
        <v>54</v>
      </c>
    </row>
    <row r="3126" spans="2:19" x14ac:dyDescent="0.25">
      <c r="B3126" s="62">
        <v>5</v>
      </c>
      <c r="C3126" s="64" t="s">
        <v>14</v>
      </c>
      <c r="D3126" s="68"/>
      <c r="E3126" s="68">
        <f t="shared" si="2598"/>
        <v>0</v>
      </c>
      <c r="F3126" s="63">
        <f t="shared" si="2599"/>
        <v>2.1555667056952665E-2</v>
      </c>
      <c r="G3126" s="65">
        <f>IFERROR(VLOOKUP(B3126,EFA!$C$2:$D$7,2,0),EFA!$D$7)</f>
        <v>1.0058360487805551</v>
      </c>
      <c r="H3126" s="69">
        <f>LGD!$D$5</f>
        <v>0.14000000000000001</v>
      </c>
      <c r="I3126" s="68">
        <f t="shared" si="2600"/>
        <v>0</v>
      </c>
      <c r="J3126" s="70">
        <f t="shared" si="2601"/>
        <v>0.54924368064616602</v>
      </c>
      <c r="K3126" s="68">
        <f t="shared" si="2602"/>
        <v>0</v>
      </c>
      <c r="M3126" s="64">
        <v>84</v>
      </c>
      <c r="N3126" s="64">
        <v>1</v>
      </c>
      <c r="O3126" s="63">
        <f t="shared" si="2603"/>
        <v>0.13390000000000002</v>
      </c>
      <c r="P3126" s="87">
        <f t="shared" si="2597"/>
        <v>1.8404659935812622E-2</v>
      </c>
      <c r="Q3126" s="64">
        <f t="shared" si="2604"/>
        <v>30</v>
      </c>
      <c r="R3126" s="87">
        <f t="shared" si="2605"/>
        <v>0.4670391246534043</v>
      </c>
      <c r="S3126" s="64">
        <f t="shared" si="2606"/>
        <v>54</v>
      </c>
    </row>
    <row r="3127" spans="2:19" x14ac:dyDescent="0.25">
      <c r="B3127" s="62">
        <v>5</v>
      </c>
      <c r="C3127" s="64" t="s">
        <v>15</v>
      </c>
      <c r="D3127" s="68"/>
      <c r="E3127" s="68">
        <f t="shared" si="2598"/>
        <v>0</v>
      </c>
      <c r="F3127" s="63">
        <f t="shared" si="2599"/>
        <v>2.1555667056952665E-2</v>
      </c>
      <c r="G3127" s="65">
        <f>IFERROR(VLOOKUP(B3127,EFA!$C$2:$D$7,2,0),EFA!$D$7)</f>
        <v>1.0058360487805551</v>
      </c>
      <c r="H3127" s="69">
        <f>LGD!$D$6</f>
        <v>0.3</v>
      </c>
      <c r="I3127" s="68">
        <f t="shared" si="2600"/>
        <v>0</v>
      </c>
      <c r="J3127" s="70">
        <f t="shared" si="2601"/>
        <v>0.54924368064616602</v>
      </c>
      <c r="K3127" s="68">
        <f t="shared" si="2602"/>
        <v>0</v>
      </c>
      <c r="M3127" s="64">
        <v>84</v>
      </c>
      <c r="N3127" s="64">
        <v>1</v>
      </c>
      <c r="O3127" s="63">
        <f t="shared" si="2603"/>
        <v>0.13390000000000002</v>
      </c>
      <c r="P3127" s="87">
        <f t="shared" si="2597"/>
        <v>1.8404659935812622E-2</v>
      </c>
      <c r="Q3127" s="64">
        <f t="shared" si="2604"/>
        <v>30</v>
      </c>
      <c r="R3127" s="87">
        <f t="shared" si="2605"/>
        <v>0.4670391246534043</v>
      </c>
      <c r="S3127" s="64">
        <f t="shared" si="2606"/>
        <v>54</v>
      </c>
    </row>
    <row r="3128" spans="2:19" x14ac:dyDescent="0.25">
      <c r="B3128" s="62">
        <v>5</v>
      </c>
      <c r="C3128" s="64" t="s">
        <v>16</v>
      </c>
      <c r="D3128" s="68"/>
      <c r="E3128" s="68">
        <f t="shared" si="2598"/>
        <v>0</v>
      </c>
      <c r="F3128" s="63">
        <f t="shared" si="2599"/>
        <v>2.1555667056952665E-2</v>
      </c>
      <c r="G3128" s="65">
        <f>IFERROR(VLOOKUP(B3128,EFA!$C$2:$D$7,2,0),EFA!$D$7)</f>
        <v>1.0058360487805551</v>
      </c>
      <c r="H3128" s="69">
        <f>LGD!$D$7</f>
        <v>0.3</v>
      </c>
      <c r="I3128" s="68">
        <f t="shared" si="2600"/>
        <v>0</v>
      </c>
      <c r="J3128" s="70">
        <f t="shared" si="2601"/>
        <v>0.54924368064616602</v>
      </c>
      <c r="K3128" s="68">
        <f t="shared" si="2602"/>
        <v>0</v>
      </c>
      <c r="M3128" s="64">
        <v>84</v>
      </c>
      <c r="N3128" s="64">
        <v>1</v>
      </c>
      <c r="O3128" s="63">
        <f t="shared" si="2603"/>
        <v>0.13390000000000002</v>
      </c>
      <c r="P3128" s="87">
        <f t="shared" si="2597"/>
        <v>1.8404659935812622E-2</v>
      </c>
      <c r="Q3128" s="64">
        <f t="shared" si="2604"/>
        <v>30</v>
      </c>
      <c r="R3128" s="87">
        <f t="shared" si="2605"/>
        <v>0.4670391246534043</v>
      </c>
      <c r="S3128" s="64">
        <f t="shared" si="2606"/>
        <v>54</v>
      </c>
    </row>
    <row r="3129" spans="2:19" x14ac:dyDescent="0.25">
      <c r="B3129" s="62">
        <v>5</v>
      </c>
      <c r="C3129" s="64" t="s">
        <v>17</v>
      </c>
      <c r="D3129" s="68"/>
      <c r="E3129" s="68">
        <f t="shared" si="2598"/>
        <v>0</v>
      </c>
      <c r="F3129" s="63">
        <f t="shared" si="2599"/>
        <v>2.1555667056952665E-2</v>
      </c>
      <c r="G3129" s="65">
        <f>IFERROR(VLOOKUP(B3129,EFA!$C$2:$D$7,2,0),EFA!$D$7)</f>
        <v>1.0058360487805551</v>
      </c>
      <c r="H3129" s="69">
        <f>LGD!$D$8</f>
        <v>4.6364209605119888E-2</v>
      </c>
      <c r="I3129" s="68">
        <f t="shared" si="2600"/>
        <v>0</v>
      </c>
      <c r="J3129" s="70">
        <f t="shared" si="2601"/>
        <v>0.54924368064616602</v>
      </c>
      <c r="K3129" s="68">
        <f t="shared" si="2602"/>
        <v>0</v>
      </c>
      <c r="M3129" s="64">
        <v>84</v>
      </c>
      <c r="N3129" s="64">
        <v>1</v>
      </c>
      <c r="O3129" s="63">
        <f t="shared" si="2603"/>
        <v>0.13390000000000002</v>
      </c>
      <c r="P3129" s="87">
        <f t="shared" si="2597"/>
        <v>1.8404659935812622E-2</v>
      </c>
      <c r="Q3129" s="64">
        <f t="shared" si="2604"/>
        <v>30</v>
      </c>
      <c r="R3129" s="87">
        <f t="shared" si="2605"/>
        <v>0.4670391246534043</v>
      </c>
      <c r="S3129" s="64">
        <f t="shared" si="2606"/>
        <v>54</v>
      </c>
    </row>
    <row r="3130" spans="2:19" x14ac:dyDescent="0.25">
      <c r="B3130" s="62">
        <v>5</v>
      </c>
      <c r="C3130" s="64" t="s">
        <v>18</v>
      </c>
      <c r="D3130" s="68"/>
      <c r="E3130" s="68">
        <f t="shared" si="2598"/>
        <v>0</v>
      </c>
      <c r="F3130" s="63">
        <f t="shared" si="2599"/>
        <v>2.1555667056952665E-2</v>
      </c>
      <c r="G3130" s="65">
        <f>IFERROR(VLOOKUP(B3130,EFA!$C$2:$D$7,2,0),EFA!$D$7)</f>
        <v>1.0058360487805551</v>
      </c>
      <c r="H3130" s="69">
        <f>LGD!$D$9</f>
        <v>0.25</v>
      </c>
      <c r="I3130" s="68">
        <f t="shared" si="2600"/>
        <v>0</v>
      </c>
      <c r="J3130" s="70">
        <f t="shared" si="2601"/>
        <v>0.54924368064616602</v>
      </c>
      <c r="K3130" s="68">
        <f t="shared" si="2602"/>
        <v>0</v>
      </c>
      <c r="M3130" s="64">
        <v>84</v>
      </c>
      <c r="N3130" s="64">
        <v>1</v>
      </c>
      <c r="O3130" s="63">
        <f t="shared" si="2603"/>
        <v>0.13390000000000002</v>
      </c>
      <c r="P3130" s="87">
        <f t="shared" si="2597"/>
        <v>1.8404659935812622E-2</v>
      </c>
      <c r="Q3130" s="64">
        <f t="shared" si="2604"/>
        <v>30</v>
      </c>
      <c r="R3130" s="87">
        <f t="shared" si="2605"/>
        <v>0.4670391246534043</v>
      </c>
      <c r="S3130" s="64">
        <f t="shared" si="2606"/>
        <v>54</v>
      </c>
    </row>
    <row r="3131" spans="2:19" x14ac:dyDescent="0.25">
      <c r="B3131" s="62">
        <v>5</v>
      </c>
      <c r="C3131" s="64" t="s">
        <v>19</v>
      </c>
      <c r="D3131" s="68"/>
      <c r="E3131" s="68">
        <f t="shared" si="2598"/>
        <v>0</v>
      </c>
      <c r="F3131" s="63">
        <f t="shared" si="2599"/>
        <v>2.1555667056952665E-2</v>
      </c>
      <c r="G3131" s="65">
        <f>IFERROR(VLOOKUP(B3131,EFA!$C$2:$D$7,2,0),EFA!$D$7)</f>
        <v>1.0058360487805551</v>
      </c>
      <c r="H3131" s="69">
        <f>LGD!$D$10</f>
        <v>0.35</v>
      </c>
      <c r="I3131" s="68">
        <f t="shared" si="2600"/>
        <v>0</v>
      </c>
      <c r="J3131" s="70">
        <f t="shared" si="2601"/>
        <v>0.54924368064616602</v>
      </c>
      <c r="K3131" s="68">
        <f t="shared" si="2602"/>
        <v>0</v>
      </c>
      <c r="M3131" s="64">
        <v>84</v>
      </c>
      <c r="N3131" s="64">
        <v>1</v>
      </c>
      <c r="O3131" s="63">
        <f t="shared" si="2603"/>
        <v>0.13390000000000002</v>
      </c>
      <c r="P3131" s="87">
        <f t="shared" si="2597"/>
        <v>1.8404659935812622E-2</v>
      </c>
      <c r="Q3131" s="64">
        <f t="shared" si="2604"/>
        <v>30</v>
      </c>
      <c r="R3131" s="87">
        <f t="shared" si="2605"/>
        <v>0.4670391246534043</v>
      </c>
      <c r="S3131" s="64">
        <f t="shared" si="2606"/>
        <v>54</v>
      </c>
    </row>
    <row r="3132" spans="2:19" x14ac:dyDescent="0.25">
      <c r="B3132" s="62">
        <v>5</v>
      </c>
      <c r="C3132" s="64" t="s">
        <v>20</v>
      </c>
      <c r="D3132" s="68"/>
      <c r="E3132" s="68">
        <f t="shared" si="2598"/>
        <v>0</v>
      </c>
      <c r="F3132" s="63">
        <f t="shared" si="2599"/>
        <v>2.1555667056952665E-2</v>
      </c>
      <c r="G3132" s="65">
        <f>IFERROR(VLOOKUP(B3132,EFA!$C$2:$D$7,2,0),EFA!$D$7)</f>
        <v>1.0058360487805551</v>
      </c>
      <c r="H3132" s="69">
        <f>LGD!$D$11</f>
        <v>0.55000000000000004</v>
      </c>
      <c r="I3132" s="68">
        <f t="shared" si="2600"/>
        <v>0</v>
      </c>
      <c r="J3132" s="70">
        <f t="shared" si="2601"/>
        <v>0.54924368064616602</v>
      </c>
      <c r="K3132" s="68">
        <f t="shared" si="2602"/>
        <v>0</v>
      </c>
      <c r="M3132" s="64">
        <v>84</v>
      </c>
      <c r="N3132" s="64">
        <v>1</v>
      </c>
      <c r="O3132" s="63">
        <f t="shared" si="2603"/>
        <v>0.13390000000000002</v>
      </c>
      <c r="P3132" s="87">
        <f t="shared" si="2597"/>
        <v>1.8404659935812622E-2</v>
      </c>
      <c r="Q3132" s="64">
        <f t="shared" si="2604"/>
        <v>30</v>
      </c>
      <c r="R3132" s="87">
        <f t="shared" si="2605"/>
        <v>0.4670391246534043</v>
      </c>
      <c r="S3132" s="64">
        <f t="shared" si="2606"/>
        <v>54</v>
      </c>
    </row>
    <row r="3133" spans="2:19" x14ac:dyDescent="0.25">
      <c r="C3133" s="88"/>
      <c r="D3133" s="89"/>
      <c r="E3133" s="89"/>
      <c r="F3133" s="90"/>
      <c r="G3133" s="91"/>
      <c r="H3133" s="92"/>
      <c r="I3133" s="89"/>
      <c r="J3133" s="93"/>
      <c r="K3133" s="89"/>
      <c r="M3133" s="94"/>
      <c r="N3133" s="94"/>
      <c r="O3133" s="95"/>
      <c r="P3133" s="96"/>
      <c r="Q3133" s="94"/>
      <c r="R3133" s="96"/>
      <c r="S3133" s="94"/>
    </row>
    <row r="3134" spans="2:19" x14ac:dyDescent="0.25">
      <c r="B3134" s="62" t="s">
        <v>52</v>
      </c>
      <c r="C3134" s="64" t="s">
        <v>9</v>
      </c>
      <c r="D3134" s="64">
        <v>7</v>
      </c>
      <c r="E3134" s="84" t="s">
        <v>26</v>
      </c>
      <c r="F3134" s="84" t="s">
        <v>39</v>
      </c>
      <c r="G3134" s="84" t="s">
        <v>27</v>
      </c>
      <c r="H3134" s="84" t="s">
        <v>28</v>
      </c>
      <c r="I3134" s="84" t="s">
        <v>29</v>
      </c>
      <c r="J3134" s="84" t="s">
        <v>30</v>
      </c>
      <c r="K3134" s="85" t="s">
        <v>31</v>
      </c>
      <c r="M3134" s="85" t="s">
        <v>32</v>
      </c>
      <c r="N3134" s="85" t="s">
        <v>33</v>
      </c>
      <c r="O3134" s="85" t="s">
        <v>34</v>
      </c>
      <c r="P3134" s="85" t="s">
        <v>35</v>
      </c>
      <c r="Q3134" s="85" t="s">
        <v>36</v>
      </c>
      <c r="R3134" s="85" t="s">
        <v>37</v>
      </c>
      <c r="S3134" s="85" t="s">
        <v>38</v>
      </c>
    </row>
    <row r="3135" spans="2:19" x14ac:dyDescent="0.25">
      <c r="B3135" s="62">
        <v>6</v>
      </c>
      <c r="C3135" s="64" t="s">
        <v>12</v>
      </c>
      <c r="D3135" s="68"/>
      <c r="E3135" s="68">
        <f>D3080*R3135</f>
        <v>0</v>
      </c>
      <c r="F3135" s="63">
        <f>$I$5-$H$5</f>
        <v>1.761226238629604E-2</v>
      </c>
      <c r="G3135" s="65">
        <f>IFERROR(VLOOKUP(B3135,EFA!$C$2:$D$7,2,0),EFA!$D$7)</f>
        <v>1.0058360487805551</v>
      </c>
      <c r="H3135" s="69">
        <f>LGD!$D$3</f>
        <v>0</v>
      </c>
      <c r="I3135" s="68">
        <f>E3135*F3135*G3135*H3135</f>
        <v>0</v>
      </c>
      <c r="J3135" s="70">
        <f>1/((1+($O$16/12))^(M3135-Q3135))</f>
        <v>0.48076748067312913</v>
      </c>
      <c r="K3135" s="68">
        <f>I3135*J3135</f>
        <v>0</v>
      </c>
      <c r="M3135" s="64">
        <v>84</v>
      </c>
      <c r="N3135" s="64">
        <v>1</v>
      </c>
      <c r="O3135" s="63">
        <f>$O$16</f>
        <v>0.13390000000000002</v>
      </c>
      <c r="P3135" s="87">
        <f t="shared" ref="P3135:P3143" si="2607">PMT(O3135/12,M3135,-N3135,0,0)</f>
        <v>1.8404659935812622E-2</v>
      </c>
      <c r="Q3135" s="64">
        <f>M3135-S3135</f>
        <v>18</v>
      </c>
      <c r="R3135" s="87">
        <f>PV(O3135/12,Q3135,-P3135,0,0)</f>
        <v>0.29863292630816934</v>
      </c>
      <c r="S3135" s="64">
        <f>12+12+12+12+12+6</f>
        <v>66</v>
      </c>
    </row>
    <row r="3136" spans="2:19" x14ac:dyDescent="0.25">
      <c r="B3136" s="62">
        <v>6</v>
      </c>
      <c r="C3136" s="64" t="s">
        <v>13</v>
      </c>
      <c r="D3136" s="68"/>
      <c r="E3136" s="68">
        <f t="shared" ref="E3136:E3143" si="2608">D3081*R3136</f>
        <v>0</v>
      </c>
      <c r="F3136" s="63">
        <f t="shared" ref="F3136:F3143" si="2609">$I$5-$H$5</f>
        <v>1.761226238629604E-2</v>
      </c>
      <c r="G3136" s="65">
        <f>IFERROR(VLOOKUP(B3136,EFA!$C$2:$D$7,2,0),EFA!$D$7)</f>
        <v>1.0058360487805551</v>
      </c>
      <c r="H3136" s="69">
        <f>LGD!$D$4</f>
        <v>0.55000000000000004</v>
      </c>
      <c r="I3136" s="68">
        <f t="shared" ref="I3136:I3143" si="2610">E3136*F3136*G3136*H3136</f>
        <v>0</v>
      </c>
      <c r="J3136" s="70">
        <f t="shared" ref="J3136:J3143" si="2611">1/((1+($O$16/12))^(M3136-Q3136))</f>
        <v>0.48076748067312913</v>
      </c>
      <c r="K3136" s="68">
        <f t="shared" ref="K3136:K3143" si="2612">I3136*J3136</f>
        <v>0</v>
      </c>
      <c r="M3136" s="64">
        <v>84</v>
      </c>
      <c r="N3136" s="64">
        <v>1</v>
      </c>
      <c r="O3136" s="63">
        <f t="shared" ref="O3136:O3143" si="2613">$O$16</f>
        <v>0.13390000000000002</v>
      </c>
      <c r="P3136" s="87">
        <f t="shared" si="2607"/>
        <v>1.8404659935812622E-2</v>
      </c>
      <c r="Q3136" s="64">
        <f t="shared" ref="Q3136:Q3143" si="2614">M3136-S3136</f>
        <v>18</v>
      </c>
      <c r="R3136" s="87">
        <f t="shared" ref="R3136:R3143" si="2615">PV(O3136/12,Q3136,-P3136,0,0)</f>
        <v>0.29863292630816934</v>
      </c>
      <c r="S3136" s="64">
        <f t="shared" ref="S3136:S3143" si="2616">12+12+12+12+12+6</f>
        <v>66</v>
      </c>
    </row>
    <row r="3137" spans="2:19" x14ac:dyDescent="0.25">
      <c r="B3137" s="62">
        <v>6</v>
      </c>
      <c r="C3137" s="64" t="s">
        <v>14</v>
      </c>
      <c r="D3137" s="68"/>
      <c r="E3137" s="68">
        <f t="shared" si="2608"/>
        <v>0</v>
      </c>
      <c r="F3137" s="63">
        <f t="shared" si="2609"/>
        <v>1.761226238629604E-2</v>
      </c>
      <c r="G3137" s="65">
        <f>IFERROR(VLOOKUP(B3137,EFA!$C$2:$D$7,2,0),EFA!$D$7)</f>
        <v>1.0058360487805551</v>
      </c>
      <c r="H3137" s="69">
        <f>LGD!$D$5</f>
        <v>0.14000000000000001</v>
      </c>
      <c r="I3137" s="68">
        <f t="shared" si="2610"/>
        <v>0</v>
      </c>
      <c r="J3137" s="70">
        <f t="shared" si="2611"/>
        <v>0.48076748067312913</v>
      </c>
      <c r="K3137" s="68">
        <f t="shared" si="2612"/>
        <v>0</v>
      </c>
      <c r="M3137" s="64">
        <v>84</v>
      </c>
      <c r="N3137" s="64">
        <v>1</v>
      </c>
      <c r="O3137" s="63">
        <f t="shared" si="2613"/>
        <v>0.13390000000000002</v>
      </c>
      <c r="P3137" s="87">
        <f t="shared" si="2607"/>
        <v>1.8404659935812622E-2</v>
      </c>
      <c r="Q3137" s="64">
        <f t="shared" si="2614"/>
        <v>18</v>
      </c>
      <c r="R3137" s="87">
        <f t="shared" si="2615"/>
        <v>0.29863292630816934</v>
      </c>
      <c r="S3137" s="64">
        <f t="shared" si="2616"/>
        <v>66</v>
      </c>
    </row>
    <row r="3138" spans="2:19" x14ac:dyDescent="0.25">
      <c r="B3138" s="62">
        <v>6</v>
      </c>
      <c r="C3138" s="64" t="s">
        <v>15</v>
      </c>
      <c r="D3138" s="68"/>
      <c r="E3138" s="68">
        <f t="shared" si="2608"/>
        <v>0</v>
      </c>
      <c r="F3138" s="63">
        <f t="shared" si="2609"/>
        <v>1.761226238629604E-2</v>
      </c>
      <c r="G3138" s="65">
        <f>IFERROR(VLOOKUP(B3138,EFA!$C$2:$D$7,2,0),EFA!$D$7)</f>
        <v>1.0058360487805551</v>
      </c>
      <c r="H3138" s="69">
        <f>LGD!$D$6</f>
        <v>0.3</v>
      </c>
      <c r="I3138" s="68">
        <f t="shared" si="2610"/>
        <v>0</v>
      </c>
      <c r="J3138" s="70">
        <f t="shared" si="2611"/>
        <v>0.48076748067312913</v>
      </c>
      <c r="K3138" s="68">
        <f t="shared" si="2612"/>
        <v>0</v>
      </c>
      <c r="M3138" s="64">
        <v>84</v>
      </c>
      <c r="N3138" s="64">
        <v>1</v>
      </c>
      <c r="O3138" s="63">
        <f t="shared" si="2613"/>
        <v>0.13390000000000002</v>
      </c>
      <c r="P3138" s="87">
        <f t="shared" si="2607"/>
        <v>1.8404659935812622E-2</v>
      </c>
      <c r="Q3138" s="64">
        <f t="shared" si="2614"/>
        <v>18</v>
      </c>
      <c r="R3138" s="87">
        <f t="shared" si="2615"/>
        <v>0.29863292630816934</v>
      </c>
      <c r="S3138" s="64">
        <f t="shared" si="2616"/>
        <v>66</v>
      </c>
    </row>
    <row r="3139" spans="2:19" x14ac:dyDescent="0.25">
      <c r="B3139" s="62">
        <v>6</v>
      </c>
      <c r="C3139" s="64" t="s">
        <v>16</v>
      </c>
      <c r="D3139" s="68"/>
      <c r="E3139" s="68">
        <f t="shared" si="2608"/>
        <v>0</v>
      </c>
      <c r="F3139" s="63">
        <f t="shared" si="2609"/>
        <v>1.761226238629604E-2</v>
      </c>
      <c r="G3139" s="65">
        <f>IFERROR(VLOOKUP(B3139,EFA!$C$2:$D$7,2,0),EFA!$D$7)</f>
        <v>1.0058360487805551</v>
      </c>
      <c r="H3139" s="69">
        <f>LGD!$D$7</f>
        <v>0.3</v>
      </c>
      <c r="I3139" s="68">
        <f t="shared" si="2610"/>
        <v>0</v>
      </c>
      <c r="J3139" s="70">
        <f t="shared" si="2611"/>
        <v>0.48076748067312913</v>
      </c>
      <c r="K3139" s="68">
        <f t="shared" si="2612"/>
        <v>0</v>
      </c>
      <c r="M3139" s="64">
        <v>84</v>
      </c>
      <c r="N3139" s="64">
        <v>1</v>
      </c>
      <c r="O3139" s="63">
        <f t="shared" si="2613"/>
        <v>0.13390000000000002</v>
      </c>
      <c r="P3139" s="87">
        <f t="shared" si="2607"/>
        <v>1.8404659935812622E-2</v>
      </c>
      <c r="Q3139" s="64">
        <f t="shared" si="2614"/>
        <v>18</v>
      </c>
      <c r="R3139" s="87">
        <f t="shared" si="2615"/>
        <v>0.29863292630816934</v>
      </c>
      <c r="S3139" s="64">
        <f t="shared" si="2616"/>
        <v>66</v>
      </c>
    </row>
    <row r="3140" spans="2:19" x14ac:dyDescent="0.25">
      <c r="B3140" s="62">
        <v>6</v>
      </c>
      <c r="C3140" s="64" t="s">
        <v>17</v>
      </c>
      <c r="D3140" s="68"/>
      <c r="E3140" s="68">
        <f t="shared" si="2608"/>
        <v>0</v>
      </c>
      <c r="F3140" s="63">
        <f t="shared" si="2609"/>
        <v>1.761226238629604E-2</v>
      </c>
      <c r="G3140" s="65">
        <f>IFERROR(VLOOKUP(B3140,EFA!$C$2:$D$7,2,0),EFA!$D$7)</f>
        <v>1.0058360487805551</v>
      </c>
      <c r="H3140" s="69">
        <f>LGD!$D$8</f>
        <v>4.6364209605119888E-2</v>
      </c>
      <c r="I3140" s="68">
        <f t="shared" si="2610"/>
        <v>0</v>
      </c>
      <c r="J3140" s="70">
        <f t="shared" si="2611"/>
        <v>0.48076748067312913</v>
      </c>
      <c r="K3140" s="68">
        <f t="shared" si="2612"/>
        <v>0</v>
      </c>
      <c r="M3140" s="64">
        <v>84</v>
      </c>
      <c r="N3140" s="64">
        <v>1</v>
      </c>
      <c r="O3140" s="63">
        <f t="shared" si="2613"/>
        <v>0.13390000000000002</v>
      </c>
      <c r="P3140" s="87">
        <f t="shared" si="2607"/>
        <v>1.8404659935812622E-2</v>
      </c>
      <c r="Q3140" s="64">
        <f t="shared" si="2614"/>
        <v>18</v>
      </c>
      <c r="R3140" s="87">
        <f t="shared" si="2615"/>
        <v>0.29863292630816934</v>
      </c>
      <c r="S3140" s="64">
        <f t="shared" si="2616"/>
        <v>66</v>
      </c>
    </row>
    <row r="3141" spans="2:19" x14ac:dyDescent="0.25">
      <c r="B3141" s="62">
        <v>6</v>
      </c>
      <c r="C3141" s="64" t="s">
        <v>18</v>
      </c>
      <c r="D3141" s="68"/>
      <c r="E3141" s="68">
        <f t="shared" si="2608"/>
        <v>0</v>
      </c>
      <c r="F3141" s="63">
        <f t="shared" si="2609"/>
        <v>1.761226238629604E-2</v>
      </c>
      <c r="G3141" s="65">
        <f>IFERROR(VLOOKUP(B3141,EFA!$C$2:$D$7,2,0),EFA!$D$7)</f>
        <v>1.0058360487805551</v>
      </c>
      <c r="H3141" s="69">
        <f>LGD!$D$9</f>
        <v>0.25</v>
      </c>
      <c r="I3141" s="68">
        <f t="shared" si="2610"/>
        <v>0</v>
      </c>
      <c r="J3141" s="70">
        <f t="shared" si="2611"/>
        <v>0.48076748067312913</v>
      </c>
      <c r="K3141" s="68">
        <f t="shared" si="2612"/>
        <v>0</v>
      </c>
      <c r="M3141" s="64">
        <v>84</v>
      </c>
      <c r="N3141" s="64">
        <v>1</v>
      </c>
      <c r="O3141" s="63">
        <f t="shared" si="2613"/>
        <v>0.13390000000000002</v>
      </c>
      <c r="P3141" s="87">
        <f t="shared" si="2607"/>
        <v>1.8404659935812622E-2</v>
      </c>
      <c r="Q3141" s="64">
        <f t="shared" si="2614"/>
        <v>18</v>
      </c>
      <c r="R3141" s="87">
        <f t="shared" si="2615"/>
        <v>0.29863292630816934</v>
      </c>
      <c r="S3141" s="64">
        <f t="shared" si="2616"/>
        <v>66</v>
      </c>
    </row>
    <row r="3142" spans="2:19" x14ac:dyDescent="0.25">
      <c r="B3142" s="62">
        <v>6</v>
      </c>
      <c r="C3142" s="64" t="s">
        <v>19</v>
      </c>
      <c r="D3142" s="68"/>
      <c r="E3142" s="68">
        <f t="shared" si="2608"/>
        <v>0</v>
      </c>
      <c r="F3142" s="63">
        <f t="shared" si="2609"/>
        <v>1.761226238629604E-2</v>
      </c>
      <c r="G3142" s="65">
        <f>IFERROR(VLOOKUP(B3142,EFA!$C$2:$D$7,2,0),EFA!$D$7)</f>
        <v>1.0058360487805551</v>
      </c>
      <c r="H3142" s="69">
        <f>LGD!$D$10</f>
        <v>0.35</v>
      </c>
      <c r="I3142" s="68">
        <f t="shared" si="2610"/>
        <v>0</v>
      </c>
      <c r="J3142" s="70">
        <f t="shared" si="2611"/>
        <v>0.48076748067312913</v>
      </c>
      <c r="K3142" s="68">
        <f t="shared" si="2612"/>
        <v>0</v>
      </c>
      <c r="M3142" s="64">
        <v>84</v>
      </c>
      <c r="N3142" s="64">
        <v>1</v>
      </c>
      <c r="O3142" s="63">
        <f t="shared" si="2613"/>
        <v>0.13390000000000002</v>
      </c>
      <c r="P3142" s="87">
        <f t="shared" si="2607"/>
        <v>1.8404659935812622E-2</v>
      </c>
      <c r="Q3142" s="64">
        <f t="shared" si="2614"/>
        <v>18</v>
      </c>
      <c r="R3142" s="87">
        <f t="shared" si="2615"/>
        <v>0.29863292630816934</v>
      </c>
      <c r="S3142" s="64">
        <f t="shared" si="2616"/>
        <v>66</v>
      </c>
    </row>
    <row r="3143" spans="2:19" x14ac:dyDescent="0.25">
      <c r="B3143" s="62">
        <v>6</v>
      </c>
      <c r="C3143" s="64" t="s">
        <v>20</v>
      </c>
      <c r="D3143" s="68"/>
      <c r="E3143" s="68">
        <f t="shared" si="2608"/>
        <v>0</v>
      </c>
      <c r="F3143" s="63">
        <f t="shared" si="2609"/>
        <v>1.761226238629604E-2</v>
      </c>
      <c r="G3143" s="65">
        <f>IFERROR(VLOOKUP(B3143,EFA!$C$2:$D$7,2,0),EFA!$D$7)</f>
        <v>1.0058360487805551</v>
      </c>
      <c r="H3143" s="69">
        <f>LGD!$D$11</f>
        <v>0.55000000000000004</v>
      </c>
      <c r="I3143" s="68">
        <f t="shared" si="2610"/>
        <v>0</v>
      </c>
      <c r="J3143" s="70">
        <f t="shared" si="2611"/>
        <v>0.48076748067312913</v>
      </c>
      <c r="K3143" s="68">
        <f t="shared" si="2612"/>
        <v>0</v>
      </c>
      <c r="M3143" s="64">
        <v>84</v>
      </c>
      <c r="N3143" s="64">
        <v>1</v>
      </c>
      <c r="O3143" s="63">
        <f t="shared" si="2613"/>
        <v>0.13390000000000002</v>
      </c>
      <c r="P3143" s="87">
        <f t="shared" si="2607"/>
        <v>1.8404659935812622E-2</v>
      </c>
      <c r="Q3143" s="64">
        <f t="shared" si="2614"/>
        <v>18</v>
      </c>
      <c r="R3143" s="87">
        <f t="shared" si="2615"/>
        <v>0.29863292630816934</v>
      </c>
      <c r="S3143" s="64">
        <f t="shared" si="2616"/>
        <v>66</v>
      </c>
    </row>
    <row r="3144" spans="2:19" x14ac:dyDescent="0.25">
      <c r="C3144" s="94"/>
      <c r="D3144" s="97"/>
      <c r="E3144" s="97"/>
      <c r="F3144" s="95"/>
      <c r="G3144" s="98"/>
      <c r="H3144" s="99"/>
      <c r="I3144" s="97"/>
      <c r="J3144" s="100"/>
      <c r="K3144" s="97"/>
    </row>
    <row r="3145" spans="2:19" x14ac:dyDescent="0.25">
      <c r="B3145" s="62" t="s">
        <v>52</v>
      </c>
      <c r="C3145" s="64" t="s">
        <v>9</v>
      </c>
      <c r="D3145" s="64">
        <v>7</v>
      </c>
      <c r="E3145" s="84" t="s">
        <v>26</v>
      </c>
      <c r="F3145" s="84" t="s">
        <v>39</v>
      </c>
      <c r="G3145" s="84" t="s">
        <v>27</v>
      </c>
      <c r="H3145" s="84" t="s">
        <v>28</v>
      </c>
      <c r="I3145" s="84" t="s">
        <v>29</v>
      </c>
      <c r="J3145" s="84" t="s">
        <v>30</v>
      </c>
      <c r="K3145" s="85" t="s">
        <v>31</v>
      </c>
      <c r="M3145" s="85" t="s">
        <v>32</v>
      </c>
      <c r="N3145" s="85" t="s">
        <v>33</v>
      </c>
      <c r="O3145" s="85" t="s">
        <v>34</v>
      </c>
      <c r="P3145" s="85" t="s">
        <v>35</v>
      </c>
      <c r="Q3145" s="85" t="s">
        <v>36</v>
      </c>
      <c r="R3145" s="85" t="s">
        <v>37</v>
      </c>
      <c r="S3145" s="85" t="s">
        <v>38</v>
      </c>
    </row>
    <row r="3146" spans="2:19" x14ac:dyDescent="0.25">
      <c r="B3146" s="62">
        <v>7</v>
      </c>
      <c r="C3146" s="64" t="s">
        <v>12</v>
      </c>
      <c r="D3146" s="68"/>
      <c r="E3146" s="68">
        <f>D3080*R3146</f>
        <v>0</v>
      </c>
      <c r="F3146" s="63">
        <f>$J$5-$I$5</f>
        <v>1.4890955671313155E-2</v>
      </c>
      <c r="G3146" s="65">
        <f>IFERROR(VLOOKUP(B3146,EFA!$C$2:$D$7,2,0),EFA!$D$7)</f>
        <v>1.0058360487805551</v>
      </c>
      <c r="H3146" s="69">
        <f>LGD!$D$3</f>
        <v>0</v>
      </c>
      <c r="I3146" s="68">
        <f>E3146*F3146*G3146*H3146</f>
        <v>0</v>
      </c>
      <c r="J3146" s="70">
        <f>1/((1+($O$16/12))^(M3146-Q3146))</f>
        <v>0.42082845668950175</v>
      </c>
      <c r="K3146" s="68">
        <f>I3146*J3146</f>
        <v>0</v>
      </c>
      <c r="M3146" s="64">
        <v>84</v>
      </c>
      <c r="N3146" s="64">
        <v>1</v>
      </c>
      <c r="O3146" s="63">
        <f>$O$16</f>
        <v>0.13390000000000002</v>
      </c>
      <c r="P3146" s="87">
        <f t="shared" ref="P3146:P3154" si="2617">PMT(O3146/12,M3146,-N3146,0,0)</f>
        <v>1.8404659935812622E-2</v>
      </c>
      <c r="Q3146" s="64">
        <f>M3146-S3146</f>
        <v>6</v>
      </c>
      <c r="R3146" s="87">
        <f>PV(O3146/12,Q3146,-P3146,0,0)</f>
        <v>0.10624046229779145</v>
      </c>
      <c r="S3146" s="64">
        <v>78</v>
      </c>
    </row>
    <row r="3147" spans="2:19" x14ac:dyDescent="0.25">
      <c r="B3147" s="62">
        <v>7</v>
      </c>
      <c r="C3147" s="64" t="s">
        <v>13</v>
      </c>
      <c r="D3147" s="68"/>
      <c r="E3147" s="68">
        <f t="shared" ref="E3147:E3154" si="2618">D3081*R3147</f>
        <v>0</v>
      </c>
      <c r="F3147" s="63">
        <f t="shared" ref="F3147:F3154" si="2619">$J$5-$I$5</f>
        <v>1.4890955671313155E-2</v>
      </c>
      <c r="G3147" s="65">
        <f>IFERROR(VLOOKUP(B3147,EFA!$C$2:$D$7,2,0),EFA!$D$7)</f>
        <v>1.0058360487805551</v>
      </c>
      <c r="H3147" s="69">
        <f>LGD!$D$4</f>
        <v>0.55000000000000004</v>
      </c>
      <c r="I3147" s="68">
        <f t="shared" ref="I3147:I3154" si="2620">E3147*F3147*G3147*H3147</f>
        <v>0</v>
      </c>
      <c r="J3147" s="70">
        <f t="shared" ref="J3147:J3154" si="2621">1/((1+($O$16/12))^(M3147-Q3147))</f>
        <v>0.42082845668950175</v>
      </c>
      <c r="K3147" s="68">
        <f t="shared" ref="K3147:K3154" si="2622">I3147*J3147</f>
        <v>0</v>
      </c>
      <c r="M3147" s="64">
        <v>84</v>
      </c>
      <c r="N3147" s="64">
        <v>1</v>
      </c>
      <c r="O3147" s="63">
        <f t="shared" ref="O3147:O3154" si="2623">$O$16</f>
        <v>0.13390000000000002</v>
      </c>
      <c r="P3147" s="87">
        <f t="shared" si="2617"/>
        <v>1.8404659935812622E-2</v>
      </c>
      <c r="Q3147" s="64">
        <f t="shared" ref="Q3147:Q3154" si="2624">M3147-S3147</f>
        <v>6</v>
      </c>
      <c r="R3147" s="87">
        <f t="shared" ref="R3147:R3154" si="2625">PV(O3147/12,Q3147,-P3147,0,0)</f>
        <v>0.10624046229779145</v>
      </c>
      <c r="S3147" s="64">
        <v>78</v>
      </c>
    </row>
    <row r="3148" spans="2:19" x14ac:dyDescent="0.25">
      <c r="B3148" s="62">
        <v>7</v>
      </c>
      <c r="C3148" s="64" t="s">
        <v>14</v>
      </c>
      <c r="D3148" s="68"/>
      <c r="E3148" s="68">
        <f t="shared" si="2618"/>
        <v>0</v>
      </c>
      <c r="F3148" s="63">
        <f t="shared" si="2619"/>
        <v>1.4890955671313155E-2</v>
      </c>
      <c r="G3148" s="65">
        <f>IFERROR(VLOOKUP(B3148,EFA!$C$2:$D$7,2,0),EFA!$D$7)</f>
        <v>1.0058360487805551</v>
      </c>
      <c r="H3148" s="69">
        <f>LGD!$D$5</f>
        <v>0.14000000000000001</v>
      </c>
      <c r="I3148" s="68">
        <f t="shared" si="2620"/>
        <v>0</v>
      </c>
      <c r="J3148" s="70">
        <f t="shared" si="2621"/>
        <v>0.42082845668950175</v>
      </c>
      <c r="K3148" s="68">
        <f t="shared" si="2622"/>
        <v>0</v>
      </c>
      <c r="M3148" s="64">
        <v>84</v>
      </c>
      <c r="N3148" s="64">
        <v>1</v>
      </c>
      <c r="O3148" s="63">
        <f t="shared" si="2623"/>
        <v>0.13390000000000002</v>
      </c>
      <c r="P3148" s="87">
        <f t="shared" si="2617"/>
        <v>1.8404659935812622E-2</v>
      </c>
      <c r="Q3148" s="64">
        <f t="shared" si="2624"/>
        <v>6</v>
      </c>
      <c r="R3148" s="87">
        <f t="shared" si="2625"/>
        <v>0.10624046229779145</v>
      </c>
      <c r="S3148" s="64">
        <v>78</v>
      </c>
    </row>
    <row r="3149" spans="2:19" x14ac:dyDescent="0.25">
      <c r="B3149" s="62">
        <v>7</v>
      </c>
      <c r="C3149" s="64" t="s">
        <v>15</v>
      </c>
      <c r="D3149" s="68"/>
      <c r="E3149" s="68">
        <f t="shared" si="2618"/>
        <v>0</v>
      </c>
      <c r="F3149" s="63">
        <f t="shared" si="2619"/>
        <v>1.4890955671313155E-2</v>
      </c>
      <c r="G3149" s="65">
        <f>IFERROR(VLOOKUP(B3149,EFA!$C$2:$D$7,2,0),EFA!$D$7)</f>
        <v>1.0058360487805551</v>
      </c>
      <c r="H3149" s="69">
        <f>LGD!$D$6</f>
        <v>0.3</v>
      </c>
      <c r="I3149" s="68">
        <f t="shared" si="2620"/>
        <v>0</v>
      </c>
      <c r="J3149" s="70">
        <f t="shared" si="2621"/>
        <v>0.42082845668950175</v>
      </c>
      <c r="K3149" s="68">
        <f t="shared" si="2622"/>
        <v>0</v>
      </c>
      <c r="M3149" s="64">
        <v>84</v>
      </c>
      <c r="N3149" s="64">
        <v>1</v>
      </c>
      <c r="O3149" s="63">
        <f t="shared" si="2623"/>
        <v>0.13390000000000002</v>
      </c>
      <c r="P3149" s="87">
        <f t="shared" si="2617"/>
        <v>1.8404659935812622E-2</v>
      </c>
      <c r="Q3149" s="64">
        <f t="shared" si="2624"/>
        <v>6</v>
      </c>
      <c r="R3149" s="87">
        <f t="shared" si="2625"/>
        <v>0.10624046229779145</v>
      </c>
      <c r="S3149" s="64">
        <v>78</v>
      </c>
    </row>
    <row r="3150" spans="2:19" x14ac:dyDescent="0.25">
      <c r="B3150" s="62">
        <v>7</v>
      </c>
      <c r="C3150" s="64" t="s">
        <v>16</v>
      </c>
      <c r="D3150" s="68"/>
      <c r="E3150" s="68">
        <f t="shared" si="2618"/>
        <v>0</v>
      </c>
      <c r="F3150" s="63">
        <f t="shared" si="2619"/>
        <v>1.4890955671313155E-2</v>
      </c>
      <c r="G3150" s="65">
        <f>IFERROR(VLOOKUP(B3150,EFA!$C$2:$D$7,2,0),EFA!$D$7)</f>
        <v>1.0058360487805551</v>
      </c>
      <c r="H3150" s="69">
        <f>LGD!$D$7</f>
        <v>0.3</v>
      </c>
      <c r="I3150" s="68">
        <f t="shared" si="2620"/>
        <v>0</v>
      </c>
      <c r="J3150" s="70">
        <f t="shared" si="2621"/>
        <v>0.42082845668950175</v>
      </c>
      <c r="K3150" s="68">
        <f t="shared" si="2622"/>
        <v>0</v>
      </c>
      <c r="M3150" s="64">
        <v>84</v>
      </c>
      <c r="N3150" s="64">
        <v>1</v>
      </c>
      <c r="O3150" s="63">
        <f t="shared" si="2623"/>
        <v>0.13390000000000002</v>
      </c>
      <c r="P3150" s="87">
        <f t="shared" si="2617"/>
        <v>1.8404659935812622E-2</v>
      </c>
      <c r="Q3150" s="64">
        <f t="shared" si="2624"/>
        <v>6</v>
      </c>
      <c r="R3150" s="87">
        <f t="shared" si="2625"/>
        <v>0.10624046229779145</v>
      </c>
      <c r="S3150" s="64">
        <v>78</v>
      </c>
    </row>
    <row r="3151" spans="2:19" x14ac:dyDescent="0.25">
      <c r="B3151" s="62">
        <v>7</v>
      </c>
      <c r="C3151" s="64" t="s">
        <v>17</v>
      </c>
      <c r="D3151" s="68"/>
      <c r="E3151" s="68">
        <f t="shared" si="2618"/>
        <v>0</v>
      </c>
      <c r="F3151" s="63">
        <f t="shared" si="2619"/>
        <v>1.4890955671313155E-2</v>
      </c>
      <c r="G3151" s="65">
        <f>IFERROR(VLOOKUP(B3151,EFA!$C$2:$D$7,2,0),EFA!$D$7)</f>
        <v>1.0058360487805551</v>
      </c>
      <c r="H3151" s="69">
        <f>LGD!$D$8</f>
        <v>4.6364209605119888E-2</v>
      </c>
      <c r="I3151" s="68">
        <f t="shared" si="2620"/>
        <v>0</v>
      </c>
      <c r="J3151" s="70">
        <f t="shared" si="2621"/>
        <v>0.42082845668950175</v>
      </c>
      <c r="K3151" s="68">
        <f t="shared" si="2622"/>
        <v>0</v>
      </c>
      <c r="M3151" s="64">
        <v>84</v>
      </c>
      <c r="N3151" s="64">
        <v>1</v>
      </c>
      <c r="O3151" s="63">
        <f t="shared" si="2623"/>
        <v>0.13390000000000002</v>
      </c>
      <c r="P3151" s="87">
        <f t="shared" si="2617"/>
        <v>1.8404659935812622E-2</v>
      </c>
      <c r="Q3151" s="64">
        <f t="shared" si="2624"/>
        <v>6</v>
      </c>
      <c r="R3151" s="87">
        <f t="shared" si="2625"/>
        <v>0.10624046229779145</v>
      </c>
      <c r="S3151" s="64">
        <v>78</v>
      </c>
    </row>
    <row r="3152" spans="2:19" x14ac:dyDescent="0.25">
      <c r="B3152" s="62">
        <v>7</v>
      </c>
      <c r="C3152" s="64" t="s">
        <v>18</v>
      </c>
      <c r="D3152" s="68"/>
      <c r="E3152" s="68">
        <f t="shared" si="2618"/>
        <v>0</v>
      </c>
      <c r="F3152" s="63">
        <f t="shared" si="2619"/>
        <v>1.4890955671313155E-2</v>
      </c>
      <c r="G3152" s="65">
        <f>IFERROR(VLOOKUP(B3152,EFA!$C$2:$D$7,2,0),EFA!$D$7)</f>
        <v>1.0058360487805551</v>
      </c>
      <c r="H3152" s="69">
        <f>LGD!$D$9</f>
        <v>0.25</v>
      </c>
      <c r="I3152" s="68">
        <f t="shared" si="2620"/>
        <v>0</v>
      </c>
      <c r="J3152" s="70">
        <f t="shared" si="2621"/>
        <v>0.42082845668950175</v>
      </c>
      <c r="K3152" s="68">
        <f t="shared" si="2622"/>
        <v>0</v>
      </c>
      <c r="M3152" s="64">
        <v>84</v>
      </c>
      <c r="N3152" s="64">
        <v>1</v>
      </c>
      <c r="O3152" s="63">
        <f t="shared" si="2623"/>
        <v>0.13390000000000002</v>
      </c>
      <c r="P3152" s="87">
        <f t="shared" si="2617"/>
        <v>1.8404659935812622E-2</v>
      </c>
      <c r="Q3152" s="64">
        <f t="shared" si="2624"/>
        <v>6</v>
      </c>
      <c r="R3152" s="87">
        <f t="shared" si="2625"/>
        <v>0.10624046229779145</v>
      </c>
      <c r="S3152" s="64">
        <v>78</v>
      </c>
    </row>
    <row r="3153" spans="2:19" x14ac:dyDescent="0.25">
      <c r="B3153" s="62">
        <v>7</v>
      </c>
      <c r="C3153" s="64" t="s">
        <v>19</v>
      </c>
      <c r="D3153" s="68"/>
      <c r="E3153" s="68">
        <f t="shared" si="2618"/>
        <v>0</v>
      </c>
      <c r="F3153" s="63">
        <f t="shared" si="2619"/>
        <v>1.4890955671313155E-2</v>
      </c>
      <c r="G3153" s="65">
        <f>IFERROR(VLOOKUP(B3153,EFA!$C$2:$D$7,2,0),EFA!$D$7)</f>
        <v>1.0058360487805551</v>
      </c>
      <c r="H3153" s="69">
        <f>LGD!$D$10</f>
        <v>0.35</v>
      </c>
      <c r="I3153" s="68">
        <f t="shared" si="2620"/>
        <v>0</v>
      </c>
      <c r="J3153" s="70">
        <f t="shared" si="2621"/>
        <v>0.42082845668950175</v>
      </c>
      <c r="K3153" s="68">
        <f t="shared" si="2622"/>
        <v>0</v>
      </c>
      <c r="M3153" s="64">
        <v>84</v>
      </c>
      <c r="N3153" s="64">
        <v>1</v>
      </c>
      <c r="O3153" s="63">
        <f t="shared" si="2623"/>
        <v>0.13390000000000002</v>
      </c>
      <c r="P3153" s="87">
        <f t="shared" si="2617"/>
        <v>1.8404659935812622E-2</v>
      </c>
      <c r="Q3153" s="64">
        <f t="shared" si="2624"/>
        <v>6</v>
      </c>
      <c r="R3153" s="87">
        <f t="shared" si="2625"/>
        <v>0.10624046229779145</v>
      </c>
      <c r="S3153" s="64">
        <v>78</v>
      </c>
    </row>
    <row r="3154" spans="2:19" x14ac:dyDescent="0.25">
      <c r="B3154" s="62">
        <v>7</v>
      </c>
      <c r="C3154" s="64" t="s">
        <v>20</v>
      </c>
      <c r="D3154" s="68"/>
      <c r="E3154" s="68">
        <f t="shared" si="2618"/>
        <v>0</v>
      </c>
      <c r="F3154" s="63">
        <f t="shared" si="2619"/>
        <v>1.4890955671313155E-2</v>
      </c>
      <c r="G3154" s="65">
        <f>IFERROR(VLOOKUP(B3154,EFA!$C$2:$D$7,2,0),EFA!$D$7)</f>
        <v>1.0058360487805551</v>
      </c>
      <c r="H3154" s="69">
        <f>LGD!$D$11</f>
        <v>0.55000000000000004</v>
      </c>
      <c r="I3154" s="68">
        <f t="shared" si="2620"/>
        <v>0</v>
      </c>
      <c r="J3154" s="70">
        <f t="shared" si="2621"/>
        <v>0.42082845668950175</v>
      </c>
      <c r="K3154" s="68">
        <f t="shared" si="2622"/>
        <v>0</v>
      </c>
      <c r="M3154" s="64">
        <v>84</v>
      </c>
      <c r="N3154" s="64">
        <v>1</v>
      </c>
      <c r="O3154" s="63">
        <f t="shared" si="2623"/>
        <v>0.13390000000000002</v>
      </c>
      <c r="P3154" s="87">
        <f t="shared" si="2617"/>
        <v>1.8404659935812622E-2</v>
      </c>
      <c r="Q3154" s="64">
        <f t="shared" si="2624"/>
        <v>6</v>
      </c>
      <c r="R3154" s="87">
        <f t="shared" si="2625"/>
        <v>0.10624046229779145</v>
      </c>
      <c r="S3154" s="64">
        <v>78</v>
      </c>
    </row>
    <row r="3155" spans="2:19" x14ac:dyDescent="0.25">
      <c r="C3155" s="94"/>
      <c r="D3155" s="97"/>
      <c r="E3155" s="97"/>
      <c r="F3155" s="95"/>
      <c r="G3155" s="98"/>
      <c r="H3155" s="99"/>
      <c r="I3155" s="97"/>
      <c r="J3155" s="100"/>
      <c r="K3155" s="97"/>
    </row>
    <row r="3156" spans="2:19" x14ac:dyDescent="0.25">
      <c r="B3156" s="62" t="s">
        <v>52</v>
      </c>
      <c r="C3156" s="64" t="s">
        <v>9</v>
      </c>
      <c r="D3156" s="64">
        <v>8</v>
      </c>
      <c r="E3156" s="84" t="s">
        <v>26</v>
      </c>
      <c r="F3156" s="84" t="s">
        <v>39</v>
      </c>
      <c r="G3156" s="84" t="s">
        <v>27</v>
      </c>
      <c r="H3156" s="84" t="s">
        <v>28</v>
      </c>
      <c r="I3156" s="84" t="s">
        <v>29</v>
      </c>
      <c r="J3156" s="84" t="s">
        <v>30</v>
      </c>
      <c r="K3156" s="85" t="s">
        <v>31</v>
      </c>
      <c r="M3156" s="85" t="s">
        <v>32</v>
      </c>
      <c r="N3156" s="85" t="s">
        <v>33</v>
      </c>
      <c r="O3156" s="85" t="s">
        <v>34</v>
      </c>
      <c r="P3156" s="85" t="s">
        <v>35</v>
      </c>
      <c r="Q3156" s="85" t="s">
        <v>36</v>
      </c>
      <c r="R3156" s="85" t="s">
        <v>37</v>
      </c>
      <c r="S3156" s="85" t="s">
        <v>38</v>
      </c>
    </row>
    <row r="3157" spans="2:19" x14ac:dyDescent="0.25">
      <c r="B3157" s="62">
        <v>1</v>
      </c>
      <c r="C3157" s="64" t="s">
        <v>12</v>
      </c>
      <c r="D3157" s="68">
        <f>'61-90 days'!C12</f>
        <v>0</v>
      </c>
      <c r="E3157" s="68">
        <f>D3157*R3157</f>
        <v>0</v>
      </c>
      <c r="F3157" s="63">
        <f>$D$5</f>
        <v>0.24547174401825564</v>
      </c>
      <c r="G3157" s="65">
        <f>IFERROR(VLOOKUP(B3157,EFA!$C$2:$D$7,2,0),EFA!$D$7)</f>
        <v>1.0407772896135385</v>
      </c>
      <c r="H3157" s="69">
        <f>LGD!$D$3</f>
        <v>0</v>
      </c>
      <c r="I3157" s="68">
        <f>E3157*F3157*G3157*H3157</f>
        <v>0</v>
      </c>
      <c r="J3157" s="70">
        <f>1/((1+($O$16/12))^(M3157-Q3157))</f>
        <v>0.93558878588680383</v>
      </c>
      <c r="K3157" s="68">
        <f>I3157*J3157</f>
        <v>0</v>
      </c>
      <c r="M3157" s="64">
        <v>96</v>
      </c>
      <c r="N3157" s="64">
        <v>1</v>
      </c>
      <c r="O3157" s="63">
        <f>$O$16</f>
        <v>0.13390000000000002</v>
      </c>
      <c r="P3157" s="87">
        <f t="shared" ref="P3157:P3165" si="2626">PMT(O3157/12,M3157,-N3157,0,0)</f>
        <v>1.7026150849541188E-2</v>
      </c>
      <c r="Q3157" s="64">
        <f>M3157-S3157</f>
        <v>90</v>
      </c>
      <c r="R3157" s="87">
        <f>PV(O3157/12,Q3157,-P3157,0,0)</f>
        <v>0.96379623426451033</v>
      </c>
      <c r="S3157" s="64">
        <v>6</v>
      </c>
    </row>
    <row r="3158" spans="2:19" x14ac:dyDescent="0.25">
      <c r="B3158" s="62">
        <v>1</v>
      </c>
      <c r="C3158" s="64" t="s">
        <v>13</v>
      </c>
      <c r="D3158" s="68">
        <f>'61-90 days'!D12</f>
        <v>0</v>
      </c>
      <c r="E3158" s="68">
        <f t="shared" ref="E3158:E3165" si="2627">D3158*R3158</f>
        <v>0</v>
      </c>
      <c r="F3158" s="63">
        <f t="shared" ref="F3158:F3165" si="2628">$D$5</f>
        <v>0.24547174401825564</v>
      </c>
      <c r="G3158" s="65">
        <f>IFERROR(VLOOKUP(B3158,EFA!$C$2:$D$7,2,0),EFA!$D$7)</f>
        <v>1.0407772896135385</v>
      </c>
      <c r="H3158" s="69">
        <f>LGD!$D$4</f>
        <v>0.55000000000000004</v>
      </c>
      <c r="I3158" s="68">
        <f t="shared" ref="I3158:I3165" si="2629">E3158*F3158*G3158*H3158</f>
        <v>0</v>
      </c>
      <c r="J3158" s="70">
        <f t="shared" ref="J3158:J3165" si="2630">1/((1+($O$16/12))^(M3158-Q3158))</f>
        <v>0.93558878588680383</v>
      </c>
      <c r="K3158" s="68">
        <f t="shared" ref="K3158:K3165" si="2631">I3158*J3158</f>
        <v>0</v>
      </c>
      <c r="M3158" s="64">
        <v>96</v>
      </c>
      <c r="N3158" s="64">
        <v>1</v>
      </c>
      <c r="O3158" s="63">
        <f t="shared" ref="O3158:O3165" si="2632">$O$16</f>
        <v>0.13390000000000002</v>
      </c>
      <c r="P3158" s="87">
        <f t="shared" si="2626"/>
        <v>1.7026150849541188E-2</v>
      </c>
      <c r="Q3158" s="64">
        <f t="shared" ref="Q3158:Q3165" si="2633">M3158-S3158</f>
        <v>90</v>
      </c>
      <c r="R3158" s="87">
        <f t="shared" ref="R3158:R3165" si="2634">PV(O3158/12,Q3158,-P3158,0,0)</f>
        <v>0.96379623426451033</v>
      </c>
      <c r="S3158" s="64">
        <v>6</v>
      </c>
    </row>
    <row r="3159" spans="2:19" x14ac:dyDescent="0.25">
      <c r="B3159" s="62">
        <v>1</v>
      </c>
      <c r="C3159" s="64" t="s">
        <v>14</v>
      </c>
      <c r="D3159" s="68">
        <f>'61-90 days'!E12</f>
        <v>0</v>
      </c>
      <c r="E3159" s="68">
        <f t="shared" si="2627"/>
        <v>0</v>
      </c>
      <c r="F3159" s="63">
        <f t="shared" si="2628"/>
        <v>0.24547174401825564</v>
      </c>
      <c r="G3159" s="65">
        <f>IFERROR(VLOOKUP(B3159,EFA!$C$2:$D$7,2,0),EFA!$D$7)</f>
        <v>1.0407772896135385</v>
      </c>
      <c r="H3159" s="69">
        <f>LGD!$D$5</f>
        <v>0.14000000000000001</v>
      </c>
      <c r="I3159" s="68">
        <f t="shared" si="2629"/>
        <v>0</v>
      </c>
      <c r="J3159" s="70">
        <f t="shared" si="2630"/>
        <v>0.93558878588680383</v>
      </c>
      <c r="K3159" s="68">
        <f t="shared" si="2631"/>
        <v>0</v>
      </c>
      <c r="M3159" s="64">
        <v>96</v>
      </c>
      <c r="N3159" s="64">
        <v>1</v>
      </c>
      <c r="O3159" s="63">
        <f t="shared" si="2632"/>
        <v>0.13390000000000002</v>
      </c>
      <c r="P3159" s="87">
        <f t="shared" si="2626"/>
        <v>1.7026150849541188E-2</v>
      </c>
      <c r="Q3159" s="64">
        <f t="shared" si="2633"/>
        <v>90</v>
      </c>
      <c r="R3159" s="87">
        <f t="shared" si="2634"/>
        <v>0.96379623426451033</v>
      </c>
      <c r="S3159" s="64">
        <v>6</v>
      </c>
    </row>
    <row r="3160" spans="2:19" x14ac:dyDescent="0.25">
      <c r="B3160" s="62">
        <v>1</v>
      </c>
      <c r="C3160" s="64" t="s">
        <v>15</v>
      </c>
      <c r="D3160" s="68">
        <f>'61-90 days'!F12</f>
        <v>0</v>
      </c>
      <c r="E3160" s="68">
        <f t="shared" si="2627"/>
        <v>0</v>
      </c>
      <c r="F3160" s="63">
        <f t="shared" si="2628"/>
        <v>0.24547174401825564</v>
      </c>
      <c r="G3160" s="65">
        <f>IFERROR(VLOOKUP(B3160,EFA!$C$2:$D$7,2,0),EFA!$D$7)</f>
        <v>1.0407772896135385</v>
      </c>
      <c r="H3160" s="69">
        <f>LGD!$D$6</f>
        <v>0.3</v>
      </c>
      <c r="I3160" s="68">
        <f t="shared" si="2629"/>
        <v>0</v>
      </c>
      <c r="J3160" s="70">
        <f t="shared" si="2630"/>
        <v>0.93558878588680383</v>
      </c>
      <c r="K3160" s="68">
        <f t="shared" si="2631"/>
        <v>0</v>
      </c>
      <c r="M3160" s="64">
        <v>96</v>
      </c>
      <c r="N3160" s="64">
        <v>1</v>
      </c>
      <c r="O3160" s="63">
        <f t="shared" si="2632"/>
        <v>0.13390000000000002</v>
      </c>
      <c r="P3160" s="87">
        <f t="shared" si="2626"/>
        <v>1.7026150849541188E-2</v>
      </c>
      <c r="Q3160" s="64">
        <f t="shared" si="2633"/>
        <v>90</v>
      </c>
      <c r="R3160" s="87">
        <f t="shared" si="2634"/>
        <v>0.96379623426451033</v>
      </c>
      <c r="S3160" s="64">
        <v>6</v>
      </c>
    </row>
    <row r="3161" spans="2:19" x14ac:dyDescent="0.25">
      <c r="B3161" s="62">
        <v>1</v>
      </c>
      <c r="C3161" s="64" t="s">
        <v>16</v>
      </c>
      <c r="D3161" s="68">
        <f>'61-90 days'!G12</f>
        <v>0</v>
      </c>
      <c r="E3161" s="68">
        <f t="shared" si="2627"/>
        <v>0</v>
      </c>
      <c r="F3161" s="63">
        <f t="shared" si="2628"/>
        <v>0.24547174401825564</v>
      </c>
      <c r="G3161" s="65">
        <f>IFERROR(VLOOKUP(B3161,EFA!$C$2:$D$7,2,0),EFA!$D$7)</f>
        <v>1.0407772896135385</v>
      </c>
      <c r="H3161" s="69">
        <f>LGD!$D$7</f>
        <v>0.3</v>
      </c>
      <c r="I3161" s="68">
        <f t="shared" si="2629"/>
        <v>0</v>
      </c>
      <c r="J3161" s="70">
        <f t="shared" si="2630"/>
        <v>0.93558878588680383</v>
      </c>
      <c r="K3161" s="68">
        <f t="shared" si="2631"/>
        <v>0</v>
      </c>
      <c r="M3161" s="64">
        <v>96</v>
      </c>
      <c r="N3161" s="64">
        <v>1</v>
      </c>
      <c r="O3161" s="63">
        <f t="shared" si="2632"/>
        <v>0.13390000000000002</v>
      </c>
      <c r="P3161" s="87">
        <f t="shared" si="2626"/>
        <v>1.7026150849541188E-2</v>
      </c>
      <c r="Q3161" s="64">
        <f t="shared" si="2633"/>
        <v>90</v>
      </c>
      <c r="R3161" s="87">
        <f t="shared" si="2634"/>
        <v>0.96379623426451033</v>
      </c>
      <c r="S3161" s="64">
        <v>6</v>
      </c>
    </row>
    <row r="3162" spans="2:19" x14ac:dyDescent="0.25">
      <c r="B3162" s="62">
        <v>1</v>
      </c>
      <c r="C3162" s="64" t="s">
        <v>17</v>
      </c>
      <c r="D3162" s="68">
        <f>'61-90 days'!H12</f>
        <v>0</v>
      </c>
      <c r="E3162" s="68">
        <f t="shared" si="2627"/>
        <v>0</v>
      </c>
      <c r="F3162" s="63">
        <f t="shared" si="2628"/>
        <v>0.24547174401825564</v>
      </c>
      <c r="G3162" s="65">
        <f>IFERROR(VLOOKUP(B3162,EFA!$C$2:$D$7,2,0),EFA!$D$7)</f>
        <v>1.0407772896135385</v>
      </c>
      <c r="H3162" s="69">
        <f>LGD!$D$8</f>
        <v>4.6364209605119888E-2</v>
      </c>
      <c r="I3162" s="68">
        <f t="shared" si="2629"/>
        <v>0</v>
      </c>
      <c r="J3162" s="70">
        <f t="shared" si="2630"/>
        <v>0.93558878588680383</v>
      </c>
      <c r="K3162" s="68">
        <f t="shared" si="2631"/>
        <v>0</v>
      </c>
      <c r="M3162" s="64">
        <v>96</v>
      </c>
      <c r="N3162" s="64">
        <v>1</v>
      </c>
      <c r="O3162" s="63">
        <f t="shared" si="2632"/>
        <v>0.13390000000000002</v>
      </c>
      <c r="P3162" s="87">
        <f t="shared" si="2626"/>
        <v>1.7026150849541188E-2</v>
      </c>
      <c r="Q3162" s="64">
        <f t="shared" si="2633"/>
        <v>90</v>
      </c>
      <c r="R3162" s="87">
        <f t="shared" si="2634"/>
        <v>0.96379623426451033</v>
      </c>
      <c r="S3162" s="64">
        <v>6</v>
      </c>
    </row>
    <row r="3163" spans="2:19" x14ac:dyDescent="0.25">
      <c r="B3163" s="62">
        <v>1</v>
      </c>
      <c r="C3163" s="64" t="s">
        <v>18</v>
      </c>
      <c r="D3163" s="68">
        <f>'61-90 days'!I12</f>
        <v>0</v>
      </c>
      <c r="E3163" s="68">
        <f t="shared" si="2627"/>
        <v>0</v>
      </c>
      <c r="F3163" s="63">
        <f t="shared" si="2628"/>
        <v>0.24547174401825564</v>
      </c>
      <c r="G3163" s="65">
        <f>IFERROR(VLOOKUP(B3163,EFA!$C$2:$D$7,2,0),EFA!$D$7)</f>
        <v>1.0407772896135385</v>
      </c>
      <c r="H3163" s="69">
        <f>LGD!$D$9</f>
        <v>0.25</v>
      </c>
      <c r="I3163" s="68">
        <f t="shared" si="2629"/>
        <v>0</v>
      </c>
      <c r="J3163" s="70">
        <f t="shared" si="2630"/>
        <v>0.93558878588680383</v>
      </c>
      <c r="K3163" s="68">
        <f t="shared" si="2631"/>
        <v>0</v>
      </c>
      <c r="M3163" s="64">
        <v>96</v>
      </c>
      <c r="N3163" s="64">
        <v>1</v>
      </c>
      <c r="O3163" s="63">
        <f t="shared" si="2632"/>
        <v>0.13390000000000002</v>
      </c>
      <c r="P3163" s="87">
        <f t="shared" si="2626"/>
        <v>1.7026150849541188E-2</v>
      </c>
      <c r="Q3163" s="64">
        <f t="shared" si="2633"/>
        <v>90</v>
      </c>
      <c r="R3163" s="87">
        <f t="shared" si="2634"/>
        <v>0.96379623426451033</v>
      </c>
      <c r="S3163" s="64">
        <v>6</v>
      </c>
    </row>
    <row r="3164" spans="2:19" x14ac:dyDescent="0.25">
      <c r="B3164" s="62">
        <v>1</v>
      </c>
      <c r="C3164" s="64" t="s">
        <v>19</v>
      </c>
      <c r="D3164" s="68">
        <f>'61-90 days'!J12</f>
        <v>0</v>
      </c>
      <c r="E3164" s="68">
        <f t="shared" si="2627"/>
        <v>0</v>
      </c>
      <c r="F3164" s="63">
        <f t="shared" si="2628"/>
        <v>0.24547174401825564</v>
      </c>
      <c r="G3164" s="65">
        <f>IFERROR(VLOOKUP(B3164,EFA!$C$2:$D$7,2,0),EFA!$D$7)</f>
        <v>1.0407772896135385</v>
      </c>
      <c r="H3164" s="69">
        <f>LGD!$D$10</f>
        <v>0.35</v>
      </c>
      <c r="I3164" s="68">
        <f t="shared" si="2629"/>
        <v>0</v>
      </c>
      <c r="J3164" s="70">
        <f t="shared" si="2630"/>
        <v>0.93558878588680383</v>
      </c>
      <c r="K3164" s="68">
        <f t="shared" si="2631"/>
        <v>0</v>
      </c>
      <c r="M3164" s="64">
        <v>96</v>
      </c>
      <c r="N3164" s="64">
        <v>1</v>
      </c>
      <c r="O3164" s="63">
        <f t="shared" si="2632"/>
        <v>0.13390000000000002</v>
      </c>
      <c r="P3164" s="87">
        <f t="shared" si="2626"/>
        <v>1.7026150849541188E-2</v>
      </c>
      <c r="Q3164" s="64">
        <f t="shared" si="2633"/>
        <v>90</v>
      </c>
      <c r="R3164" s="87">
        <f t="shared" si="2634"/>
        <v>0.96379623426451033</v>
      </c>
      <c r="S3164" s="64">
        <v>6</v>
      </c>
    </row>
    <row r="3165" spans="2:19" x14ac:dyDescent="0.25">
      <c r="B3165" s="62">
        <v>1</v>
      </c>
      <c r="C3165" s="64" t="s">
        <v>20</v>
      </c>
      <c r="D3165" s="68">
        <f>'61-90 days'!K12</f>
        <v>0</v>
      </c>
      <c r="E3165" s="68">
        <f t="shared" si="2627"/>
        <v>0</v>
      </c>
      <c r="F3165" s="63">
        <f t="shared" si="2628"/>
        <v>0.24547174401825564</v>
      </c>
      <c r="G3165" s="65">
        <f>IFERROR(VLOOKUP(B3165,EFA!$C$2:$D$7,2,0),EFA!$D$7)</f>
        <v>1.0407772896135385</v>
      </c>
      <c r="H3165" s="69">
        <f>LGD!$D$11</f>
        <v>0.55000000000000004</v>
      </c>
      <c r="I3165" s="68">
        <f t="shared" si="2629"/>
        <v>0</v>
      </c>
      <c r="J3165" s="70">
        <f t="shared" si="2630"/>
        <v>0.93558878588680383</v>
      </c>
      <c r="K3165" s="68">
        <f t="shared" si="2631"/>
        <v>0</v>
      </c>
      <c r="M3165" s="64">
        <v>96</v>
      </c>
      <c r="N3165" s="64">
        <v>1</v>
      </c>
      <c r="O3165" s="63">
        <f t="shared" si="2632"/>
        <v>0.13390000000000002</v>
      </c>
      <c r="P3165" s="87">
        <f t="shared" si="2626"/>
        <v>1.7026150849541188E-2</v>
      </c>
      <c r="Q3165" s="64">
        <f t="shared" si="2633"/>
        <v>90</v>
      </c>
      <c r="R3165" s="87">
        <f t="shared" si="2634"/>
        <v>0.96379623426451033</v>
      </c>
      <c r="S3165" s="64">
        <v>6</v>
      </c>
    </row>
    <row r="3166" spans="2:19" x14ac:dyDescent="0.25">
      <c r="C3166" s="88"/>
      <c r="D3166" s="89"/>
      <c r="E3166" s="89"/>
      <c r="F3166" s="90"/>
      <c r="G3166" s="91"/>
      <c r="H3166" s="92"/>
      <c r="I3166" s="89"/>
      <c r="J3166" s="93"/>
      <c r="K3166" s="89"/>
      <c r="M3166" s="94"/>
      <c r="N3166" s="94"/>
      <c r="O3166" s="95"/>
      <c r="P3166" s="96"/>
      <c r="Q3166" s="94"/>
      <c r="R3166" s="96"/>
      <c r="S3166" s="94"/>
    </row>
    <row r="3167" spans="2:19" x14ac:dyDescent="0.25">
      <c r="B3167" s="62" t="s">
        <v>52</v>
      </c>
      <c r="C3167" s="64" t="s">
        <v>9</v>
      </c>
      <c r="D3167" s="64">
        <v>8</v>
      </c>
      <c r="E3167" s="84" t="s">
        <v>26</v>
      </c>
      <c r="F3167" s="84" t="s">
        <v>39</v>
      </c>
      <c r="G3167" s="84" t="s">
        <v>27</v>
      </c>
      <c r="H3167" s="84" t="s">
        <v>28</v>
      </c>
      <c r="I3167" s="84" t="s">
        <v>29</v>
      </c>
      <c r="J3167" s="84" t="s">
        <v>30</v>
      </c>
      <c r="K3167" s="85" t="s">
        <v>31</v>
      </c>
      <c r="M3167" s="85" t="s">
        <v>32</v>
      </c>
      <c r="N3167" s="85" t="s">
        <v>33</v>
      </c>
      <c r="O3167" s="85" t="s">
        <v>34</v>
      </c>
      <c r="P3167" s="85" t="s">
        <v>35</v>
      </c>
      <c r="Q3167" s="85" t="s">
        <v>36</v>
      </c>
      <c r="R3167" s="85" t="s">
        <v>37</v>
      </c>
      <c r="S3167" s="85" t="s">
        <v>38</v>
      </c>
    </row>
    <row r="3168" spans="2:19" x14ac:dyDescent="0.25">
      <c r="B3168" s="62">
        <v>2</v>
      </c>
      <c r="C3168" s="64" t="s">
        <v>12</v>
      </c>
      <c r="D3168" s="68"/>
      <c r="E3168" s="68">
        <f>D3157*R3168</f>
        <v>0</v>
      </c>
      <c r="F3168" s="63">
        <f>$E$5-$D$5</f>
        <v>6.8235135937094266E-2</v>
      </c>
      <c r="G3168" s="65">
        <f>IFERROR(VLOOKUP(B3168,EFA!$C$2:$D$7,2,0),EFA!$D$7)</f>
        <v>0.97341921930465047</v>
      </c>
      <c r="H3168" s="69">
        <f>LGD!$D$3</f>
        <v>0</v>
      </c>
      <c r="I3168" s="68">
        <f>E3168*F3168*G3168*H3168</f>
        <v>0</v>
      </c>
      <c r="J3168" s="70">
        <f>1/((1+($O$16/12))^(M3168-Q3168))</f>
        <v>0.81894554163582844</v>
      </c>
      <c r="K3168" s="68">
        <f>I3168*J3168</f>
        <v>0</v>
      </c>
      <c r="M3168" s="64">
        <v>96</v>
      </c>
      <c r="N3168" s="64">
        <v>1</v>
      </c>
      <c r="O3168" s="63">
        <f>$O$16</f>
        <v>0.13390000000000002</v>
      </c>
      <c r="P3168" s="87">
        <f t="shared" ref="P3168:P3176" si="2635">PMT(O3168/12,M3168,-N3168,0,0)</f>
        <v>1.7026150849541188E-2</v>
      </c>
      <c r="Q3168" s="64">
        <f>M3168-S3168</f>
        <v>78</v>
      </c>
      <c r="R3168" s="87">
        <f>PV(O3168/12,Q3168,-P3168,0,0)</f>
        <v>0.88373969208359537</v>
      </c>
      <c r="S3168" s="64">
        <f>12+6</f>
        <v>18</v>
      </c>
    </row>
    <row r="3169" spans="2:19" x14ac:dyDescent="0.25">
      <c r="B3169" s="62">
        <v>2</v>
      </c>
      <c r="C3169" s="64" t="s">
        <v>13</v>
      </c>
      <c r="D3169" s="68"/>
      <c r="E3169" s="68">
        <f t="shared" ref="E3169:E3176" si="2636">D3158*R3169</f>
        <v>0</v>
      </c>
      <c r="F3169" s="63">
        <f t="shared" ref="F3169:F3176" si="2637">$E$5-$D$5</f>
        <v>6.8235135937094266E-2</v>
      </c>
      <c r="G3169" s="65">
        <f>IFERROR(VLOOKUP(B3169,EFA!$C$2:$D$7,2,0),EFA!$D$7)</f>
        <v>0.97341921930465047</v>
      </c>
      <c r="H3169" s="69">
        <f>LGD!$D$4</f>
        <v>0.55000000000000004</v>
      </c>
      <c r="I3169" s="68">
        <f t="shared" ref="I3169:I3176" si="2638">E3169*F3169*G3169*H3169</f>
        <v>0</v>
      </c>
      <c r="J3169" s="70">
        <f t="shared" ref="J3169:J3176" si="2639">1/((1+($O$16/12))^(M3169-Q3169))</f>
        <v>0.81894554163582844</v>
      </c>
      <c r="K3169" s="68">
        <f t="shared" ref="K3169:K3176" si="2640">I3169*J3169</f>
        <v>0</v>
      </c>
      <c r="M3169" s="64">
        <v>96</v>
      </c>
      <c r="N3169" s="64">
        <v>1</v>
      </c>
      <c r="O3169" s="63">
        <f t="shared" ref="O3169:O3176" si="2641">$O$16</f>
        <v>0.13390000000000002</v>
      </c>
      <c r="P3169" s="87">
        <f t="shared" si="2635"/>
        <v>1.7026150849541188E-2</v>
      </c>
      <c r="Q3169" s="64">
        <f t="shared" ref="Q3169:Q3176" si="2642">M3169-S3169</f>
        <v>78</v>
      </c>
      <c r="R3169" s="87">
        <f t="shared" ref="R3169:R3176" si="2643">PV(O3169/12,Q3169,-P3169,0,0)</f>
        <v>0.88373969208359537</v>
      </c>
      <c r="S3169" s="64">
        <f t="shared" ref="S3169:S3176" si="2644">12+6</f>
        <v>18</v>
      </c>
    </row>
    <row r="3170" spans="2:19" x14ac:dyDescent="0.25">
      <c r="B3170" s="62">
        <v>2</v>
      </c>
      <c r="C3170" s="64" t="s">
        <v>14</v>
      </c>
      <c r="D3170" s="68"/>
      <c r="E3170" s="68">
        <f t="shared" si="2636"/>
        <v>0</v>
      </c>
      <c r="F3170" s="63">
        <f t="shared" si="2637"/>
        <v>6.8235135937094266E-2</v>
      </c>
      <c r="G3170" s="65">
        <f>IFERROR(VLOOKUP(B3170,EFA!$C$2:$D$7,2,0),EFA!$D$7)</f>
        <v>0.97341921930465047</v>
      </c>
      <c r="H3170" s="69">
        <f>LGD!$D$5</f>
        <v>0.14000000000000001</v>
      </c>
      <c r="I3170" s="68">
        <f t="shared" si="2638"/>
        <v>0</v>
      </c>
      <c r="J3170" s="70">
        <f t="shared" si="2639"/>
        <v>0.81894554163582844</v>
      </c>
      <c r="K3170" s="68">
        <f t="shared" si="2640"/>
        <v>0</v>
      </c>
      <c r="M3170" s="64">
        <v>96</v>
      </c>
      <c r="N3170" s="64">
        <v>1</v>
      </c>
      <c r="O3170" s="63">
        <f t="shared" si="2641"/>
        <v>0.13390000000000002</v>
      </c>
      <c r="P3170" s="87">
        <f t="shared" si="2635"/>
        <v>1.7026150849541188E-2</v>
      </c>
      <c r="Q3170" s="64">
        <f t="shared" si="2642"/>
        <v>78</v>
      </c>
      <c r="R3170" s="87">
        <f t="shared" si="2643"/>
        <v>0.88373969208359537</v>
      </c>
      <c r="S3170" s="64">
        <f t="shared" si="2644"/>
        <v>18</v>
      </c>
    </row>
    <row r="3171" spans="2:19" x14ac:dyDescent="0.25">
      <c r="B3171" s="62">
        <v>2</v>
      </c>
      <c r="C3171" s="64" t="s">
        <v>15</v>
      </c>
      <c r="D3171" s="68"/>
      <c r="E3171" s="68">
        <f t="shared" si="2636"/>
        <v>0</v>
      </c>
      <c r="F3171" s="63">
        <f t="shared" si="2637"/>
        <v>6.8235135937094266E-2</v>
      </c>
      <c r="G3171" s="65">
        <f>IFERROR(VLOOKUP(B3171,EFA!$C$2:$D$7,2,0),EFA!$D$7)</f>
        <v>0.97341921930465047</v>
      </c>
      <c r="H3171" s="69">
        <f>LGD!$D$6</f>
        <v>0.3</v>
      </c>
      <c r="I3171" s="68">
        <f t="shared" si="2638"/>
        <v>0</v>
      </c>
      <c r="J3171" s="70">
        <f t="shared" si="2639"/>
        <v>0.81894554163582844</v>
      </c>
      <c r="K3171" s="68">
        <f t="shared" si="2640"/>
        <v>0</v>
      </c>
      <c r="M3171" s="64">
        <v>96</v>
      </c>
      <c r="N3171" s="64">
        <v>1</v>
      </c>
      <c r="O3171" s="63">
        <f t="shared" si="2641"/>
        <v>0.13390000000000002</v>
      </c>
      <c r="P3171" s="87">
        <f t="shared" si="2635"/>
        <v>1.7026150849541188E-2</v>
      </c>
      <c r="Q3171" s="64">
        <f t="shared" si="2642"/>
        <v>78</v>
      </c>
      <c r="R3171" s="87">
        <f t="shared" si="2643"/>
        <v>0.88373969208359537</v>
      </c>
      <c r="S3171" s="64">
        <f t="shared" si="2644"/>
        <v>18</v>
      </c>
    </row>
    <row r="3172" spans="2:19" x14ac:dyDescent="0.25">
      <c r="B3172" s="62">
        <v>2</v>
      </c>
      <c r="C3172" s="64" t="s">
        <v>16</v>
      </c>
      <c r="D3172" s="68"/>
      <c r="E3172" s="68">
        <f t="shared" si="2636"/>
        <v>0</v>
      </c>
      <c r="F3172" s="63">
        <f t="shared" si="2637"/>
        <v>6.8235135937094266E-2</v>
      </c>
      <c r="G3172" s="65">
        <f>IFERROR(VLOOKUP(B3172,EFA!$C$2:$D$7,2,0),EFA!$D$7)</f>
        <v>0.97341921930465047</v>
      </c>
      <c r="H3172" s="69">
        <f>LGD!$D$7</f>
        <v>0.3</v>
      </c>
      <c r="I3172" s="68">
        <f t="shared" si="2638"/>
        <v>0</v>
      </c>
      <c r="J3172" s="70">
        <f t="shared" si="2639"/>
        <v>0.81894554163582844</v>
      </c>
      <c r="K3172" s="68">
        <f t="shared" si="2640"/>
        <v>0</v>
      </c>
      <c r="M3172" s="64">
        <v>96</v>
      </c>
      <c r="N3172" s="64">
        <v>1</v>
      </c>
      <c r="O3172" s="63">
        <f t="shared" si="2641"/>
        <v>0.13390000000000002</v>
      </c>
      <c r="P3172" s="87">
        <f t="shared" si="2635"/>
        <v>1.7026150849541188E-2</v>
      </c>
      <c r="Q3172" s="64">
        <f t="shared" si="2642"/>
        <v>78</v>
      </c>
      <c r="R3172" s="87">
        <f t="shared" si="2643"/>
        <v>0.88373969208359537</v>
      </c>
      <c r="S3172" s="64">
        <f t="shared" si="2644"/>
        <v>18</v>
      </c>
    </row>
    <row r="3173" spans="2:19" x14ac:dyDescent="0.25">
      <c r="B3173" s="62">
        <v>2</v>
      </c>
      <c r="C3173" s="64" t="s">
        <v>17</v>
      </c>
      <c r="D3173" s="68"/>
      <c r="E3173" s="68">
        <f t="shared" si="2636"/>
        <v>0</v>
      </c>
      <c r="F3173" s="63">
        <f t="shared" si="2637"/>
        <v>6.8235135937094266E-2</v>
      </c>
      <c r="G3173" s="65">
        <f>IFERROR(VLOOKUP(B3173,EFA!$C$2:$D$7,2,0),EFA!$D$7)</f>
        <v>0.97341921930465047</v>
      </c>
      <c r="H3173" s="69">
        <f>LGD!$D$8</f>
        <v>4.6364209605119888E-2</v>
      </c>
      <c r="I3173" s="68">
        <f t="shared" si="2638"/>
        <v>0</v>
      </c>
      <c r="J3173" s="70">
        <f t="shared" si="2639"/>
        <v>0.81894554163582844</v>
      </c>
      <c r="K3173" s="68">
        <f t="shared" si="2640"/>
        <v>0</v>
      </c>
      <c r="M3173" s="64">
        <v>96</v>
      </c>
      <c r="N3173" s="64">
        <v>1</v>
      </c>
      <c r="O3173" s="63">
        <f t="shared" si="2641"/>
        <v>0.13390000000000002</v>
      </c>
      <c r="P3173" s="87">
        <f t="shared" si="2635"/>
        <v>1.7026150849541188E-2</v>
      </c>
      <c r="Q3173" s="64">
        <f t="shared" si="2642"/>
        <v>78</v>
      </c>
      <c r="R3173" s="87">
        <f t="shared" si="2643"/>
        <v>0.88373969208359537</v>
      </c>
      <c r="S3173" s="64">
        <f t="shared" si="2644"/>
        <v>18</v>
      </c>
    </row>
    <row r="3174" spans="2:19" x14ac:dyDescent="0.25">
      <c r="B3174" s="62">
        <v>2</v>
      </c>
      <c r="C3174" s="64" t="s">
        <v>18</v>
      </c>
      <c r="D3174" s="68"/>
      <c r="E3174" s="68">
        <f t="shared" si="2636"/>
        <v>0</v>
      </c>
      <c r="F3174" s="63">
        <f t="shared" si="2637"/>
        <v>6.8235135937094266E-2</v>
      </c>
      <c r="G3174" s="65">
        <f>IFERROR(VLOOKUP(B3174,EFA!$C$2:$D$7,2,0),EFA!$D$7)</f>
        <v>0.97341921930465047</v>
      </c>
      <c r="H3174" s="69">
        <f>LGD!$D$9</f>
        <v>0.25</v>
      </c>
      <c r="I3174" s="68">
        <f t="shared" si="2638"/>
        <v>0</v>
      </c>
      <c r="J3174" s="70">
        <f t="shared" si="2639"/>
        <v>0.81894554163582844</v>
      </c>
      <c r="K3174" s="68">
        <f t="shared" si="2640"/>
        <v>0</v>
      </c>
      <c r="M3174" s="64">
        <v>96</v>
      </c>
      <c r="N3174" s="64">
        <v>1</v>
      </c>
      <c r="O3174" s="63">
        <f t="shared" si="2641"/>
        <v>0.13390000000000002</v>
      </c>
      <c r="P3174" s="87">
        <f t="shared" si="2635"/>
        <v>1.7026150849541188E-2</v>
      </c>
      <c r="Q3174" s="64">
        <f t="shared" si="2642"/>
        <v>78</v>
      </c>
      <c r="R3174" s="87">
        <f t="shared" si="2643"/>
        <v>0.88373969208359537</v>
      </c>
      <c r="S3174" s="64">
        <f t="shared" si="2644"/>
        <v>18</v>
      </c>
    </row>
    <row r="3175" spans="2:19" x14ac:dyDescent="0.25">
      <c r="B3175" s="62">
        <v>2</v>
      </c>
      <c r="C3175" s="64" t="s">
        <v>19</v>
      </c>
      <c r="D3175" s="68"/>
      <c r="E3175" s="68">
        <f t="shared" si="2636"/>
        <v>0</v>
      </c>
      <c r="F3175" s="63">
        <f t="shared" si="2637"/>
        <v>6.8235135937094266E-2</v>
      </c>
      <c r="G3175" s="65">
        <f>IFERROR(VLOOKUP(B3175,EFA!$C$2:$D$7,2,0),EFA!$D$7)</f>
        <v>0.97341921930465047</v>
      </c>
      <c r="H3175" s="69">
        <f>LGD!$D$10</f>
        <v>0.35</v>
      </c>
      <c r="I3175" s="68">
        <f t="shared" si="2638"/>
        <v>0</v>
      </c>
      <c r="J3175" s="70">
        <f t="shared" si="2639"/>
        <v>0.81894554163582844</v>
      </c>
      <c r="K3175" s="68">
        <f t="shared" si="2640"/>
        <v>0</v>
      </c>
      <c r="M3175" s="64">
        <v>96</v>
      </c>
      <c r="N3175" s="64">
        <v>1</v>
      </c>
      <c r="O3175" s="63">
        <f t="shared" si="2641"/>
        <v>0.13390000000000002</v>
      </c>
      <c r="P3175" s="87">
        <f t="shared" si="2635"/>
        <v>1.7026150849541188E-2</v>
      </c>
      <c r="Q3175" s="64">
        <f t="shared" si="2642"/>
        <v>78</v>
      </c>
      <c r="R3175" s="87">
        <f t="shared" si="2643"/>
        <v>0.88373969208359537</v>
      </c>
      <c r="S3175" s="64">
        <f t="shared" si="2644"/>
        <v>18</v>
      </c>
    </row>
    <row r="3176" spans="2:19" x14ac:dyDescent="0.25">
      <c r="B3176" s="62">
        <v>2</v>
      </c>
      <c r="C3176" s="64" t="s">
        <v>20</v>
      </c>
      <c r="D3176" s="68"/>
      <c r="E3176" s="68">
        <f t="shared" si="2636"/>
        <v>0</v>
      </c>
      <c r="F3176" s="63">
        <f t="shared" si="2637"/>
        <v>6.8235135937094266E-2</v>
      </c>
      <c r="G3176" s="65">
        <f>IFERROR(VLOOKUP(B3176,EFA!$C$2:$D$7,2,0),EFA!$D$7)</f>
        <v>0.97341921930465047</v>
      </c>
      <c r="H3176" s="69">
        <f>LGD!$D$11</f>
        <v>0.55000000000000004</v>
      </c>
      <c r="I3176" s="68">
        <f t="shared" si="2638"/>
        <v>0</v>
      </c>
      <c r="J3176" s="70">
        <f t="shared" si="2639"/>
        <v>0.81894554163582844</v>
      </c>
      <c r="K3176" s="68">
        <f t="shared" si="2640"/>
        <v>0</v>
      </c>
      <c r="M3176" s="64">
        <v>96</v>
      </c>
      <c r="N3176" s="64">
        <v>1</v>
      </c>
      <c r="O3176" s="63">
        <f t="shared" si="2641"/>
        <v>0.13390000000000002</v>
      </c>
      <c r="P3176" s="87">
        <f t="shared" si="2635"/>
        <v>1.7026150849541188E-2</v>
      </c>
      <c r="Q3176" s="64">
        <f t="shared" si="2642"/>
        <v>78</v>
      </c>
      <c r="R3176" s="87">
        <f t="shared" si="2643"/>
        <v>0.88373969208359537</v>
      </c>
      <c r="S3176" s="64">
        <f t="shared" si="2644"/>
        <v>18</v>
      </c>
    </row>
    <row r="3177" spans="2:19" x14ac:dyDescent="0.25">
      <c r="C3177" s="64"/>
      <c r="D3177" s="68"/>
      <c r="E3177" s="68"/>
      <c r="F3177" s="63"/>
      <c r="G3177" s="65"/>
      <c r="H3177" s="69"/>
      <c r="I3177" s="68"/>
      <c r="J3177" s="70"/>
      <c r="K3177" s="68"/>
      <c r="M3177" s="64"/>
      <c r="N3177" s="64"/>
      <c r="O3177" s="63"/>
      <c r="P3177" s="87"/>
      <c r="Q3177" s="64"/>
      <c r="R3177" s="87"/>
      <c r="S3177" s="64"/>
    </row>
    <row r="3178" spans="2:19" x14ac:dyDescent="0.25">
      <c r="B3178" s="62" t="s">
        <v>52</v>
      </c>
      <c r="C3178" s="64" t="s">
        <v>9</v>
      </c>
      <c r="D3178" s="64">
        <v>8</v>
      </c>
      <c r="E3178" s="84" t="s">
        <v>26</v>
      </c>
      <c r="F3178" s="84" t="s">
        <v>39</v>
      </c>
      <c r="G3178" s="84" t="s">
        <v>27</v>
      </c>
      <c r="H3178" s="84" t="s">
        <v>28</v>
      </c>
      <c r="I3178" s="84" t="s">
        <v>29</v>
      </c>
      <c r="J3178" s="84" t="s">
        <v>30</v>
      </c>
      <c r="K3178" s="85" t="s">
        <v>31</v>
      </c>
      <c r="M3178" s="85" t="s">
        <v>32</v>
      </c>
      <c r="N3178" s="85" t="s">
        <v>33</v>
      </c>
      <c r="O3178" s="85" t="s">
        <v>34</v>
      </c>
      <c r="P3178" s="85" t="s">
        <v>35</v>
      </c>
      <c r="Q3178" s="85" t="s">
        <v>36</v>
      </c>
      <c r="R3178" s="85" t="s">
        <v>37</v>
      </c>
      <c r="S3178" s="85" t="s">
        <v>38</v>
      </c>
    </row>
    <row r="3179" spans="2:19" x14ac:dyDescent="0.25">
      <c r="B3179" s="62">
        <v>3</v>
      </c>
      <c r="C3179" s="64" t="s">
        <v>12</v>
      </c>
      <c r="D3179" s="68"/>
      <c r="E3179" s="68">
        <f>D3157*R3179</f>
        <v>0</v>
      </c>
      <c r="F3179" s="63">
        <f>$F$5-$E$5</f>
        <v>3.7666334865383122E-2</v>
      </c>
      <c r="G3179" s="65">
        <f>IFERROR(VLOOKUP(B3179,EFA!$C$2:$D$7,2,0),EFA!$D$7)</f>
        <v>0.97750576770633035</v>
      </c>
      <c r="H3179" s="69">
        <f>LGD!$D$3</f>
        <v>0</v>
      </c>
      <c r="I3179" s="68">
        <f>E3179*F3179*G3179*H3179</f>
        <v>0</v>
      </c>
      <c r="J3179" s="70">
        <f>1/((1+($O$16/12))^(M3179-Q3179))</f>
        <v>0.7168446333284122</v>
      </c>
      <c r="K3179" s="68">
        <f>I3179*J3179</f>
        <v>0</v>
      </c>
      <c r="M3179" s="64">
        <v>96</v>
      </c>
      <c r="N3179" s="64">
        <v>1</v>
      </c>
      <c r="O3179" s="63">
        <f>$O$16</f>
        <v>0.13390000000000002</v>
      </c>
      <c r="P3179" s="87">
        <f t="shared" ref="P3179:P3187" si="2645">PMT(O3179/12,M3179,-N3179,0,0)</f>
        <v>1.7026150849541188E-2</v>
      </c>
      <c r="Q3179" s="64">
        <f>M3179-S3179</f>
        <v>66</v>
      </c>
      <c r="R3179" s="87">
        <f>PV(O3179/12,Q3179,-P3179,0,0)</f>
        <v>0.7922806153887928</v>
      </c>
      <c r="S3179" s="64">
        <f>12+12+6</f>
        <v>30</v>
      </c>
    </row>
    <row r="3180" spans="2:19" x14ac:dyDescent="0.25">
      <c r="B3180" s="62">
        <v>3</v>
      </c>
      <c r="C3180" s="64" t="s">
        <v>13</v>
      </c>
      <c r="D3180" s="68"/>
      <c r="E3180" s="68">
        <f t="shared" ref="E3180:E3187" si="2646">D3158*R3180</f>
        <v>0</v>
      </c>
      <c r="F3180" s="63">
        <f t="shared" ref="F3180:F3187" si="2647">$F$5-$E$5</f>
        <v>3.7666334865383122E-2</v>
      </c>
      <c r="G3180" s="65">
        <f>IFERROR(VLOOKUP(B3180,EFA!$C$2:$D$7,2,0),EFA!$D$7)</f>
        <v>0.97750576770633035</v>
      </c>
      <c r="H3180" s="69">
        <f>LGD!$D$4</f>
        <v>0.55000000000000004</v>
      </c>
      <c r="I3180" s="68">
        <f t="shared" ref="I3180:I3187" si="2648">E3180*F3180*G3180*H3180</f>
        <v>0</v>
      </c>
      <c r="J3180" s="70">
        <f t="shared" ref="J3180:J3187" si="2649">1/((1+($O$16/12))^(M3180-Q3180))</f>
        <v>0.7168446333284122</v>
      </c>
      <c r="K3180" s="68">
        <f t="shared" ref="K3180:K3187" si="2650">I3180*J3180</f>
        <v>0</v>
      </c>
      <c r="M3180" s="64">
        <v>96</v>
      </c>
      <c r="N3180" s="64">
        <v>1</v>
      </c>
      <c r="O3180" s="63">
        <f t="shared" ref="O3180:O3187" si="2651">$O$16</f>
        <v>0.13390000000000002</v>
      </c>
      <c r="P3180" s="87">
        <f t="shared" si="2645"/>
        <v>1.7026150849541188E-2</v>
      </c>
      <c r="Q3180" s="64">
        <f t="shared" ref="Q3180:Q3187" si="2652">M3180-S3180</f>
        <v>66</v>
      </c>
      <c r="R3180" s="87">
        <f t="shared" ref="R3180:R3187" si="2653">PV(O3180/12,Q3180,-P3180,0,0)</f>
        <v>0.7922806153887928</v>
      </c>
      <c r="S3180" s="64">
        <f t="shared" ref="S3180:S3187" si="2654">12+12+6</f>
        <v>30</v>
      </c>
    </row>
    <row r="3181" spans="2:19" x14ac:dyDescent="0.25">
      <c r="B3181" s="62">
        <v>3</v>
      </c>
      <c r="C3181" s="64" t="s">
        <v>14</v>
      </c>
      <c r="D3181" s="68"/>
      <c r="E3181" s="68">
        <f t="shared" si="2646"/>
        <v>0</v>
      </c>
      <c r="F3181" s="63">
        <f t="shared" si="2647"/>
        <v>3.7666334865383122E-2</v>
      </c>
      <c r="G3181" s="65">
        <f>IFERROR(VLOOKUP(B3181,EFA!$C$2:$D$7,2,0),EFA!$D$7)</f>
        <v>0.97750576770633035</v>
      </c>
      <c r="H3181" s="69">
        <f>LGD!$D$5</f>
        <v>0.14000000000000001</v>
      </c>
      <c r="I3181" s="68">
        <f t="shared" si="2648"/>
        <v>0</v>
      </c>
      <c r="J3181" s="70">
        <f t="shared" si="2649"/>
        <v>0.7168446333284122</v>
      </c>
      <c r="K3181" s="68">
        <f t="shared" si="2650"/>
        <v>0</v>
      </c>
      <c r="M3181" s="64">
        <v>96</v>
      </c>
      <c r="N3181" s="64">
        <v>1</v>
      </c>
      <c r="O3181" s="63">
        <f t="shared" si="2651"/>
        <v>0.13390000000000002</v>
      </c>
      <c r="P3181" s="87">
        <f t="shared" si="2645"/>
        <v>1.7026150849541188E-2</v>
      </c>
      <c r="Q3181" s="64">
        <f t="shared" si="2652"/>
        <v>66</v>
      </c>
      <c r="R3181" s="87">
        <f t="shared" si="2653"/>
        <v>0.7922806153887928</v>
      </c>
      <c r="S3181" s="64">
        <f t="shared" si="2654"/>
        <v>30</v>
      </c>
    </row>
    <row r="3182" spans="2:19" x14ac:dyDescent="0.25">
      <c r="B3182" s="62">
        <v>3</v>
      </c>
      <c r="C3182" s="64" t="s">
        <v>15</v>
      </c>
      <c r="D3182" s="68"/>
      <c r="E3182" s="68">
        <f t="shared" si="2646"/>
        <v>0</v>
      </c>
      <c r="F3182" s="63">
        <f t="shared" si="2647"/>
        <v>3.7666334865383122E-2</v>
      </c>
      <c r="G3182" s="65">
        <f>IFERROR(VLOOKUP(B3182,EFA!$C$2:$D$7,2,0),EFA!$D$7)</f>
        <v>0.97750576770633035</v>
      </c>
      <c r="H3182" s="69">
        <f>LGD!$D$6</f>
        <v>0.3</v>
      </c>
      <c r="I3182" s="68">
        <f t="shared" si="2648"/>
        <v>0</v>
      </c>
      <c r="J3182" s="70">
        <f t="shared" si="2649"/>
        <v>0.7168446333284122</v>
      </c>
      <c r="K3182" s="68">
        <f t="shared" si="2650"/>
        <v>0</v>
      </c>
      <c r="M3182" s="64">
        <v>96</v>
      </c>
      <c r="N3182" s="64">
        <v>1</v>
      </c>
      <c r="O3182" s="63">
        <f t="shared" si="2651"/>
        <v>0.13390000000000002</v>
      </c>
      <c r="P3182" s="87">
        <f t="shared" si="2645"/>
        <v>1.7026150849541188E-2</v>
      </c>
      <c r="Q3182" s="64">
        <f t="shared" si="2652"/>
        <v>66</v>
      </c>
      <c r="R3182" s="87">
        <f t="shared" si="2653"/>
        <v>0.7922806153887928</v>
      </c>
      <c r="S3182" s="64">
        <f t="shared" si="2654"/>
        <v>30</v>
      </c>
    </row>
    <row r="3183" spans="2:19" x14ac:dyDescent="0.25">
      <c r="B3183" s="62">
        <v>3</v>
      </c>
      <c r="C3183" s="64" t="s">
        <v>16</v>
      </c>
      <c r="D3183" s="68"/>
      <c r="E3183" s="68">
        <f t="shared" si="2646"/>
        <v>0</v>
      </c>
      <c r="F3183" s="63">
        <f t="shared" si="2647"/>
        <v>3.7666334865383122E-2</v>
      </c>
      <c r="G3183" s="65">
        <f>IFERROR(VLOOKUP(B3183,EFA!$C$2:$D$7,2,0),EFA!$D$7)</f>
        <v>0.97750576770633035</v>
      </c>
      <c r="H3183" s="69">
        <f>LGD!$D$7</f>
        <v>0.3</v>
      </c>
      <c r="I3183" s="68">
        <f t="shared" si="2648"/>
        <v>0</v>
      </c>
      <c r="J3183" s="70">
        <f t="shared" si="2649"/>
        <v>0.7168446333284122</v>
      </c>
      <c r="K3183" s="68">
        <f t="shared" si="2650"/>
        <v>0</v>
      </c>
      <c r="M3183" s="64">
        <v>96</v>
      </c>
      <c r="N3183" s="64">
        <v>1</v>
      </c>
      <c r="O3183" s="63">
        <f t="shared" si="2651"/>
        <v>0.13390000000000002</v>
      </c>
      <c r="P3183" s="87">
        <f t="shared" si="2645"/>
        <v>1.7026150849541188E-2</v>
      </c>
      <c r="Q3183" s="64">
        <f t="shared" si="2652"/>
        <v>66</v>
      </c>
      <c r="R3183" s="87">
        <f t="shared" si="2653"/>
        <v>0.7922806153887928</v>
      </c>
      <c r="S3183" s="64">
        <f t="shared" si="2654"/>
        <v>30</v>
      </c>
    </row>
    <row r="3184" spans="2:19" x14ac:dyDescent="0.25">
      <c r="B3184" s="62">
        <v>3</v>
      </c>
      <c r="C3184" s="64" t="s">
        <v>17</v>
      </c>
      <c r="D3184" s="68"/>
      <c r="E3184" s="68">
        <f t="shared" si="2646"/>
        <v>0</v>
      </c>
      <c r="F3184" s="63">
        <f t="shared" si="2647"/>
        <v>3.7666334865383122E-2</v>
      </c>
      <c r="G3184" s="65">
        <f>IFERROR(VLOOKUP(B3184,EFA!$C$2:$D$7,2,0),EFA!$D$7)</f>
        <v>0.97750576770633035</v>
      </c>
      <c r="H3184" s="69">
        <f>LGD!$D$8</f>
        <v>4.6364209605119888E-2</v>
      </c>
      <c r="I3184" s="68">
        <f t="shared" si="2648"/>
        <v>0</v>
      </c>
      <c r="J3184" s="70">
        <f t="shared" si="2649"/>
        <v>0.7168446333284122</v>
      </c>
      <c r="K3184" s="68">
        <f t="shared" si="2650"/>
        <v>0</v>
      </c>
      <c r="M3184" s="64">
        <v>96</v>
      </c>
      <c r="N3184" s="64">
        <v>1</v>
      </c>
      <c r="O3184" s="63">
        <f t="shared" si="2651"/>
        <v>0.13390000000000002</v>
      </c>
      <c r="P3184" s="87">
        <f t="shared" si="2645"/>
        <v>1.7026150849541188E-2</v>
      </c>
      <c r="Q3184" s="64">
        <f t="shared" si="2652"/>
        <v>66</v>
      </c>
      <c r="R3184" s="87">
        <f t="shared" si="2653"/>
        <v>0.7922806153887928</v>
      </c>
      <c r="S3184" s="64">
        <f t="shared" si="2654"/>
        <v>30</v>
      </c>
    </row>
    <row r="3185" spans="2:19" x14ac:dyDescent="0.25">
      <c r="B3185" s="62">
        <v>3</v>
      </c>
      <c r="C3185" s="64" t="s">
        <v>18</v>
      </c>
      <c r="D3185" s="68"/>
      <c r="E3185" s="68">
        <f t="shared" si="2646"/>
        <v>0</v>
      </c>
      <c r="F3185" s="63">
        <f t="shared" si="2647"/>
        <v>3.7666334865383122E-2</v>
      </c>
      <c r="G3185" s="65">
        <f>IFERROR(VLOOKUP(B3185,EFA!$C$2:$D$7,2,0),EFA!$D$7)</f>
        <v>0.97750576770633035</v>
      </c>
      <c r="H3185" s="69">
        <f>LGD!$D$9</f>
        <v>0.25</v>
      </c>
      <c r="I3185" s="68">
        <f t="shared" si="2648"/>
        <v>0</v>
      </c>
      <c r="J3185" s="70">
        <f t="shared" si="2649"/>
        <v>0.7168446333284122</v>
      </c>
      <c r="K3185" s="68">
        <f t="shared" si="2650"/>
        <v>0</v>
      </c>
      <c r="M3185" s="64">
        <v>96</v>
      </c>
      <c r="N3185" s="64">
        <v>1</v>
      </c>
      <c r="O3185" s="63">
        <f t="shared" si="2651"/>
        <v>0.13390000000000002</v>
      </c>
      <c r="P3185" s="87">
        <f t="shared" si="2645"/>
        <v>1.7026150849541188E-2</v>
      </c>
      <c r="Q3185" s="64">
        <f t="shared" si="2652"/>
        <v>66</v>
      </c>
      <c r="R3185" s="87">
        <f t="shared" si="2653"/>
        <v>0.7922806153887928</v>
      </c>
      <c r="S3185" s="64">
        <f t="shared" si="2654"/>
        <v>30</v>
      </c>
    </row>
    <row r="3186" spans="2:19" x14ac:dyDescent="0.25">
      <c r="B3186" s="62">
        <v>3</v>
      </c>
      <c r="C3186" s="64" t="s">
        <v>19</v>
      </c>
      <c r="D3186" s="68"/>
      <c r="E3186" s="68">
        <f t="shared" si="2646"/>
        <v>0</v>
      </c>
      <c r="F3186" s="63">
        <f t="shared" si="2647"/>
        <v>3.7666334865383122E-2</v>
      </c>
      <c r="G3186" s="65">
        <f>IFERROR(VLOOKUP(B3186,EFA!$C$2:$D$7,2,0),EFA!$D$7)</f>
        <v>0.97750576770633035</v>
      </c>
      <c r="H3186" s="69">
        <f>LGD!$D$10</f>
        <v>0.35</v>
      </c>
      <c r="I3186" s="68">
        <f t="shared" si="2648"/>
        <v>0</v>
      </c>
      <c r="J3186" s="70">
        <f t="shared" si="2649"/>
        <v>0.7168446333284122</v>
      </c>
      <c r="K3186" s="68">
        <f t="shared" si="2650"/>
        <v>0</v>
      </c>
      <c r="M3186" s="64">
        <v>96</v>
      </c>
      <c r="N3186" s="64">
        <v>1</v>
      </c>
      <c r="O3186" s="63">
        <f t="shared" si="2651"/>
        <v>0.13390000000000002</v>
      </c>
      <c r="P3186" s="87">
        <f t="shared" si="2645"/>
        <v>1.7026150849541188E-2</v>
      </c>
      <c r="Q3186" s="64">
        <f t="shared" si="2652"/>
        <v>66</v>
      </c>
      <c r="R3186" s="87">
        <f t="shared" si="2653"/>
        <v>0.7922806153887928</v>
      </c>
      <c r="S3186" s="64">
        <f t="shared" si="2654"/>
        <v>30</v>
      </c>
    </row>
    <row r="3187" spans="2:19" x14ac:dyDescent="0.25">
      <c r="B3187" s="62">
        <v>3</v>
      </c>
      <c r="C3187" s="64" t="s">
        <v>20</v>
      </c>
      <c r="D3187" s="68"/>
      <c r="E3187" s="68">
        <f t="shared" si="2646"/>
        <v>0</v>
      </c>
      <c r="F3187" s="63">
        <f t="shared" si="2647"/>
        <v>3.7666334865383122E-2</v>
      </c>
      <c r="G3187" s="65">
        <f>IFERROR(VLOOKUP(B3187,EFA!$C$2:$D$7,2,0),EFA!$D$7)</f>
        <v>0.97750576770633035</v>
      </c>
      <c r="H3187" s="69">
        <f>LGD!$D$11</f>
        <v>0.55000000000000004</v>
      </c>
      <c r="I3187" s="68">
        <f t="shared" si="2648"/>
        <v>0</v>
      </c>
      <c r="J3187" s="70">
        <f t="shared" si="2649"/>
        <v>0.7168446333284122</v>
      </c>
      <c r="K3187" s="68">
        <f t="shared" si="2650"/>
        <v>0</v>
      </c>
      <c r="M3187" s="64">
        <v>96</v>
      </c>
      <c r="N3187" s="64">
        <v>1</v>
      </c>
      <c r="O3187" s="63">
        <f t="shared" si="2651"/>
        <v>0.13390000000000002</v>
      </c>
      <c r="P3187" s="87">
        <f t="shared" si="2645"/>
        <v>1.7026150849541188E-2</v>
      </c>
      <c r="Q3187" s="64">
        <f t="shared" si="2652"/>
        <v>66</v>
      </c>
      <c r="R3187" s="87">
        <f t="shared" si="2653"/>
        <v>0.7922806153887928</v>
      </c>
      <c r="S3187" s="64">
        <f t="shared" si="2654"/>
        <v>30</v>
      </c>
    </row>
    <row r="3188" spans="2:19" x14ac:dyDescent="0.25">
      <c r="C3188" s="88"/>
      <c r="D3188" s="89"/>
      <c r="E3188" s="89"/>
      <c r="F3188" s="90"/>
      <c r="G3188" s="91"/>
      <c r="H3188" s="92"/>
      <c r="I3188" s="89"/>
      <c r="J3188" s="93"/>
      <c r="K3188" s="89"/>
      <c r="M3188" s="94"/>
      <c r="N3188" s="94"/>
      <c r="O3188" s="95"/>
      <c r="P3188" s="96"/>
      <c r="Q3188" s="94"/>
      <c r="R3188" s="96"/>
      <c r="S3188" s="94"/>
    </row>
    <row r="3189" spans="2:19" x14ac:dyDescent="0.25">
      <c r="B3189" s="62" t="s">
        <v>52</v>
      </c>
      <c r="C3189" s="64" t="s">
        <v>9</v>
      </c>
      <c r="D3189" s="64">
        <v>8</v>
      </c>
      <c r="E3189" s="84" t="s">
        <v>26</v>
      </c>
      <c r="F3189" s="84" t="s">
        <v>39</v>
      </c>
      <c r="G3189" s="84" t="s">
        <v>27</v>
      </c>
      <c r="H3189" s="84" t="s">
        <v>28</v>
      </c>
      <c r="I3189" s="84" t="s">
        <v>29</v>
      </c>
      <c r="J3189" s="84" t="s">
        <v>30</v>
      </c>
      <c r="K3189" s="85" t="s">
        <v>31</v>
      </c>
      <c r="M3189" s="85" t="s">
        <v>32</v>
      </c>
      <c r="N3189" s="85" t="s">
        <v>33</v>
      </c>
      <c r="O3189" s="85" t="s">
        <v>34</v>
      </c>
      <c r="P3189" s="85" t="s">
        <v>35</v>
      </c>
      <c r="Q3189" s="85" t="s">
        <v>36</v>
      </c>
      <c r="R3189" s="85" t="s">
        <v>37</v>
      </c>
      <c r="S3189" s="85" t="s">
        <v>38</v>
      </c>
    </row>
    <row r="3190" spans="2:19" x14ac:dyDescent="0.25">
      <c r="B3190" s="62">
        <v>4</v>
      </c>
      <c r="C3190" s="64" t="s">
        <v>12</v>
      </c>
      <c r="D3190" s="68"/>
      <c r="E3190" s="68">
        <f>D3157*R3190</f>
        <v>0</v>
      </c>
      <c r="F3190" s="63">
        <f>$G$5-$F$5</f>
        <v>2.8342820463448382E-2</v>
      </c>
      <c r="G3190" s="65">
        <f>IFERROR(VLOOKUP(B3190,EFA!$C$2:$D$7,2,0),EFA!$D$7)</f>
        <v>0.98975941333993145</v>
      </c>
      <c r="H3190" s="69">
        <f>LGD!$D$3</f>
        <v>0</v>
      </c>
      <c r="I3190" s="68">
        <f>E3190*F3190*G3190*H3190</f>
        <v>0</v>
      </c>
      <c r="J3190" s="70">
        <f>1/((1+($O$16/12))^(M3190-Q3190))</f>
        <v>0.62747301524507682</v>
      </c>
      <c r="K3190" s="68">
        <f>I3190*J3190</f>
        <v>0</v>
      </c>
      <c r="M3190" s="64">
        <v>96</v>
      </c>
      <c r="N3190" s="64">
        <v>1</v>
      </c>
      <c r="O3190" s="63">
        <f>$O$16</f>
        <v>0.13390000000000002</v>
      </c>
      <c r="P3190" s="87">
        <f t="shared" ref="P3190:P3198" si="2655">PMT(O3190/12,M3190,-N3190,0,0)</f>
        <v>1.7026150849541188E-2</v>
      </c>
      <c r="Q3190" s="64">
        <f>M3190-S3190</f>
        <v>54</v>
      </c>
      <c r="R3190" s="87">
        <f>PV(O3190/12,Q3190,-P3190,0,0)</f>
        <v>0.6877949296223157</v>
      </c>
      <c r="S3190" s="64">
        <f>12+12+12+6</f>
        <v>42</v>
      </c>
    </row>
    <row r="3191" spans="2:19" x14ac:dyDescent="0.25">
      <c r="B3191" s="62">
        <v>4</v>
      </c>
      <c r="C3191" s="64" t="s">
        <v>13</v>
      </c>
      <c r="D3191" s="68"/>
      <c r="E3191" s="68">
        <f t="shared" ref="E3191:E3198" si="2656">D3158*R3191</f>
        <v>0</v>
      </c>
      <c r="F3191" s="63">
        <f t="shared" ref="F3191:F3198" si="2657">$G$5-$F$5</f>
        <v>2.8342820463448382E-2</v>
      </c>
      <c r="G3191" s="65">
        <f>IFERROR(VLOOKUP(B3191,EFA!$C$2:$D$7,2,0),EFA!$D$7)</f>
        <v>0.98975941333993145</v>
      </c>
      <c r="H3191" s="69">
        <f>LGD!$D$4</f>
        <v>0.55000000000000004</v>
      </c>
      <c r="I3191" s="68">
        <f t="shared" ref="I3191:I3198" si="2658">E3191*F3191*G3191*H3191</f>
        <v>0</v>
      </c>
      <c r="J3191" s="70">
        <f t="shared" ref="J3191:J3198" si="2659">1/((1+($O$16/12))^(M3191-Q3191))</f>
        <v>0.62747301524507682</v>
      </c>
      <c r="K3191" s="68">
        <f t="shared" ref="K3191:K3198" si="2660">I3191*J3191</f>
        <v>0</v>
      </c>
      <c r="M3191" s="64">
        <v>96</v>
      </c>
      <c r="N3191" s="64">
        <v>1</v>
      </c>
      <c r="O3191" s="63">
        <f t="shared" ref="O3191:O3198" si="2661">$O$16</f>
        <v>0.13390000000000002</v>
      </c>
      <c r="P3191" s="87">
        <f t="shared" si="2655"/>
        <v>1.7026150849541188E-2</v>
      </c>
      <c r="Q3191" s="64">
        <f t="shared" ref="Q3191:Q3198" si="2662">M3191-S3191</f>
        <v>54</v>
      </c>
      <c r="R3191" s="87">
        <f t="shared" ref="R3191:R3198" si="2663">PV(O3191/12,Q3191,-P3191,0,0)</f>
        <v>0.6877949296223157</v>
      </c>
      <c r="S3191" s="64">
        <f t="shared" ref="S3191:S3198" si="2664">12+12+12+6</f>
        <v>42</v>
      </c>
    </row>
    <row r="3192" spans="2:19" x14ac:dyDescent="0.25">
      <c r="B3192" s="62">
        <v>4</v>
      </c>
      <c r="C3192" s="64" t="s">
        <v>14</v>
      </c>
      <c r="D3192" s="68"/>
      <c r="E3192" s="68">
        <f t="shared" si="2656"/>
        <v>0</v>
      </c>
      <c r="F3192" s="63">
        <f t="shared" si="2657"/>
        <v>2.8342820463448382E-2</v>
      </c>
      <c r="G3192" s="65">
        <f>IFERROR(VLOOKUP(B3192,EFA!$C$2:$D$7,2,0),EFA!$D$7)</f>
        <v>0.98975941333993145</v>
      </c>
      <c r="H3192" s="69">
        <f>LGD!$D$5</f>
        <v>0.14000000000000001</v>
      </c>
      <c r="I3192" s="68">
        <f t="shared" si="2658"/>
        <v>0</v>
      </c>
      <c r="J3192" s="70">
        <f t="shared" si="2659"/>
        <v>0.62747301524507682</v>
      </c>
      <c r="K3192" s="68">
        <f t="shared" si="2660"/>
        <v>0</v>
      </c>
      <c r="M3192" s="64">
        <v>96</v>
      </c>
      <c r="N3192" s="64">
        <v>1</v>
      </c>
      <c r="O3192" s="63">
        <f t="shared" si="2661"/>
        <v>0.13390000000000002</v>
      </c>
      <c r="P3192" s="87">
        <f t="shared" si="2655"/>
        <v>1.7026150849541188E-2</v>
      </c>
      <c r="Q3192" s="64">
        <f t="shared" si="2662"/>
        <v>54</v>
      </c>
      <c r="R3192" s="87">
        <f t="shared" si="2663"/>
        <v>0.6877949296223157</v>
      </c>
      <c r="S3192" s="64">
        <f t="shared" si="2664"/>
        <v>42</v>
      </c>
    </row>
    <row r="3193" spans="2:19" x14ac:dyDescent="0.25">
      <c r="B3193" s="62">
        <v>4</v>
      </c>
      <c r="C3193" s="64" t="s">
        <v>15</v>
      </c>
      <c r="D3193" s="68"/>
      <c r="E3193" s="68">
        <f t="shared" si="2656"/>
        <v>0</v>
      </c>
      <c r="F3193" s="63">
        <f t="shared" si="2657"/>
        <v>2.8342820463448382E-2</v>
      </c>
      <c r="G3193" s="65">
        <f>IFERROR(VLOOKUP(B3193,EFA!$C$2:$D$7,2,0),EFA!$D$7)</f>
        <v>0.98975941333993145</v>
      </c>
      <c r="H3193" s="69">
        <f>LGD!$D$6</f>
        <v>0.3</v>
      </c>
      <c r="I3193" s="68">
        <f t="shared" si="2658"/>
        <v>0</v>
      </c>
      <c r="J3193" s="70">
        <f t="shared" si="2659"/>
        <v>0.62747301524507682</v>
      </c>
      <c r="K3193" s="68">
        <f t="shared" si="2660"/>
        <v>0</v>
      </c>
      <c r="M3193" s="64">
        <v>96</v>
      </c>
      <c r="N3193" s="64">
        <v>1</v>
      </c>
      <c r="O3193" s="63">
        <f t="shared" si="2661"/>
        <v>0.13390000000000002</v>
      </c>
      <c r="P3193" s="87">
        <f t="shared" si="2655"/>
        <v>1.7026150849541188E-2</v>
      </c>
      <c r="Q3193" s="64">
        <f t="shared" si="2662"/>
        <v>54</v>
      </c>
      <c r="R3193" s="87">
        <f t="shared" si="2663"/>
        <v>0.6877949296223157</v>
      </c>
      <c r="S3193" s="64">
        <f t="shared" si="2664"/>
        <v>42</v>
      </c>
    </row>
    <row r="3194" spans="2:19" x14ac:dyDescent="0.25">
      <c r="B3194" s="62">
        <v>4</v>
      </c>
      <c r="C3194" s="64" t="s">
        <v>16</v>
      </c>
      <c r="D3194" s="68"/>
      <c r="E3194" s="68">
        <f t="shared" si="2656"/>
        <v>0</v>
      </c>
      <c r="F3194" s="63">
        <f t="shared" si="2657"/>
        <v>2.8342820463448382E-2</v>
      </c>
      <c r="G3194" s="65">
        <f>IFERROR(VLOOKUP(B3194,EFA!$C$2:$D$7,2,0),EFA!$D$7)</f>
        <v>0.98975941333993145</v>
      </c>
      <c r="H3194" s="69">
        <f>LGD!$D$7</f>
        <v>0.3</v>
      </c>
      <c r="I3194" s="68">
        <f t="shared" si="2658"/>
        <v>0</v>
      </c>
      <c r="J3194" s="70">
        <f t="shared" si="2659"/>
        <v>0.62747301524507682</v>
      </c>
      <c r="K3194" s="68">
        <f t="shared" si="2660"/>
        <v>0</v>
      </c>
      <c r="M3194" s="64">
        <v>96</v>
      </c>
      <c r="N3194" s="64">
        <v>1</v>
      </c>
      <c r="O3194" s="63">
        <f t="shared" si="2661"/>
        <v>0.13390000000000002</v>
      </c>
      <c r="P3194" s="87">
        <f t="shared" si="2655"/>
        <v>1.7026150849541188E-2</v>
      </c>
      <c r="Q3194" s="64">
        <f t="shared" si="2662"/>
        <v>54</v>
      </c>
      <c r="R3194" s="87">
        <f t="shared" si="2663"/>
        <v>0.6877949296223157</v>
      </c>
      <c r="S3194" s="64">
        <f t="shared" si="2664"/>
        <v>42</v>
      </c>
    </row>
    <row r="3195" spans="2:19" x14ac:dyDescent="0.25">
      <c r="B3195" s="62">
        <v>4</v>
      </c>
      <c r="C3195" s="64" t="s">
        <v>17</v>
      </c>
      <c r="D3195" s="68"/>
      <c r="E3195" s="68">
        <f t="shared" si="2656"/>
        <v>0</v>
      </c>
      <c r="F3195" s="63">
        <f t="shared" si="2657"/>
        <v>2.8342820463448382E-2</v>
      </c>
      <c r="G3195" s="65">
        <f>IFERROR(VLOOKUP(B3195,EFA!$C$2:$D$7,2,0),EFA!$D$7)</f>
        <v>0.98975941333993145</v>
      </c>
      <c r="H3195" s="69">
        <f>LGD!$D$8</f>
        <v>4.6364209605119888E-2</v>
      </c>
      <c r="I3195" s="68">
        <f t="shared" si="2658"/>
        <v>0</v>
      </c>
      <c r="J3195" s="70">
        <f t="shared" si="2659"/>
        <v>0.62747301524507682</v>
      </c>
      <c r="K3195" s="68">
        <f t="shared" si="2660"/>
        <v>0</v>
      </c>
      <c r="M3195" s="64">
        <v>96</v>
      </c>
      <c r="N3195" s="64">
        <v>1</v>
      </c>
      <c r="O3195" s="63">
        <f t="shared" si="2661"/>
        <v>0.13390000000000002</v>
      </c>
      <c r="P3195" s="87">
        <f t="shared" si="2655"/>
        <v>1.7026150849541188E-2</v>
      </c>
      <c r="Q3195" s="64">
        <f t="shared" si="2662"/>
        <v>54</v>
      </c>
      <c r="R3195" s="87">
        <f t="shared" si="2663"/>
        <v>0.6877949296223157</v>
      </c>
      <c r="S3195" s="64">
        <f t="shared" si="2664"/>
        <v>42</v>
      </c>
    </row>
    <row r="3196" spans="2:19" x14ac:dyDescent="0.25">
      <c r="B3196" s="62">
        <v>4</v>
      </c>
      <c r="C3196" s="64" t="s">
        <v>18</v>
      </c>
      <c r="D3196" s="68"/>
      <c r="E3196" s="68">
        <f t="shared" si="2656"/>
        <v>0</v>
      </c>
      <c r="F3196" s="63">
        <f t="shared" si="2657"/>
        <v>2.8342820463448382E-2</v>
      </c>
      <c r="G3196" s="65">
        <f>IFERROR(VLOOKUP(B3196,EFA!$C$2:$D$7,2,0),EFA!$D$7)</f>
        <v>0.98975941333993145</v>
      </c>
      <c r="H3196" s="69">
        <f>LGD!$D$9</f>
        <v>0.25</v>
      </c>
      <c r="I3196" s="68">
        <f t="shared" si="2658"/>
        <v>0</v>
      </c>
      <c r="J3196" s="70">
        <f t="shared" si="2659"/>
        <v>0.62747301524507682</v>
      </c>
      <c r="K3196" s="68">
        <f t="shared" si="2660"/>
        <v>0</v>
      </c>
      <c r="M3196" s="64">
        <v>96</v>
      </c>
      <c r="N3196" s="64">
        <v>1</v>
      </c>
      <c r="O3196" s="63">
        <f t="shared" si="2661"/>
        <v>0.13390000000000002</v>
      </c>
      <c r="P3196" s="87">
        <f t="shared" si="2655"/>
        <v>1.7026150849541188E-2</v>
      </c>
      <c r="Q3196" s="64">
        <f t="shared" si="2662"/>
        <v>54</v>
      </c>
      <c r="R3196" s="87">
        <f t="shared" si="2663"/>
        <v>0.6877949296223157</v>
      </c>
      <c r="S3196" s="64">
        <f t="shared" si="2664"/>
        <v>42</v>
      </c>
    </row>
    <row r="3197" spans="2:19" x14ac:dyDescent="0.25">
      <c r="B3197" s="62">
        <v>4</v>
      </c>
      <c r="C3197" s="64" t="s">
        <v>19</v>
      </c>
      <c r="D3197" s="68"/>
      <c r="E3197" s="68">
        <f t="shared" si="2656"/>
        <v>0</v>
      </c>
      <c r="F3197" s="63">
        <f t="shared" si="2657"/>
        <v>2.8342820463448382E-2</v>
      </c>
      <c r="G3197" s="65">
        <f>IFERROR(VLOOKUP(B3197,EFA!$C$2:$D$7,2,0),EFA!$D$7)</f>
        <v>0.98975941333993145</v>
      </c>
      <c r="H3197" s="69">
        <f>LGD!$D$10</f>
        <v>0.35</v>
      </c>
      <c r="I3197" s="68">
        <f t="shared" si="2658"/>
        <v>0</v>
      </c>
      <c r="J3197" s="70">
        <f t="shared" si="2659"/>
        <v>0.62747301524507682</v>
      </c>
      <c r="K3197" s="68">
        <f t="shared" si="2660"/>
        <v>0</v>
      </c>
      <c r="M3197" s="64">
        <v>96</v>
      </c>
      <c r="N3197" s="64">
        <v>1</v>
      </c>
      <c r="O3197" s="63">
        <f t="shared" si="2661"/>
        <v>0.13390000000000002</v>
      </c>
      <c r="P3197" s="87">
        <f t="shared" si="2655"/>
        <v>1.7026150849541188E-2</v>
      </c>
      <c r="Q3197" s="64">
        <f t="shared" si="2662"/>
        <v>54</v>
      </c>
      <c r="R3197" s="87">
        <f t="shared" si="2663"/>
        <v>0.6877949296223157</v>
      </c>
      <c r="S3197" s="64">
        <f t="shared" si="2664"/>
        <v>42</v>
      </c>
    </row>
    <row r="3198" spans="2:19" x14ac:dyDescent="0.25">
      <c r="B3198" s="62">
        <v>4</v>
      </c>
      <c r="C3198" s="64" t="s">
        <v>20</v>
      </c>
      <c r="D3198" s="68"/>
      <c r="E3198" s="68">
        <f t="shared" si="2656"/>
        <v>0</v>
      </c>
      <c r="F3198" s="63">
        <f t="shared" si="2657"/>
        <v>2.8342820463448382E-2</v>
      </c>
      <c r="G3198" s="65">
        <f>IFERROR(VLOOKUP(B3198,EFA!$C$2:$D$7,2,0),EFA!$D$7)</f>
        <v>0.98975941333993145</v>
      </c>
      <c r="H3198" s="69">
        <f>LGD!$D$11</f>
        <v>0.55000000000000004</v>
      </c>
      <c r="I3198" s="68">
        <f t="shared" si="2658"/>
        <v>0</v>
      </c>
      <c r="J3198" s="70">
        <f t="shared" si="2659"/>
        <v>0.62747301524507682</v>
      </c>
      <c r="K3198" s="68">
        <f t="shared" si="2660"/>
        <v>0</v>
      </c>
      <c r="M3198" s="64">
        <v>96</v>
      </c>
      <c r="N3198" s="64">
        <v>1</v>
      </c>
      <c r="O3198" s="63">
        <f t="shared" si="2661"/>
        <v>0.13390000000000002</v>
      </c>
      <c r="P3198" s="87">
        <f t="shared" si="2655"/>
        <v>1.7026150849541188E-2</v>
      </c>
      <c r="Q3198" s="64">
        <f t="shared" si="2662"/>
        <v>54</v>
      </c>
      <c r="R3198" s="87">
        <f t="shared" si="2663"/>
        <v>0.6877949296223157</v>
      </c>
      <c r="S3198" s="64">
        <f t="shared" si="2664"/>
        <v>42</v>
      </c>
    </row>
    <row r="3199" spans="2:19" x14ac:dyDescent="0.25">
      <c r="C3199" s="88"/>
      <c r="D3199" s="89"/>
      <c r="E3199" s="89"/>
      <c r="F3199" s="90"/>
      <c r="G3199" s="91"/>
      <c r="H3199" s="92"/>
      <c r="I3199" s="89"/>
      <c r="J3199" s="93"/>
      <c r="K3199" s="89"/>
      <c r="M3199" s="94"/>
      <c r="N3199" s="94"/>
      <c r="O3199" s="95"/>
      <c r="P3199" s="96"/>
      <c r="Q3199" s="94"/>
      <c r="R3199" s="96"/>
      <c r="S3199" s="94"/>
    </row>
    <row r="3200" spans="2:19" x14ac:dyDescent="0.25">
      <c r="B3200" s="62" t="s">
        <v>52</v>
      </c>
      <c r="C3200" s="64" t="s">
        <v>9</v>
      </c>
      <c r="D3200" s="64">
        <v>8</v>
      </c>
      <c r="E3200" s="84" t="s">
        <v>26</v>
      </c>
      <c r="F3200" s="84" t="s">
        <v>39</v>
      </c>
      <c r="G3200" s="84" t="s">
        <v>27</v>
      </c>
      <c r="H3200" s="84" t="s">
        <v>28</v>
      </c>
      <c r="I3200" s="84" t="s">
        <v>29</v>
      </c>
      <c r="J3200" s="84" t="s">
        <v>30</v>
      </c>
      <c r="K3200" s="85" t="s">
        <v>31</v>
      </c>
      <c r="M3200" s="85" t="s">
        <v>32</v>
      </c>
      <c r="N3200" s="85" t="s">
        <v>33</v>
      </c>
      <c r="O3200" s="85" t="s">
        <v>34</v>
      </c>
      <c r="P3200" s="85" t="s">
        <v>35</v>
      </c>
      <c r="Q3200" s="85" t="s">
        <v>36</v>
      </c>
      <c r="R3200" s="85" t="s">
        <v>37</v>
      </c>
      <c r="S3200" s="85" t="s">
        <v>38</v>
      </c>
    </row>
    <row r="3201" spans="2:19" x14ac:dyDescent="0.25">
      <c r="B3201" s="62">
        <v>5</v>
      </c>
      <c r="C3201" s="64" t="s">
        <v>12</v>
      </c>
      <c r="D3201" s="68"/>
      <c r="E3201" s="68">
        <f>D3157*R3201</f>
        <v>0</v>
      </c>
      <c r="F3201" s="63">
        <f>$H$5-$G$5</f>
        <v>2.1555667056952665E-2</v>
      </c>
      <c r="G3201" s="65">
        <f>IFERROR(VLOOKUP(B3201,EFA!$C$2:$D$7,2,0),EFA!$D$7)</f>
        <v>1.0058360487805551</v>
      </c>
      <c r="H3201" s="69">
        <f>LGD!$D$3</f>
        <v>0</v>
      </c>
      <c r="I3201" s="68">
        <f>E3201*F3201*G3201*H3201</f>
        <v>0</v>
      </c>
      <c r="J3201" s="70">
        <f>1/((1+($O$16/12))^(M3201-Q3201))</f>
        <v>0.54924368064616602</v>
      </c>
      <c r="K3201" s="68">
        <f>I3201*J3201</f>
        <v>0</v>
      </c>
      <c r="M3201" s="64">
        <v>96</v>
      </c>
      <c r="N3201" s="64">
        <v>1</v>
      </c>
      <c r="O3201" s="63">
        <f>$O$16</f>
        <v>0.13390000000000002</v>
      </c>
      <c r="P3201" s="87">
        <f t="shared" ref="P3201:P3209" si="2665">PMT(O3201/12,M3201,-N3201,0,0)</f>
        <v>1.7026150849541188E-2</v>
      </c>
      <c r="Q3201" s="64">
        <f>M3201-S3201</f>
        <v>42</v>
      </c>
      <c r="R3201" s="87">
        <f>PV(O3201/12,Q3201,-P3201,0,0)</f>
        <v>0.56842724163961622</v>
      </c>
      <c r="S3201" s="64">
        <f>12+12+12+12+6</f>
        <v>54</v>
      </c>
    </row>
    <row r="3202" spans="2:19" x14ac:dyDescent="0.25">
      <c r="B3202" s="62">
        <v>5</v>
      </c>
      <c r="C3202" s="64" t="s">
        <v>13</v>
      </c>
      <c r="D3202" s="68"/>
      <c r="E3202" s="68">
        <f t="shared" ref="E3202:E3209" si="2666">D3158*R3202</f>
        <v>0</v>
      </c>
      <c r="F3202" s="63">
        <f t="shared" ref="F3202:F3209" si="2667">$H$5-$G$5</f>
        <v>2.1555667056952665E-2</v>
      </c>
      <c r="G3202" s="65">
        <f>IFERROR(VLOOKUP(B3202,EFA!$C$2:$D$7,2,0),EFA!$D$7)</f>
        <v>1.0058360487805551</v>
      </c>
      <c r="H3202" s="69">
        <f>LGD!$D$4</f>
        <v>0.55000000000000004</v>
      </c>
      <c r="I3202" s="68">
        <f t="shared" ref="I3202:I3209" si="2668">E3202*F3202*G3202*H3202</f>
        <v>0</v>
      </c>
      <c r="J3202" s="70">
        <f t="shared" ref="J3202:J3209" si="2669">1/((1+($O$16/12))^(M3202-Q3202))</f>
        <v>0.54924368064616602</v>
      </c>
      <c r="K3202" s="68">
        <f t="shared" ref="K3202:K3209" si="2670">I3202*J3202</f>
        <v>0</v>
      </c>
      <c r="M3202" s="64">
        <v>96</v>
      </c>
      <c r="N3202" s="64">
        <v>1</v>
      </c>
      <c r="O3202" s="63">
        <f t="shared" ref="O3202:O3209" si="2671">$O$16</f>
        <v>0.13390000000000002</v>
      </c>
      <c r="P3202" s="87">
        <f t="shared" si="2665"/>
        <v>1.7026150849541188E-2</v>
      </c>
      <c r="Q3202" s="64">
        <f t="shared" ref="Q3202:Q3209" si="2672">M3202-S3202</f>
        <v>42</v>
      </c>
      <c r="R3202" s="87">
        <f t="shared" ref="R3202:R3209" si="2673">PV(O3202/12,Q3202,-P3202,0,0)</f>
        <v>0.56842724163961622</v>
      </c>
      <c r="S3202" s="64">
        <f t="shared" ref="S3202:S3209" si="2674">12+12+12+12+6</f>
        <v>54</v>
      </c>
    </row>
    <row r="3203" spans="2:19" x14ac:dyDescent="0.25">
      <c r="B3203" s="62">
        <v>5</v>
      </c>
      <c r="C3203" s="64" t="s">
        <v>14</v>
      </c>
      <c r="D3203" s="68"/>
      <c r="E3203" s="68">
        <f t="shared" si="2666"/>
        <v>0</v>
      </c>
      <c r="F3203" s="63">
        <f t="shared" si="2667"/>
        <v>2.1555667056952665E-2</v>
      </c>
      <c r="G3203" s="65">
        <f>IFERROR(VLOOKUP(B3203,EFA!$C$2:$D$7,2,0),EFA!$D$7)</f>
        <v>1.0058360487805551</v>
      </c>
      <c r="H3203" s="69">
        <f>LGD!$D$5</f>
        <v>0.14000000000000001</v>
      </c>
      <c r="I3203" s="68">
        <f t="shared" si="2668"/>
        <v>0</v>
      </c>
      <c r="J3203" s="70">
        <f t="shared" si="2669"/>
        <v>0.54924368064616602</v>
      </c>
      <c r="K3203" s="68">
        <f t="shared" si="2670"/>
        <v>0</v>
      </c>
      <c r="M3203" s="64">
        <v>96</v>
      </c>
      <c r="N3203" s="64">
        <v>1</v>
      </c>
      <c r="O3203" s="63">
        <f t="shared" si="2671"/>
        <v>0.13390000000000002</v>
      </c>
      <c r="P3203" s="87">
        <f t="shared" si="2665"/>
        <v>1.7026150849541188E-2</v>
      </c>
      <c r="Q3203" s="64">
        <f t="shared" si="2672"/>
        <v>42</v>
      </c>
      <c r="R3203" s="87">
        <f t="shared" si="2673"/>
        <v>0.56842724163961622</v>
      </c>
      <c r="S3203" s="64">
        <f t="shared" si="2674"/>
        <v>54</v>
      </c>
    </row>
    <row r="3204" spans="2:19" x14ac:dyDescent="0.25">
      <c r="B3204" s="62">
        <v>5</v>
      </c>
      <c r="C3204" s="64" t="s">
        <v>15</v>
      </c>
      <c r="D3204" s="68"/>
      <c r="E3204" s="68">
        <f t="shared" si="2666"/>
        <v>0</v>
      </c>
      <c r="F3204" s="63">
        <f t="shared" si="2667"/>
        <v>2.1555667056952665E-2</v>
      </c>
      <c r="G3204" s="65">
        <f>IFERROR(VLOOKUP(B3204,EFA!$C$2:$D$7,2,0),EFA!$D$7)</f>
        <v>1.0058360487805551</v>
      </c>
      <c r="H3204" s="69">
        <f>LGD!$D$6</f>
        <v>0.3</v>
      </c>
      <c r="I3204" s="68">
        <f t="shared" si="2668"/>
        <v>0</v>
      </c>
      <c r="J3204" s="70">
        <f t="shared" si="2669"/>
        <v>0.54924368064616602</v>
      </c>
      <c r="K3204" s="68">
        <f t="shared" si="2670"/>
        <v>0</v>
      </c>
      <c r="M3204" s="64">
        <v>96</v>
      </c>
      <c r="N3204" s="64">
        <v>1</v>
      </c>
      <c r="O3204" s="63">
        <f t="shared" si="2671"/>
        <v>0.13390000000000002</v>
      </c>
      <c r="P3204" s="87">
        <f t="shared" si="2665"/>
        <v>1.7026150849541188E-2</v>
      </c>
      <c r="Q3204" s="64">
        <f t="shared" si="2672"/>
        <v>42</v>
      </c>
      <c r="R3204" s="87">
        <f t="shared" si="2673"/>
        <v>0.56842724163961622</v>
      </c>
      <c r="S3204" s="64">
        <f t="shared" si="2674"/>
        <v>54</v>
      </c>
    </row>
    <row r="3205" spans="2:19" x14ac:dyDescent="0.25">
      <c r="B3205" s="62">
        <v>5</v>
      </c>
      <c r="C3205" s="64" t="s">
        <v>16</v>
      </c>
      <c r="D3205" s="68"/>
      <c r="E3205" s="68">
        <f t="shared" si="2666"/>
        <v>0</v>
      </c>
      <c r="F3205" s="63">
        <f t="shared" si="2667"/>
        <v>2.1555667056952665E-2</v>
      </c>
      <c r="G3205" s="65">
        <f>IFERROR(VLOOKUP(B3205,EFA!$C$2:$D$7,2,0),EFA!$D$7)</f>
        <v>1.0058360487805551</v>
      </c>
      <c r="H3205" s="69">
        <f>LGD!$D$7</f>
        <v>0.3</v>
      </c>
      <c r="I3205" s="68">
        <f t="shared" si="2668"/>
        <v>0</v>
      </c>
      <c r="J3205" s="70">
        <f t="shared" si="2669"/>
        <v>0.54924368064616602</v>
      </c>
      <c r="K3205" s="68">
        <f t="shared" si="2670"/>
        <v>0</v>
      </c>
      <c r="M3205" s="64">
        <v>96</v>
      </c>
      <c r="N3205" s="64">
        <v>1</v>
      </c>
      <c r="O3205" s="63">
        <f t="shared" si="2671"/>
        <v>0.13390000000000002</v>
      </c>
      <c r="P3205" s="87">
        <f t="shared" si="2665"/>
        <v>1.7026150849541188E-2</v>
      </c>
      <c r="Q3205" s="64">
        <f t="shared" si="2672"/>
        <v>42</v>
      </c>
      <c r="R3205" s="87">
        <f t="shared" si="2673"/>
        <v>0.56842724163961622</v>
      </c>
      <c r="S3205" s="64">
        <f t="shared" si="2674"/>
        <v>54</v>
      </c>
    </row>
    <row r="3206" spans="2:19" x14ac:dyDescent="0.25">
      <c r="B3206" s="62">
        <v>5</v>
      </c>
      <c r="C3206" s="64" t="s">
        <v>17</v>
      </c>
      <c r="D3206" s="68"/>
      <c r="E3206" s="68">
        <f t="shared" si="2666"/>
        <v>0</v>
      </c>
      <c r="F3206" s="63">
        <f t="shared" si="2667"/>
        <v>2.1555667056952665E-2</v>
      </c>
      <c r="G3206" s="65">
        <f>IFERROR(VLOOKUP(B3206,EFA!$C$2:$D$7,2,0),EFA!$D$7)</f>
        <v>1.0058360487805551</v>
      </c>
      <c r="H3206" s="69">
        <f>LGD!$D$8</f>
        <v>4.6364209605119888E-2</v>
      </c>
      <c r="I3206" s="68">
        <f t="shared" si="2668"/>
        <v>0</v>
      </c>
      <c r="J3206" s="70">
        <f t="shared" si="2669"/>
        <v>0.54924368064616602</v>
      </c>
      <c r="K3206" s="68">
        <f t="shared" si="2670"/>
        <v>0</v>
      </c>
      <c r="M3206" s="64">
        <v>96</v>
      </c>
      <c r="N3206" s="64">
        <v>1</v>
      </c>
      <c r="O3206" s="63">
        <f t="shared" si="2671"/>
        <v>0.13390000000000002</v>
      </c>
      <c r="P3206" s="87">
        <f t="shared" si="2665"/>
        <v>1.7026150849541188E-2</v>
      </c>
      <c r="Q3206" s="64">
        <f t="shared" si="2672"/>
        <v>42</v>
      </c>
      <c r="R3206" s="87">
        <f t="shared" si="2673"/>
        <v>0.56842724163961622</v>
      </c>
      <c r="S3206" s="64">
        <f t="shared" si="2674"/>
        <v>54</v>
      </c>
    </row>
    <row r="3207" spans="2:19" x14ac:dyDescent="0.25">
      <c r="B3207" s="62">
        <v>5</v>
      </c>
      <c r="C3207" s="64" t="s">
        <v>18</v>
      </c>
      <c r="D3207" s="68"/>
      <c r="E3207" s="68">
        <f t="shared" si="2666"/>
        <v>0</v>
      </c>
      <c r="F3207" s="63">
        <f t="shared" si="2667"/>
        <v>2.1555667056952665E-2</v>
      </c>
      <c r="G3207" s="65">
        <f>IFERROR(VLOOKUP(B3207,EFA!$C$2:$D$7,2,0),EFA!$D$7)</f>
        <v>1.0058360487805551</v>
      </c>
      <c r="H3207" s="69">
        <f>LGD!$D$9</f>
        <v>0.25</v>
      </c>
      <c r="I3207" s="68">
        <f t="shared" si="2668"/>
        <v>0</v>
      </c>
      <c r="J3207" s="70">
        <f t="shared" si="2669"/>
        <v>0.54924368064616602</v>
      </c>
      <c r="K3207" s="68">
        <f t="shared" si="2670"/>
        <v>0</v>
      </c>
      <c r="M3207" s="64">
        <v>96</v>
      </c>
      <c r="N3207" s="64">
        <v>1</v>
      </c>
      <c r="O3207" s="63">
        <f t="shared" si="2671"/>
        <v>0.13390000000000002</v>
      </c>
      <c r="P3207" s="87">
        <f t="shared" si="2665"/>
        <v>1.7026150849541188E-2</v>
      </c>
      <c r="Q3207" s="64">
        <f t="shared" si="2672"/>
        <v>42</v>
      </c>
      <c r="R3207" s="87">
        <f t="shared" si="2673"/>
        <v>0.56842724163961622</v>
      </c>
      <c r="S3207" s="64">
        <f t="shared" si="2674"/>
        <v>54</v>
      </c>
    </row>
    <row r="3208" spans="2:19" x14ac:dyDescent="0.25">
      <c r="B3208" s="62">
        <v>5</v>
      </c>
      <c r="C3208" s="64" t="s">
        <v>19</v>
      </c>
      <c r="D3208" s="68"/>
      <c r="E3208" s="68">
        <f t="shared" si="2666"/>
        <v>0</v>
      </c>
      <c r="F3208" s="63">
        <f t="shared" si="2667"/>
        <v>2.1555667056952665E-2</v>
      </c>
      <c r="G3208" s="65">
        <f>IFERROR(VLOOKUP(B3208,EFA!$C$2:$D$7,2,0),EFA!$D$7)</f>
        <v>1.0058360487805551</v>
      </c>
      <c r="H3208" s="69">
        <f>LGD!$D$10</f>
        <v>0.35</v>
      </c>
      <c r="I3208" s="68">
        <f t="shared" si="2668"/>
        <v>0</v>
      </c>
      <c r="J3208" s="70">
        <f t="shared" si="2669"/>
        <v>0.54924368064616602</v>
      </c>
      <c r="K3208" s="68">
        <f t="shared" si="2670"/>
        <v>0</v>
      </c>
      <c r="M3208" s="64">
        <v>96</v>
      </c>
      <c r="N3208" s="64">
        <v>1</v>
      </c>
      <c r="O3208" s="63">
        <f t="shared" si="2671"/>
        <v>0.13390000000000002</v>
      </c>
      <c r="P3208" s="87">
        <f t="shared" si="2665"/>
        <v>1.7026150849541188E-2</v>
      </c>
      <c r="Q3208" s="64">
        <f t="shared" si="2672"/>
        <v>42</v>
      </c>
      <c r="R3208" s="87">
        <f t="shared" si="2673"/>
        <v>0.56842724163961622</v>
      </c>
      <c r="S3208" s="64">
        <f t="shared" si="2674"/>
        <v>54</v>
      </c>
    </row>
    <row r="3209" spans="2:19" x14ac:dyDescent="0.25">
      <c r="B3209" s="62">
        <v>5</v>
      </c>
      <c r="C3209" s="64" t="s">
        <v>20</v>
      </c>
      <c r="D3209" s="68"/>
      <c r="E3209" s="68">
        <f t="shared" si="2666"/>
        <v>0</v>
      </c>
      <c r="F3209" s="63">
        <f t="shared" si="2667"/>
        <v>2.1555667056952665E-2</v>
      </c>
      <c r="G3209" s="65">
        <f>IFERROR(VLOOKUP(B3209,EFA!$C$2:$D$7,2,0),EFA!$D$7)</f>
        <v>1.0058360487805551</v>
      </c>
      <c r="H3209" s="69">
        <f>LGD!$D$11</f>
        <v>0.55000000000000004</v>
      </c>
      <c r="I3209" s="68">
        <f t="shared" si="2668"/>
        <v>0</v>
      </c>
      <c r="J3209" s="70">
        <f t="shared" si="2669"/>
        <v>0.54924368064616602</v>
      </c>
      <c r="K3209" s="68">
        <f t="shared" si="2670"/>
        <v>0</v>
      </c>
      <c r="M3209" s="64">
        <v>96</v>
      </c>
      <c r="N3209" s="64">
        <v>1</v>
      </c>
      <c r="O3209" s="63">
        <f t="shared" si="2671"/>
        <v>0.13390000000000002</v>
      </c>
      <c r="P3209" s="87">
        <f t="shared" si="2665"/>
        <v>1.7026150849541188E-2</v>
      </c>
      <c r="Q3209" s="64">
        <f t="shared" si="2672"/>
        <v>42</v>
      </c>
      <c r="R3209" s="87">
        <f t="shared" si="2673"/>
        <v>0.56842724163961622</v>
      </c>
      <c r="S3209" s="64">
        <f t="shared" si="2674"/>
        <v>54</v>
      </c>
    </row>
    <row r="3210" spans="2:19" x14ac:dyDescent="0.25">
      <c r="C3210" s="88"/>
      <c r="D3210" s="89"/>
      <c r="E3210" s="89"/>
      <c r="F3210" s="90"/>
      <c r="G3210" s="91"/>
      <c r="H3210" s="92"/>
      <c r="I3210" s="89"/>
      <c r="J3210" s="93"/>
      <c r="K3210" s="89"/>
      <c r="M3210" s="94"/>
      <c r="N3210" s="94"/>
      <c r="O3210" s="95"/>
      <c r="P3210" s="96"/>
      <c r="Q3210" s="94"/>
      <c r="R3210" s="96"/>
      <c r="S3210" s="94"/>
    </row>
    <row r="3211" spans="2:19" x14ac:dyDescent="0.25">
      <c r="B3211" s="62" t="s">
        <v>52</v>
      </c>
      <c r="C3211" s="64" t="s">
        <v>9</v>
      </c>
      <c r="D3211" s="64">
        <v>8</v>
      </c>
      <c r="E3211" s="84" t="s">
        <v>26</v>
      </c>
      <c r="F3211" s="84" t="s">
        <v>39</v>
      </c>
      <c r="G3211" s="84" t="s">
        <v>27</v>
      </c>
      <c r="H3211" s="84" t="s">
        <v>28</v>
      </c>
      <c r="I3211" s="84" t="s">
        <v>29</v>
      </c>
      <c r="J3211" s="84" t="s">
        <v>30</v>
      </c>
      <c r="K3211" s="85" t="s">
        <v>31</v>
      </c>
      <c r="M3211" s="85" t="s">
        <v>32</v>
      </c>
      <c r="N3211" s="85" t="s">
        <v>33</v>
      </c>
      <c r="O3211" s="85" t="s">
        <v>34</v>
      </c>
      <c r="P3211" s="85" t="s">
        <v>35</v>
      </c>
      <c r="Q3211" s="85" t="s">
        <v>36</v>
      </c>
      <c r="R3211" s="85" t="s">
        <v>37</v>
      </c>
      <c r="S3211" s="85" t="s">
        <v>38</v>
      </c>
    </row>
    <row r="3212" spans="2:19" x14ac:dyDescent="0.25">
      <c r="B3212" s="62">
        <v>6</v>
      </c>
      <c r="C3212" s="64" t="s">
        <v>12</v>
      </c>
      <c r="D3212" s="68"/>
      <c r="E3212" s="68">
        <f>D3157*R3212</f>
        <v>0</v>
      </c>
      <c r="F3212" s="63">
        <f>$I$5-$H$5</f>
        <v>1.761226238629604E-2</v>
      </c>
      <c r="G3212" s="65">
        <f>IFERROR(VLOOKUP(B3212,EFA!$C$2:$D$7,2,0),EFA!$D$7)</f>
        <v>1.0058360487805551</v>
      </c>
      <c r="H3212" s="69">
        <f>LGD!$D$3</f>
        <v>0</v>
      </c>
      <c r="I3212" s="68">
        <f>E3212*F3212*G3212*H3212</f>
        <v>0</v>
      </c>
      <c r="J3212" s="70">
        <f>1/((1+($O$16/12))^(M3212-Q3212))</f>
        <v>0.48076748067312913</v>
      </c>
      <c r="K3212" s="68">
        <f>I3212*J3212</f>
        <v>0</v>
      </c>
      <c r="M3212" s="64">
        <v>96</v>
      </c>
      <c r="N3212" s="64">
        <v>1</v>
      </c>
      <c r="O3212" s="63">
        <f>$O$16</f>
        <v>0.13390000000000002</v>
      </c>
      <c r="P3212" s="87">
        <f t="shared" ref="P3212:P3220" si="2675">PMT(O3212/12,M3212,-N3212,0,0)</f>
        <v>1.7026150849541188E-2</v>
      </c>
      <c r="Q3212" s="64">
        <f>M3212-S3212</f>
        <v>30</v>
      </c>
      <c r="R3212" s="87">
        <f>PV(O3212/12,Q3212,-P3212,0,0)</f>
        <v>0.43205789276841816</v>
      </c>
      <c r="S3212" s="64">
        <f>12+12+12+12+12+6</f>
        <v>66</v>
      </c>
    </row>
    <row r="3213" spans="2:19" x14ac:dyDescent="0.25">
      <c r="B3213" s="62">
        <v>6</v>
      </c>
      <c r="C3213" s="64" t="s">
        <v>13</v>
      </c>
      <c r="D3213" s="68"/>
      <c r="E3213" s="68">
        <f t="shared" ref="E3213:E3220" si="2676">D3158*R3213</f>
        <v>0</v>
      </c>
      <c r="F3213" s="63">
        <f t="shared" ref="F3213:F3220" si="2677">$I$5-$H$5</f>
        <v>1.761226238629604E-2</v>
      </c>
      <c r="G3213" s="65">
        <f>IFERROR(VLOOKUP(B3213,EFA!$C$2:$D$7,2,0),EFA!$D$7)</f>
        <v>1.0058360487805551</v>
      </c>
      <c r="H3213" s="69">
        <f>LGD!$D$4</f>
        <v>0.55000000000000004</v>
      </c>
      <c r="I3213" s="68">
        <f t="shared" ref="I3213:I3220" si="2678">E3213*F3213*G3213*H3213</f>
        <v>0</v>
      </c>
      <c r="J3213" s="70">
        <f t="shared" ref="J3213:J3220" si="2679">1/((1+($O$16/12))^(M3213-Q3213))</f>
        <v>0.48076748067312913</v>
      </c>
      <c r="K3213" s="68">
        <f t="shared" ref="K3213:K3220" si="2680">I3213*J3213</f>
        <v>0</v>
      </c>
      <c r="M3213" s="64">
        <v>96</v>
      </c>
      <c r="N3213" s="64">
        <v>1</v>
      </c>
      <c r="O3213" s="63">
        <f t="shared" ref="O3213:O3220" si="2681">$O$16</f>
        <v>0.13390000000000002</v>
      </c>
      <c r="P3213" s="87">
        <f t="shared" si="2675"/>
        <v>1.7026150849541188E-2</v>
      </c>
      <c r="Q3213" s="64">
        <f t="shared" ref="Q3213:Q3220" si="2682">M3213-S3213</f>
        <v>30</v>
      </c>
      <c r="R3213" s="87">
        <f t="shared" ref="R3213:R3220" si="2683">PV(O3213/12,Q3213,-P3213,0,0)</f>
        <v>0.43205789276841816</v>
      </c>
      <c r="S3213" s="64">
        <f t="shared" ref="S3213:S3220" si="2684">12+12+12+12+12+6</f>
        <v>66</v>
      </c>
    </row>
    <row r="3214" spans="2:19" x14ac:dyDescent="0.25">
      <c r="B3214" s="62">
        <v>6</v>
      </c>
      <c r="C3214" s="64" t="s">
        <v>14</v>
      </c>
      <c r="D3214" s="68"/>
      <c r="E3214" s="68">
        <f t="shared" si="2676"/>
        <v>0</v>
      </c>
      <c r="F3214" s="63">
        <f t="shared" si="2677"/>
        <v>1.761226238629604E-2</v>
      </c>
      <c r="G3214" s="65">
        <f>IFERROR(VLOOKUP(B3214,EFA!$C$2:$D$7,2,0),EFA!$D$7)</f>
        <v>1.0058360487805551</v>
      </c>
      <c r="H3214" s="69">
        <f>LGD!$D$5</f>
        <v>0.14000000000000001</v>
      </c>
      <c r="I3214" s="68">
        <f t="shared" si="2678"/>
        <v>0</v>
      </c>
      <c r="J3214" s="70">
        <f t="shared" si="2679"/>
        <v>0.48076748067312913</v>
      </c>
      <c r="K3214" s="68">
        <f t="shared" si="2680"/>
        <v>0</v>
      </c>
      <c r="M3214" s="64">
        <v>96</v>
      </c>
      <c r="N3214" s="64">
        <v>1</v>
      </c>
      <c r="O3214" s="63">
        <f t="shared" si="2681"/>
        <v>0.13390000000000002</v>
      </c>
      <c r="P3214" s="87">
        <f t="shared" si="2675"/>
        <v>1.7026150849541188E-2</v>
      </c>
      <c r="Q3214" s="64">
        <f t="shared" si="2682"/>
        <v>30</v>
      </c>
      <c r="R3214" s="87">
        <f t="shared" si="2683"/>
        <v>0.43205789276841816</v>
      </c>
      <c r="S3214" s="64">
        <f t="shared" si="2684"/>
        <v>66</v>
      </c>
    </row>
    <row r="3215" spans="2:19" x14ac:dyDescent="0.25">
      <c r="B3215" s="62">
        <v>6</v>
      </c>
      <c r="C3215" s="64" t="s">
        <v>15</v>
      </c>
      <c r="D3215" s="68"/>
      <c r="E3215" s="68">
        <f t="shared" si="2676"/>
        <v>0</v>
      </c>
      <c r="F3215" s="63">
        <f t="shared" si="2677"/>
        <v>1.761226238629604E-2</v>
      </c>
      <c r="G3215" s="65">
        <f>IFERROR(VLOOKUP(B3215,EFA!$C$2:$D$7,2,0),EFA!$D$7)</f>
        <v>1.0058360487805551</v>
      </c>
      <c r="H3215" s="69">
        <f>LGD!$D$6</f>
        <v>0.3</v>
      </c>
      <c r="I3215" s="68">
        <f t="shared" si="2678"/>
        <v>0</v>
      </c>
      <c r="J3215" s="70">
        <f t="shared" si="2679"/>
        <v>0.48076748067312913</v>
      </c>
      <c r="K3215" s="68">
        <f t="shared" si="2680"/>
        <v>0</v>
      </c>
      <c r="M3215" s="64">
        <v>96</v>
      </c>
      <c r="N3215" s="64">
        <v>1</v>
      </c>
      <c r="O3215" s="63">
        <f t="shared" si="2681"/>
        <v>0.13390000000000002</v>
      </c>
      <c r="P3215" s="87">
        <f t="shared" si="2675"/>
        <v>1.7026150849541188E-2</v>
      </c>
      <c r="Q3215" s="64">
        <f t="shared" si="2682"/>
        <v>30</v>
      </c>
      <c r="R3215" s="87">
        <f t="shared" si="2683"/>
        <v>0.43205789276841816</v>
      </c>
      <c r="S3215" s="64">
        <f t="shared" si="2684"/>
        <v>66</v>
      </c>
    </row>
    <row r="3216" spans="2:19" x14ac:dyDescent="0.25">
      <c r="B3216" s="62">
        <v>6</v>
      </c>
      <c r="C3216" s="64" t="s">
        <v>16</v>
      </c>
      <c r="D3216" s="68"/>
      <c r="E3216" s="68">
        <f t="shared" si="2676"/>
        <v>0</v>
      </c>
      <c r="F3216" s="63">
        <f t="shared" si="2677"/>
        <v>1.761226238629604E-2</v>
      </c>
      <c r="G3216" s="65">
        <f>IFERROR(VLOOKUP(B3216,EFA!$C$2:$D$7,2,0),EFA!$D$7)</f>
        <v>1.0058360487805551</v>
      </c>
      <c r="H3216" s="69">
        <f>LGD!$D$7</f>
        <v>0.3</v>
      </c>
      <c r="I3216" s="68">
        <f t="shared" si="2678"/>
        <v>0</v>
      </c>
      <c r="J3216" s="70">
        <f t="shared" si="2679"/>
        <v>0.48076748067312913</v>
      </c>
      <c r="K3216" s="68">
        <f t="shared" si="2680"/>
        <v>0</v>
      </c>
      <c r="M3216" s="64">
        <v>96</v>
      </c>
      <c r="N3216" s="64">
        <v>1</v>
      </c>
      <c r="O3216" s="63">
        <f t="shared" si="2681"/>
        <v>0.13390000000000002</v>
      </c>
      <c r="P3216" s="87">
        <f t="shared" si="2675"/>
        <v>1.7026150849541188E-2</v>
      </c>
      <c r="Q3216" s="64">
        <f t="shared" si="2682"/>
        <v>30</v>
      </c>
      <c r="R3216" s="87">
        <f t="shared" si="2683"/>
        <v>0.43205789276841816</v>
      </c>
      <c r="S3216" s="64">
        <f t="shared" si="2684"/>
        <v>66</v>
      </c>
    </row>
    <row r="3217" spans="2:19" x14ac:dyDescent="0.25">
      <c r="B3217" s="62">
        <v>6</v>
      </c>
      <c r="C3217" s="64" t="s">
        <v>17</v>
      </c>
      <c r="D3217" s="68"/>
      <c r="E3217" s="68">
        <f t="shared" si="2676"/>
        <v>0</v>
      </c>
      <c r="F3217" s="63">
        <f t="shared" si="2677"/>
        <v>1.761226238629604E-2</v>
      </c>
      <c r="G3217" s="65">
        <f>IFERROR(VLOOKUP(B3217,EFA!$C$2:$D$7,2,0),EFA!$D$7)</f>
        <v>1.0058360487805551</v>
      </c>
      <c r="H3217" s="69">
        <f>LGD!$D$8</f>
        <v>4.6364209605119888E-2</v>
      </c>
      <c r="I3217" s="68">
        <f t="shared" si="2678"/>
        <v>0</v>
      </c>
      <c r="J3217" s="70">
        <f t="shared" si="2679"/>
        <v>0.48076748067312913</v>
      </c>
      <c r="K3217" s="68">
        <f t="shared" si="2680"/>
        <v>0</v>
      </c>
      <c r="M3217" s="64">
        <v>96</v>
      </c>
      <c r="N3217" s="64">
        <v>1</v>
      </c>
      <c r="O3217" s="63">
        <f t="shared" si="2681"/>
        <v>0.13390000000000002</v>
      </c>
      <c r="P3217" s="87">
        <f t="shared" si="2675"/>
        <v>1.7026150849541188E-2</v>
      </c>
      <c r="Q3217" s="64">
        <f t="shared" si="2682"/>
        <v>30</v>
      </c>
      <c r="R3217" s="87">
        <f t="shared" si="2683"/>
        <v>0.43205789276841816</v>
      </c>
      <c r="S3217" s="64">
        <f t="shared" si="2684"/>
        <v>66</v>
      </c>
    </row>
    <row r="3218" spans="2:19" x14ac:dyDescent="0.25">
      <c r="B3218" s="62">
        <v>6</v>
      </c>
      <c r="C3218" s="64" t="s">
        <v>18</v>
      </c>
      <c r="D3218" s="68"/>
      <c r="E3218" s="68">
        <f t="shared" si="2676"/>
        <v>0</v>
      </c>
      <c r="F3218" s="63">
        <f t="shared" si="2677"/>
        <v>1.761226238629604E-2</v>
      </c>
      <c r="G3218" s="65">
        <f>IFERROR(VLOOKUP(B3218,EFA!$C$2:$D$7,2,0),EFA!$D$7)</f>
        <v>1.0058360487805551</v>
      </c>
      <c r="H3218" s="69">
        <f>LGD!$D$9</f>
        <v>0.25</v>
      </c>
      <c r="I3218" s="68">
        <f t="shared" si="2678"/>
        <v>0</v>
      </c>
      <c r="J3218" s="70">
        <f t="shared" si="2679"/>
        <v>0.48076748067312913</v>
      </c>
      <c r="K3218" s="68">
        <f t="shared" si="2680"/>
        <v>0</v>
      </c>
      <c r="M3218" s="64">
        <v>96</v>
      </c>
      <c r="N3218" s="64">
        <v>1</v>
      </c>
      <c r="O3218" s="63">
        <f t="shared" si="2681"/>
        <v>0.13390000000000002</v>
      </c>
      <c r="P3218" s="87">
        <f t="shared" si="2675"/>
        <v>1.7026150849541188E-2</v>
      </c>
      <c r="Q3218" s="64">
        <f t="shared" si="2682"/>
        <v>30</v>
      </c>
      <c r="R3218" s="87">
        <f t="shared" si="2683"/>
        <v>0.43205789276841816</v>
      </c>
      <c r="S3218" s="64">
        <f t="shared" si="2684"/>
        <v>66</v>
      </c>
    </row>
    <row r="3219" spans="2:19" x14ac:dyDescent="0.25">
      <c r="B3219" s="62">
        <v>6</v>
      </c>
      <c r="C3219" s="64" t="s">
        <v>19</v>
      </c>
      <c r="D3219" s="68"/>
      <c r="E3219" s="68">
        <f t="shared" si="2676"/>
        <v>0</v>
      </c>
      <c r="F3219" s="63">
        <f t="shared" si="2677"/>
        <v>1.761226238629604E-2</v>
      </c>
      <c r="G3219" s="65">
        <f>IFERROR(VLOOKUP(B3219,EFA!$C$2:$D$7,2,0),EFA!$D$7)</f>
        <v>1.0058360487805551</v>
      </c>
      <c r="H3219" s="69">
        <f>LGD!$D$10</f>
        <v>0.35</v>
      </c>
      <c r="I3219" s="68">
        <f t="shared" si="2678"/>
        <v>0</v>
      </c>
      <c r="J3219" s="70">
        <f t="shared" si="2679"/>
        <v>0.48076748067312913</v>
      </c>
      <c r="K3219" s="68">
        <f t="shared" si="2680"/>
        <v>0</v>
      </c>
      <c r="M3219" s="64">
        <v>96</v>
      </c>
      <c r="N3219" s="64">
        <v>1</v>
      </c>
      <c r="O3219" s="63">
        <f t="shared" si="2681"/>
        <v>0.13390000000000002</v>
      </c>
      <c r="P3219" s="87">
        <f t="shared" si="2675"/>
        <v>1.7026150849541188E-2</v>
      </c>
      <c r="Q3219" s="64">
        <f t="shared" si="2682"/>
        <v>30</v>
      </c>
      <c r="R3219" s="87">
        <f t="shared" si="2683"/>
        <v>0.43205789276841816</v>
      </c>
      <c r="S3219" s="64">
        <f t="shared" si="2684"/>
        <v>66</v>
      </c>
    </row>
    <row r="3220" spans="2:19" x14ac:dyDescent="0.25">
      <c r="B3220" s="62">
        <v>6</v>
      </c>
      <c r="C3220" s="64" t="s">
        <v>20</v>
      </c>
      <c r="D3220" s="68"/>
      <c r="E3220" s="68">
        <f t="shared" si="2676"/>
        <v>0</v>
      </c>
      <c r="F3220" s="63">
        <f t="shared" si="2677"/>
        <v>1.761226238629604E-2</v>
      </c>
      <c r="G3220" s="65">
        <f>IFERROR(VLOOKUP(B3220,EFA!$C$2:$D$7,2,0),EFA!$D$7)</f>
        <v>1.0058360487805551</v>
      </c>
      <c r="H3220" s="69">
        <f>LGD!$D$11</f>
        <v>0.55000000000000004</v>
      </c>
      <c r="I3220" s="68">
        <f t="shared" si="2678"/>
        <v>0</v>
      </c>
      <c r="J3220" s="70">
        <f t="shared" si="2679"/>
        <v>0.48076748067312913</v>
      </c>
      <c r="K3220" s="68">
        <f t="shared" si="2680"/>
        <v>0</v>
      </c>
      <c r="M3220" s="64">
        <v>96</v>
      </c>
      <c r="N3220" s="64">
        <v>1</v>
      </c>
      <c r="O3220" s="63">
        <f t="shared" si="2681"/>
        <v>0.13390000000000002</v>
      </c>
      <c r="P3220" s="87">
        <f t="shared" si="2675"/>
        <v>1.7026150849541188E-2</v>
      </c>
      <c r="Q3220" s="64">
        <f t="shared" si="2682"/>
        <v>30</v>
      </c>
      <c r="R3220" s="87">
        <f t="shared" si="2683"/>
        <v>0.43205789276841816</v>
      </c>
      <c r="S3220" s="64">
        <f t="shared" si="2684"/>
        <v>66</v>
      </c>
    </row>
    <row r="3221" spans="2:19" x14ac:dyDescent="0.25">
      <c r="C3221" s="94"/>
      <c r="D3221" s="97"/>
      <c r="E3221" s="97"/>
      <c r="F3221" s="95"/>
      <c r="G3221" s="98"/>
      <c r="H3221" s="99"/>
      <c r="I3221" s="97"/>
      <c r="J3221" s="100"/>
      <c r="K3221" s="97"/>
    </row>
    <row r="3222" spans="2:19" x14ac:dyDescent="0.25">
      <c r="B3222" s="62" t="s">
        <v>52</v>
      </c>
      <c r="C3222" s="64" t="s">
        <v>9</v>
      </c>
      <c r="D3222" s="64">
        <v>8</v>
      </c>
      <c r="E3222" s="84" t="s">
        <v>26</v>
      </c>
      <c r="F3222" s="84" t="s">
        <v>39</v>
      </c>
      <c r="G3222" s="84" t="s">
        <v>27</v>
      </c>
      <c r="H3222" s="84" t="s">
        <v>28</v>
      </c>
      <c r="I3222" s="84" t="s">
        <v>29</v>
      </c>
      <c r="J3222" s="84" t="s">
        <v>30</v>
      </c>
      <c r="K3222" s="85" t="s">
        <v>31</v>
      </c>
      <c r="M3222" s="85" t="s">
        <v>32</v>
      </c>
      <c r="N3222" s="85" t="s">
        <v>33</v>
      </c>
      <c r="O3222" s="85" t="s">
        <v>34</v>
      </c>
      <c r="P3222" s="85" t="s">
        <v>35</v>
      </c>
      <c r="Q3222" s="85" t="s">
        <v>36</v>
      </c>
      <c r="R3222" s="85" t="s">
        <v>37</v>
      </c>
      <c r="S3222" s="85" t="s">
        <v>38</v>
      </c>
    </row>
    <row r="3223" spans="2:19" x14ac:dyDescent="0.25">
      <c r="B3223" s="62">
        <v>7</v>
      </c>
      <c r="C3223" s="64" t="s">
        <v>12</v>
      </c>
      <c r="D3223" s="68"/>
      <c r="E3223" s="68">
        <f>D3157*R3223</f>
        <v>0</v>
      </c>
      <c r="F3223" s="63">
        <f>$J$5-$I$5</f>
        <v>1.4890955671313155E-2</v>
      </c>
      <c r="G3223" s="65">
        <f>IFERROR(VLOOKUP(B3223,EFA!$C$2:$D$7,2,0),EFA!$D$7)</f>
        <v>1.0058360487805551</v>
      </c>
      <c r="H3223" s="69">
        <f>LGD!$D$3</f>
        <v>0</v>
      </c>
      <c r="I3223" s="68">
        <f>E3223*F3223*G3223*H3223</f>
        <v>0</v>
      </c>
      <c r="J3223" s="70">
        <f>1/((1+($O$16/12))^(M3223-Q3223))</f>
        <v>0.42082845668950175</v>
      </c>
      <c r="K3223" s="68">
        <f>I3223*J3223</f>
        <v>0</v>
      </c>
      <c r="M3223" s="64">
        <v>96</v>
      </c>
      <c r="N3223" s="64">
        <v>1</v>
      </c>
      <c r="O3223" s="63">
        <f>$O$16</f>
        <v>0.13390000000000002</v>
      </c>
      <c r="P3223" s="87">
        <f t="shared" ref="P3223:P3231" si="2685">PMT(O3223/12,M3223,-N3223,0,0)</f>
        <v>1.7026150849541188E-2</v>
      </c>
      <c r="Q3223" s="64">
        <f>M3223-S3223</f>
        <v>18</v>
      </c>
      <c r="R3223" s="87">
        <f>PV(O3223/12,Q3223,-P3223,0,0)</f>
        <v>0.27626531920152586</v>
      </c>
      <c r="S3223" s="64">
        <v>78</v>
      </c>
    </row>
    <row r="3224" spans="2:19" x14ac:dyDescent="0.25">
      <c r="B3224" s="62">
        <v>7</v>
      </c>
      <c r="C3224" s="64" t="s">
        <v>13</v>
      </c>
      <c r="D3224" s="68"/>
      <c r="E3224" s="68">
        <f t="shared" ref="E3224:E3231" si="2686">D3158*R3224</f>
        <v>0</v>
      </c>
      <c r="F3224" s="63">
        <f t="shared" ref="F3224:F3231" si="2687">$J$5-$I$5</f>
        <v>1.4890955671313155E-2</v>
      </c>
      <c r="G3224" s="65">
        <f>IFERROR(VLOOKUP(B3224,EFA!$C$2:$D$7,2,0),EFA!$D$7)</f>
        <v>1.0058360487805551</v>
      </c>
      <c r="H3224" s="69">
        <f>LGD!$D$4</f>
        <v>0.55000000000000004</v>
      </c>
      <c r="I3224" s="68">
        <f t="shared" ref="I3224:I3231" si="2688">E3224*F3224*G3224*H3224</f>
        <v>0</v>
      </c>
      <c r="J3224" s="70">
        <f t="shared" ref="J3224:J3231" si="2689">1/((1+($O$16/12))^(M3224-Q3224))</f>
        <v>0.42082845668950175</v>
      </c>
      <c r="K3224" s="68">
        <f t="shared" ref="K3224:K3231" si="2690">I3224*J3224</f>
        <v>0</v>
      </c>
      <c r="M3224" s="64">
        <v>96</v>
      </c>
      <c r="N3224" s="64">
        <v>1</v>
      </c>
      <c r="O3224" s="63">
        <f t="shared" ref="O3224:O3231" si="2691">$O$16</f>
        <v>0.13390000000000002</v>
      </c>
      <c r="P3224" s="87">
        <f t="shared" si="2685"/>
        <v>1.7026150849541188E-2</v>
      </c>
      <c r="Q3224" s="64">
        <f t="shared" ref="Q3224:Q3231" si="2692">M3224-S3224</f>
        <v>18</v>
      </c>
      <c r="R3224" s="87">
        <f t="shared" ref="R3224:R3231" si="2693">PV(O3224/12,Q3224,-P3224,0,0)</f>
        <v>0.27626531920152586</v>
      </c>
      <c r="S3224" s="64">
        <v>78</v>
      </c>
    </row>
    <row r="3225" spans="2:19" x14ac:dyDescent="0.25">
      <c r="B3225" s="62">
        <v>7</v>
      </c>
      <c r="C3225" s="64" t="s">
        <v>14</v>
      </c>
      <c r="D3225" s="68"/>
      <c r="E3225" s="68">
        <f t="shared" si="2686"/>
        <v>0</v>
      </c>
      <c r="F3225" s="63">
        <f t="shared" si="2687"/>
        <v>1.4890955671313155E-2</v>
      </c>
      <c r="G3225" s="65">
        <f>IFERROR(VLOOKUP(B3225,EFA!$C$2:$D$7,2,0),EFA!$D$7)</f>
        <v>1.0058360487805551</v>
      </c>
      <c r="H3225" s="69">
        <f>LGD!$D$5</f>
        <v>0.14000000000000001</v>
      </c>
      <c r="I3225" s="68">
        <f t="shared" si="2688"/>
        <v>0</v>
      </c>
      <c r="J3225" s="70">
        <f t="shared" si="2689"/>
        <v>0.42082845668950175</v>
      </c>
      <c r="K3225" s="68">
        <f t="shared" si="2690"/>
        <v>0</v>
      </c>
      <c r="M3225" s="64">
        <v>96</v>
      </c>
      <c r="N3225" s="64">
        <v>1</v>
      </c>
      <c r="O3225" s="63">
        <f t="shared" si="2691"/>
        <v>0.13390000000000002</v>
      </c>
      <c r="P3225" s="87">
        <f t="shared" si="2685"/>
        <v>1.7026150849541188E-2</v>
      </c>
      <c r="Q3225" s="64">
        <f t="shared" si="2692"/>
        <v>18</v>
      </c>
      <c r="R3225" s="87">
        <f t="shared" si="2693"/>
        <v>0.27626531920152586</v>
      </c>
      <c r="S3225" s="64">
        <v>78</v>
      </c>
    </row>
    <row r="3226" spans="2:19" x14ac:dyDescent="0.25">
      <c r="B3226" s="62">
        <v>7</v>
      </c>
      <c r="C3226" s="64" t="s">
        <v>15</v>
      </c>
      <c r="D3226" s="68"/>
      <c r="E3226" s="68">
        <f t="shared" si="2686"/>
        <v>0</v>
      </c>
      <c r="F3226" s="63">
        <f t="shared" si="2687"/>
        <v>1.4890955671313155E-2</v>
      </c>
      <c r="G3226" s="65">
        <f>IFERROR(VLOOKUP(B3226,EFA!$C$2:$D$7,2,0),EFA!$D$7)</f>
        <v>1.0058360487805551</v>
      </c>
      <c r="H3226" s="69">
        <f>LGD!$D$6</f>
        <v>0.3</v>
      </c>
      <c r="I3226" s="68">
        <f t="shared" si="2688"/>
        <v>0</v>
      </c>
      <c r="J3226" s="70">
        <f t="shared" si="2689"/>
        <v>0.42082845668950175</v>
      </c>
      <c r="K3226" s="68">
        <f t="shared" si="2690"/>
        <v>0</v>
      </c>
      <c r="M3226" s="64">
        <v>96</v>
      </c>
      <c r="N3226" s="64">
        <v>1</v>
      </c>
      <c r="O3226" s="63">
        <f t="shared" si="2691"/>
        <v>0.13390000000000002</v>
      </c>
      <c r="P3226" s="87">
        <f t="shared" si="2685"/>
        <v>1.7026150849541188E-2</v>
      </c>
      <c r="Q3226" s="64">
        <f t="shared" si="2692"/>
        <v>18</v>
      </c>
      <c r="R3226" s="87">
        <f t="shared" si="2693"/>
        <v>0.27626531920152586</v>
      </c>
      <c r="S3226" s="64">
        <v>78</v>
      </c>
    </row>
    <row r="3227" spans="2:19" x14ac:dyDescent="0.25">
      <c r="B3227" s="62">
        <v>7</v>
      </c>
      <c r="C3227" s="64" t="s">
        <v>16</v>
      </c>
      <c r="D3227" s="68"/>
      <c r="E3227" s="68">
        <f t="shared" si="2686"/>
        <v>0</v>
      </c>
      <c r="F3227" s="63">
        <f t="shared" si="2687"/>
        <v>1.4890955671313155E-2</v>
      </c>
      <c r="G3227" s="65">
        <f>IFERROR(VLOOKUP(B3227,EFA!$C$2:$D$7,2,0),EFA!$D$7)</f>
        <v>1.0058360487805551</v>
      </c>
      <c r="H3227" s="69">
        <f>LGD!$D$7</f>
        <v>0.3</v>
      </c>
      <c r="I3227" s="68">
        <f t="shared" si="2688"/>
        <v>0</v>
      </c>
      <c r="J3227" s="70">
        <f t="shared" si="2689"/>
        <v>0.42082845668950175</v>
      </c>
      <c r="K3227" s="68">
        <f t="shared" si="2690"/>
        <v>0</v>
      </c>
      <c r="M3227" s="64">
        <v>96</v>
      </c>
      <c r="N3227" s="64">
        <v>1</v>
      </c>
      <c r="O3227" s="63">
        <f t="shared" si="2691"/>
        <v>0.13390000000000002</v>
      </c>
      <c r="P3227" s="87">
        <f t="shared" si="2685"/>
        <v>1.7026150849541188E-2</v>
      </c>
      <c r="Q3227" s="64">
        <f t="shared" si="2692"/>
        <v>18</v>
      </c>
      <c r="R3227" s="87">
        <f t="shared" si="2693"/>
        <v>0.27626531920152586</v>
      </c>
      <c r="S3227" s="64">
        <v>78</v>
      </c>
    </row>
    <row r="3228" spans="2:19" x14ac:dyDescent="0.25">
      <c r="B3228" s="62">
        <v>7</v>
      </c>
      <c r="C3228" s="64" t="s">
        <v>17</v>
      </c>
      <c r="D3228" s="68"/>
      <c r="E3228" s="68">
        <f t="shared" si="2686"/>
        <v>0</v>
      </c>
      <c r="F3228" s="63">
        <f t="shared" si="2687"/>
        <v>1.4890955671313155E-2</v>
      </c>
      <c r="G3228" s="65">
        <f>IFERROR(VLOOKUP(B3228,EFA!$C$2:$D$7,2,0),EFA!$D$7)</f>
        <v>1.0058360487805551</v>
      </c>
      <c r="H3228" s="69">
        <f>LGD!$D$8</f>
        <v>4.6364209605119888E-2</v>
      </c>
      <c r="I3228" s="68">
        <f t="shared" si="2688"/>
        <v>0</v>
      </c>
      <c r="J3228" s="70">
        <f t="shared" si="2689"/>
        <v>0.42082845668950175</v>
      </c>
      <c r="K3228" s="68">
        <f t="shared" si="2690"/>
        <v>0</v>
      </c>
      <c r="M3228" s="64">
        <v>96</v>
      </c>
      <c r="N3228" s="64">
        <v>1</v>
      </c>
      <c r="O3228" s="63">
        <f t="shared" si="2691"/>
        <v>0.13390000000000002</v>
      </c>
      <c r="P3228" s="87">
        <f t="shared" si="2685"/>
        <v>1.7026150849541188E-2</v>
      </c>
      <c r="Q3228" s="64">
        <f t="shared" si="2692"/>
        <v>18</v>
      </c>
      <c r="R3228" s="87">
        <f t="shared" si="2693"/>
        <v>0.27626531920152586</v>
      </c>
      <c r="S3228" s="64">
        <v>78</v>
      </c>
    </row>
    <row r="3229" spans="2:19" x14ac:dyDescent="0.25">
      <c r="B3229" s="62">
        <v>7</v>
      </c>
      <c r="C3229" s="64" t="s">
        <v>18</v>
      </c>
      <c r="D3229" s="68"/>
      <c r="E3229" s="68">
        <f t="shared" si="2686"/>
        <v>0</v>
      </c>
      <c r="F3229" s="63">
        <f t="shared" si="2687"/>
        <v>1.4890955671313155E-2</v>
      </c>
      <c r="G3229" s="65">
        <f>IFERROR(VLOOKUP(B3229,EFA!$C$2:$D$7,2,0),EFA!$D$7)</f>
        <v>1.0058360487805551</v>
      </c>
      <c r="H3229" s="69">
        <f>LGD!$D$9</f>
        <v>0.25</v>
      </c>
      <c r="I3229" s="68">
        <f t="shared" si="2688"/>
        <v>0</v>
      </c>
      <c r="J3229" s="70">
        <f t="shared" si="2689"/>
        <v>0.42082845668950175</v>
      </c>
      <c r="K3229" s="68">
        <f t="shared" si="2690"/>
        <v>0</v>
      </c>
      <c r="M3229" s="64">
        <v>96</v>
      </c>
      <c r="N3229" s="64">
        <v>1</v>
      </c>
      <c r="O3229" s="63">
        <f t="shared" si="2691"/>
        <v>0.13390000000000002</v>
      </c>
      <c r="P3229" s="87">
        <f t="shared" si="2685"/>
        <v>1.7026150849541188E-2</v>
      </c>
      <c r="Q3229" s="64">
        <f t="shared" si="2692"/>
        <v>18</v>
      </c>
      <c r="R3229" s="87">
        <f t="shared" si="2693"/>
        <v>0.27626531920152586</v>
      </c>
      <c r="S3229" s="64">
        <v>78</v>
      </c>
    </row>
    <row r="3230" spans="2:19" x14ac:dyDescent="0.25">
      <c r="B3230" s="62">
        <v>7</v>
      </c>
      <c r="C3230" s="64" t="s">
        <v>19</v>
      </c>
      <c r="D3230" s="68"/>
      <c r="E3230" s="68">
        <f t="shared" si="2686"/>
        <v>0</v>
      </c>
      <c r="F3230" s="63">
        <f t="shared" si="2687"/>
        <v>1.4890955671313155E-2</v>
      </c>
      <c r="G3230" s="65">
        <f>IFERROR(VLOOKUP(B3230,EFA!$C$2:$D$7,2,0),EFA!$D$7)</f>
        <v>1.0058360487805551</v>
      </c>
      <c r="H3230" s="69">
        <f>LGD!$D$10</f>
        <v>0.35</v>
      </c>
      <c r="I3230" s="68">
        <f t="shared" si="2688"/>
        <v>0</v>
      </c>
      <c r="J3230" s="70">
        <f t="shared" si="2689"/>
        <v>0.42082845668950175</v>
      </c>
      <c r="K3230" s="68">
        <f t="shared" si="2690"/>
        <v>0</v>
      </c>
      <c r="M3230" s="64">
        <v>96</v>
      </c>
      <c r="N3230" s="64">
        <v>1</v>
      </c>
      <c r="O3230" s="63">
        <f t="shared" si="2691"/>
        <v>0.13390000000000002</v>
      </c>
      <c r="P3230" s="87">
        <f t="shared" si="2685"/>
        <v>1.7026150849541188E-2</v>
      </c>
      <c r="Q3230" s="64">
        <f t="shared" si="2692"/>
        <v>18</v>
      </c>
      <c r="R3230" s="87">
        <f t="shared" si="2693"/>
        <v>0.27626531920152586</v>
      </c>
      <c r="S3230" s="64">
        <v>78</v>
      </c>
    </row>
    <row r="3231" spans="2:19" x14ac:dyDescent="0.25">
      <c r="B3231" s="62">
        <v>7</v>
      </c>
      <c r="C3231" s="64" t="s">
        <v>20</v>
      </c>
      <c r="D3231" s="68"/>
      <c r="E3231" s="68">
        <f t="shared" si="2686"/>
        <v>0</v>
      </c>
      <c r="F3231" s="63">
        <f t="shared" si="2687"/>
        <v>1.4890955671313155E-2</v>
      </c>
      <c r="G3231" s="65">
        <f>IFERROR(VLOOKUP(B3231,EFA!$C$2:$D$7,2,0),EFA!$D$7)</f>
        <v>1.0058360487805551</v>
      </c>
      <c r="H3231" s="69">
        <f>LGD!$D$11</f>
        <v>0.55000000000000004</v>
      </c>
      <c r="I3231" s="68">
        <f t="shared" si="2688"/>
        <v>0</v>
      </c>
      <c r="J3231" s="70">
        <f t="shared" si="2689"/>
        <v>0.42082845668950175</v>
      </c>
      <c r="K3231" s="68">
        <f t="shared" si="2690"/>
        <v>0</v>
      </c>
      <c r="M3231" s="64">
        <v>96</v>
      </c>
      <c r="N3231" s="64">
        <v>1</v>
      </c>
      <c r="O3231" s="63">
        <f t="shared" si="2691"/>
        <v>0.13390000000000002</v>
      </c>
      <c r="P3231" s="87">
        <f t="shared" si="2685"/>
        <v>1.7026150849541188E-2</v>
      </c>
      <c r="Q3231" s="64">
        <f t="shared" si="2692"/>
        <v>18</v>
      </c>
      <c r="R3231" s="87">
        <f t="shared" si="2693"/>
        <v>0.27626531920152586</v>
      </c>
      <c r="S3231" s="64">
        <v>78</v>
      </c>
    </row>
    <row r="3232" spans="2:19" x14ac:dyDescent="0.25">
      <c r="C3232" s="94"/>
      <c r="D3232" s="97"/>
      <c r="E3232" s="97"/>
      <c r="F3232" s="95"/>
      <c r="G3232" s="98"/>
      <c r="H3232" s="99"/>
      <c r="I3232" s="97"/>
      <c r="J3232" s="100"/>
      <c r="K3232" s="97"/>
    </row>
    <row r="3233" spans="2:19" x14ac:dyDescent="0.25">
      <c r="B3233" s="62" t="s">
        <v>52</v>
      </c>
      <c r="C3233" s="64" t="s">
        <v>9</v>
      </c>
      <c r="D3233" s="64">
        <v>8</v>
      </c>
      <c r="E3233" s="84" t="s">
        <v>26</v>
      </c>
      <c r="F3233" s="84" t="s">
        <v>39</v>
      </c>
      <c r="G3233" s="84" t="s">
        <v>27</v>
      </c>
      <c r="H3233" s="84" t="s">
        <v>28</v>
      </c>
      <c r="I3233" s="84" t="s">
        <v>29</v>
      </c>
      <c r="J3233" s="84" t="s">
        <v>30</v>
      </c>
      <c r="K3233" s="85" t="s">
        <v>31</v>
      </c>
      <c r="M3233" s="85" t="s">
        <v>32</v>
      </c>
      <c r="N3233" s="85" t="s">
        <v>33</v>
      </c>
      <c r="O3233" s="85" t="s">
        <v>34</v>
      </c>
      <c r="P3233" s="85" t="s">
        <v>35</v>
      </c>
      <c r="Q3233" s="85" t="s">
        <v>36</v>
      </c>
      <c r="R3233" s="85" t="s">
        <v>37</v>
      </c>
      <c r="S3233" s="85" t="s">
        <v>38</v>
      </c>
    </row>
    <row r="3234" spans="2:19" x14ac:dyDescent="0.25">
      <c r="B3234" s="62">
        <v>8</v>
      </c>
      <c r="C3234" s="64" t="s">
        <v>12</v>
      </c>
      <c r="D3234" s="68"/>
      <c r="E3234" s="68">
        <f>D3157*R3234</f>
        <v>0</v>
      </c>
      <c r="F3234" s="63">
        <f>$K$5-$J$5</f>
        <v>1.2899132527528889E-2</v>
      </c>
      <c r="G3234" s="65">
        <f>IFERROR(VLOOKUP(B3234,EFA!$C$2:$D$7,2,0),EFA!$D$7)</f>
        <v>1.0058360487805551</v>
      </c>
      <c r="H3234" s="69">
        <f>LGD!$D$3</f>
        <v>0</v>
      </c>
      <c r="I3234" s="68">
        <f>E3234*F3234*G3234*H3234</f>
        <v>0</v>
      </c>
      <c r="J3234" s="70">
        <f>1/((1+($O$16/12))^(M3234-Q3234))</f>
        <v>0.36836224802832446</v>
      </c>
      <c r="K3234" s="68">
        <f>I3234*J3234</f>
        <v>0</v>
      </c>
      <c r="M3234" s="64">
        <v>96</v>
      </c>
      <c r="N3234" s="64">
        <v>1</v>
      </c>
      <c r="O3234" s="63">
        <f>$O$16</f>
        <v>0.13390000000000002</v>
      </c>
      <c r="P3234" s="87">
        <f t="shared" ref="P3234:P3242" si="2694">PMT(O3234/12,M3234,-N3234,0,0)</f>
        <v>1.7026150849541188E-2</v>
      </c>
      <c r="Q3234" s="64">
        <f>M3234-S3234</f>
        <v>6</v>
      </c>
      <c r="R3234" s="87">
        <f>PV(O3234/12,Q3234,-P3234,0,0)</f>
        <v>9.8283051342199307E-2</v>
      </c>
      <c r="S3234" s="64">
        <v>90</v>
      </c>
    </row>
    <row r="3235" spans="2:19" x14ac:dyDescent="0.25">
      <c r="B3235" s="62">
        <v>8</v>
      </c>
      <c r="C3235" s="64" t="s">
        <v>13</v>
      </c>
      <c r="D3235" s="68"/>
      <c r="E3235" s="68">
        <f t="shared" ref="E3235:E3242" si="2695">D3158*R3235</f>
        <v>0</v>
      </c>
      <c r="F3235" s="63">
        <f t="shared" ref="F3235:F3242" si="2696">$K$5-$J$5</f>
        <v>1.2899132527528889E-2</v>
      </c>
      <c r="G3235" s="65">
        <f>IFERROR(VLOOKUP(B3235,EFA!$C$2:$D$7,2,0),EFA!$D$7)</f>
        <v>1.0058360487805551</v>
      </c>
      <c r="H3235" s="69">
        <f>LGD!$D$4</f>
        <v>0.55000000000000004</v>
      </c>
      <c r="I3235" s="68">
        <f t="shared" ref="I3235:I3242" si="2697">E3235*F3235*G3235*H3235</f>
        <v>0</v>
      </c>
      <c r="J3235" s="70">
        <f t="shared" ref="J3235:J3242" si="2698">1/((1+($O$16/12))^(M3235-Q3235))</f>
        <v>0.36836224802832446</v>
      </c>
      <c r="K3235" s="68">
        <f t="shared" ref="K3235:K3242" si="2699">I3235*J3235</f>
        <v>0</v>
      </c>
      <c r="M3235" s="64">
        <v>96</v>
      </c>
      <c r="N3235" s="64">
        <v>1</v>
      </c>
      <c r="O3235" s="63">
        <f t="shared" ref="O3235:O3242" si="2700">$O$16</f>
        <v>0.13390000000000002</v>
      </c>
      <c r="P3235" s="87">
        <f t="shared" si="2694"/>
        <v>1.7026150849541188E-2</v>
      </c>
      <c r="Q3235" s="64">
        <f t="shared" ref="Q3235:Q3242" si="2701">M3235-S3235</f>
        <v>6</v>
      </c>
      <c r="R3235" s="87">
        <f t="shared" ref="R3235:R3242" si="2702">PV(O3235/12,Q3235,-P3235,0,0)</f>
        <v>9.8283051342199307E-2</v>
      </c>
      <c r="S3235" s="64">
        <v>90</v>
      </c>
    </row>
    <row r="3236" spans="2:19" x14ac:dyDescent="0.25">
      <c r="B3236" s="62">
        <v>8</v>
      </c>
      <c r="C3236" s="64" t="s">
        <v>14</v>
      </c>
      <c r="D3236" s="68"/>
      <c r="E3236" s="68">
        <f t="shared" si="2695"/>
        <v>0</v>
      </c>
      <c r="F3236" s="63">
        <f t="shared" si="2696"/>
        <v>1.2899132527528889E-2</v>
      </c>
      <c r="G3236" s="65">
        <f>IFERROR(VLOOKUP(B3236,EFA!$C$2:$D$7,2,0),EFA!$D$7)</f>
        <v>1.0058360487805551</v>
      </c>
      <c r="H3236" s="69">
        <f>LGD!$D$5</f>
        <v>0.14000000000000001</v>
      </c>
      <c r="I3236" s="68">
        <f t="shared" si="2697"/>
        <v>0</v>
      </c>
      <c r="J3236" s="70">
        <f t="shared" si="2698"/>
        <v>0.36836224802832446</v>
      </c>
      <c r="K3236" s="68">
        <f t="shared" si="2699"/>
        <v>0</v>
      </c>
      <c r="M3236" s="64">
        <v>96</v>
      </c>
      <c r="N3236" s="64">
        <v>1</v>
      </c>
      <c r="O3236" s="63">
        <f t="shared" si="2700"/>
        <v>0.13390000000000002</v>
      </c>
      <c r="P3236" s="87">
        <f t="shared" si="2694"/>
        <v>1.7026150849541188E-2</v>
      </c>
      <c r="Q3236" s="64">
        <f t="shared" si="2701"/>
        <v>6</v>
      </c>
      <c r="R3236" s="87">
        <f t="shared" si="2702"/>
        <v>9.8283051342199307E-2</v>
      </c>
      <c r="S3236" s="64">
        <v>90</v>
      </c>
    </row>
    <row r="3237" spans="2:19" x14ac:dyDescent="0.25">
      <c r="B3237" s="62">
        <v>8</v>
      </c>
      <c r="C3237" s="64" t="s">
        <v>15</v>
      </c>
      <c r="D3237" s="68"/>
      <c r="E3237" s="68">
        <f t="shared" si="2695"/>
        <v>0</v>
      </c>
      <c r="F3237" s="63">
        <f t="shared" si="2696"/>
        <v>1.2899132527528889E-2</v>
      </c>
      <c r="G3237" s="65">
        <f>IFERROR(VLOOKUP(B3237,EFA!$C$2:$D$7,2,0),EFA!$D$7)</f>
        <v>1.0058360487805551</v>
      </c>
      <c r="H3237" s="69">
        <f>LGD!$D$6</f>
        <v>0.3</v>
      </c>
      <c r="I3237" s="68">
        <f t="shared" si="2697"/>
        <v>0</v>
      </c>
      <c r="J3237" s="70">
        <f t="shared" si="2698"/>
        <v>0.36836224802832446</v>
      </c>
      <c r="K3237" s="68">
        <f t="shared" si="2699"/>
        <v>0</v>
      </c>
      <c r="M3237" s="64">
        <v>96</v>
      </c>
      <c r="N3237" s="64">
        <v>1</v>
      </c>
      <c r="O3237" s="63">
        <f t="shared" si="2700"/>
        <v>0.13390000000000002</v>
      </c>
      <c r="P3237" s="87">
        <f t="shared" si="2694"/>
        <v>1.7026150849541188E-2</v>
      </c>
      <c r="Q3237" s="64">
        <f t="shared" si="2701"/>
        <v>6</v>
      </c>
      <c r="R3237" s="87">
        <f t="shared" si="2702"/>
        <v>9.8283051342199307E-2</v>
      </c>
      <c r="S3237" s="64">
        <v>90</v>
      </c>
    </row>
    <row r="3238" spans="2:19" x14ac:dyDescent="0.25">
      <c r="B3238" s="62">
        <v>8</v>
      </c>
      <c r="C3238" s="64" t="s">
        <v>16</v>
      </c>
      <c r="D3238" s="68"/>
      <c r="E3238" s="68">
        <f t="shared" si="2695"/>
        <v>0</v>
      </c>
      <c r="F3238" s="63">
        <f t="shared" si="2696"/>
        <v>1.2899132527528889E-2</v>
      </c>
      <c r="G3238" s="65">
        <f>IFERROR(VLOOKUP(B3238,EFA!$C$2:$D$7,2,0),EFA!$D$7)</f>
        <v>1.0058360487805551</v>
      </c>
      <c r="H3238" s="69">
        <f>LGD!$D$7</f>
        <v>0.3</v>
      </c>
      <c r="I3238" s="68">
        <f t="shared" si="2697"/>
        <v>0</v>
      </c>
      <c r="J3238" s="70">
        <f t="shared" si="2698"/>
        <v>0.36836224802832446</v>
      </c>
      <c r="K3238" s="68">
        <f t="shared" si="2699"/>
        <v>0</v>
      </c>
      <c r="M3238" s="64">
        <v>96</v>
      </c>
      <c r="N3238" s="64">
        <v>1</v>
      </c>
      <c r="O3238" s="63">
        <f t="shared" si="2700"/>
        <v>0.13390000000000002</v>
      </c>
      <c r="P3238" s="87">
        <f t="shared" si="2694"/>
        <v>1.7026150849541188E-2</v>
      </c>
      <c r="Q3238" s="64">
        <f t="shared" si="2701"/>
        <v>6</v>
      </c>
      <c r="R3238" s="87">
        <f t="shared" si="2702"/>
        <v>9.8283051342199307E-2</v>
      </c>
      <c r="S3238" s="64">
        <v>90</v>
      </c>
    </row>
    <row r="3239" spans="2:19" x14ac:dyDescent="0.25">
      <c r="B3239" s="62">
        <v>8</v>
      </c>
      <c r="C3239" s="64" t="s">
        <v>17</v>
      </c>
      <c r="D3239" s="68"/>
      <c r="E3239" s="68">
        <f t="shared" si="2695"/>
        <v>0</v>
      </c>
      <c r="F3239" s="63">
        <f t="shared" si="2696"/>
        <v>1.2899132527528889E-2</v>
      </c>
      <c r="G3239" s="65">
        <f>IFERROR(VLOOKUP(B3239,EFA!$C$2:$D$7,2,0),EFA!$D$7)</f>
        <v>1.0058360487805551</v>
      </c>
      <c r="H3239" s="69">
        <f>LGD!$D$8</f>
        <v>4.6364209605119888E-2</v>
      </c>
      <c r="I3239" s="68">
        <f t="shared" si="2697"/>
        <v>0</v>
      </c>
      <c r="J3239" s="70">
        <f t="shared" si="2698"/>
        <v>0.36836224802832446</v>
      </c>
      <c r="K3239" s="68">
        <f t="shared" si="2699"/>
        <v>0</v>
      </c>
      <c r="M3239" s="64">
        <v>96</v>
      </c>
      <c r="N3239" s="64">
        <v>1</v>
      </c>
      <c r="O3239" s="63">
        <f t="shared" si="2700"/>
        <v>0.13390000000000002</v>
      </c>
      <c r="P3239" s="87">
        <f t="shared" si="2694"/>
        <v>1.7026150849541188E-2</v>
      </c>
      <c r="Q3239" s="64">
        <f t="shared" si="2701"/>
        <v>6</v>
      </c>
      <c r="R3239" s="87">
        <f t="shared" si="2702"/>
        <v>9.8283051342199307E-2</v>
      </c>
      <c r="S3239" s="64">
        <v>90</v>
      </c>
    </row>
    <row r="3240" spans="2:19" x14ac:dyDescent="0.25">
      <c r="B3240" s="62">
        <v>8</v>
      </c>
      <c r="C3240" s="64" t="s">
        <v>18</v>
      </c>
      <c r="D3240" s="68"/>
      <c r="E3240" s="68">
        <f t="shared" si="2695"/>
        <v>0</v>
      </c>
      <c r="F3240" s="63">
        <f t="shared" si="2696"/>
        <v>1.2899132527528889E-2</v>
      </c>
      <c r="G3240" s="65">
        <f>IFERROR(VLOOKUP(B3240,EFA!$C$2:$D$7,2,0),EFA!$D$7)</f>
        <v>1.0058360487805551</v>
      </c>
      <c r="H3240" s="69">
        <f>LGD!$D$9</f>
        <v>0.25</v>
      </c>
      <c r="I3240" s="68">
        <f t="shared" si="2697"/>
        <v>0</v>
      </c>
      <c r="J3240" s="70">
        <f t="shared" si="2698"/>
        <v>0.36836224802832446</v>
      </c>
      <c r="K3240" s="68">
        <f t="shared" si="2699"/>
        <v>0</v>
      </c>
      <c r="M3240" s="64">
        <v>96</v>
      </c>
      <c r="N3240" s="64">
        <v>1</v>
      </c>
      <c r="O3240" s="63">
        <f t="shared" si="2700"/>
        <v>0.13390000000000002</v>
      </c>
      <c r="P3240" s="87">
        <f t="shared" si="2694"/>
        <v>1.7026150849541188E-2</v>
      </c>
      <c r="Q3240" s="64">
        <f t="shared" si="2701"/>
        <v>6</v>
      </c>
      <c r="R3240" s="87">
        <f t="shared" si="2702"/>
        <v>9.8283051342199307E-2</v>
      </c>
      <c r="S3240" s="64">
        <v>90</v>
      </c>
    </row>
    <row r="3241" spans="2:19" x14ac:dyDescent="0.25">
      <c r="B3241" s="62">
        <v>8</v>
      </c>
      <c r="C3241" s="64" t="s">
        <v>19</v>
      </c>
      <c r="D3241" s="68"/>
      <c r="E3241" s="68">
        <f t="shared" si="2695"/>
        <v>0</v>
      </c>
      <c r="F3241" s="63">
        <f t="shared" si="2696"/>
        <v>1.2899132527528889E-2</v>
      </c>
      <c r="G3241" s="65">
        <f>IFERROR(VLOOKUP(B3241,EFA!$C$2:$D$7,2,0),EFA!$D$7)</f>
        <v>1.0058360487805551</v>
      </c>
      <c r="H3241" s="69">
        <f>LGD!$D$10</f>
        <v>0.35</v>
      </c>
      <c r="I3241" s="68">
        <f t="shared" si="2697"/>
        <v>0</v>
      </c>
      <c r="J3241" s="70">
        <f t="shared" si="2698"/>
        <v>0.36836224802832446</v>
      </c>
      <c r="K3241" s="68">
        <f t="shared" si="2699"/>
        <v>0</v>
      </c>
      <c r="M3241" s="64">
        <v>96</v>
      </c>
      <c r="N3241" s="64">
        <v>1</v>
      </c>
      <c r="O3241" s="63">
        <f t="shared" si="2700"/>
        <v>0.13390000000000002</v>
      </c>
      <c r="P3241" s="87">
        <f t="shared" si="2694"/>
        <v>1.7026150849541188E-2</v>
      </c>
      <c r="Q3241" s="64">
        <f t="shared" si="2701"/>
        <v>6</v>
      </c>
      <c r="R3241" s="87">
        <f t="shared" si="2702"/>
        <v>9.8283051342199307E-2</v>
      </c>
      <c r="S3241" s="64">
        <v>90</v>
      </c>
    </row>
    <row r="3242" spans="2:19" x14ac:dyDescent="0.25">
      <c r="B3242" s="62">
        <v>8</v>
      </c>
      <c r="C3242" s="64" t="s">
        <v>20</v>
      </c>
      <c r="D3242" s="68"/>
      <c r="E3242" s="68">
        <f t="shared" si="2695"/>
        <v>0</v>
      </c>
      <c r="F3242" s="63">
        <f t="shared" si="2696"/>
        <v>1.2899132527528889E-2</v>
      </c>
      <c r="G3242" s="65">
        <f>IFERROR(VLOOKUP(B3242,EFA!$C$2:$D$7,2,0),EFA!$D$7)</f>
        <v>1.0058360487805551</v>
      </c>
      <c r="H3242" s="69">
        <f>LGD!$D$11</f>
        <v>0.55000000000000004</v>
      </c>
      <c r="I3242" s="68">
        <f t="shared" si="2697"/>
        <v>0</v>
      </c>
      <c r="J3242" s="70">
        <f t="shared" si="2698"/>
        <v>0.36836224802832446</v>
      </c>
      <c r="K3242" s="68">
        <f t="shared" si="2699"/>
        <v>0</v>
      </c>
      <c r="M3242" s="64">
        <v>96</v>
      </c>
      <c r="N3242" s="64">
        <v>1</v>
      </c>
      <c r="O3242" s="63">
        <f t="shared" si="2700"/>
        <v>0.13390000000000002</v>
      </c>
      <c r="P3242" s="87">
        <f t="shared" si="2694"/>
        <v>1.7026150849541188E-2</v>
      </c>
      <c r="Q3242" s="64">
        <f t="shared" si="2701"/>
        <v>6</v>
      </c>
      <c r="R3242" s="87">
        <f t="shared" si="2702"/>
        <v>9.8283051342199307E-2</v>
      </c>
      <c r="S3242" s="64">
        <v>90</v>
      </c>
    </row>
    <row r="3243" spans="2:19" x14ac:dyDescent="0.25">
      <c r="C3243" s="88"/>
      <c r="D3243" s="101"/>
      <c r="E3243" s="101"/>
      <c r="F3243" s="90"/>
      <c r="G3243" s="91"/>
      <c r="H3243" s="92"/>
      <c r="I3243" s="101"/>
      <c r="J3243" s="93"/>
      <c r="K3243" s="101"/>
    </row>
    <row r="3244" spans="2:19" x14ac:dyDescent="0.25">
      <c r="B3244" s="62" t="s">
        <v>52</v>
      </c>
      <c r="C3244" s="64" t="s">
        <v>9</v>
      </c>
      <c r="D3244" s="64">
        <v>9</v>
      </c>
      <c r="E3244" s="84" t="s">
        <v>26</v>
      </c>
      <c r="F3244" s="84" t="s">
        <v>39</v>
      </c>
      <c r="G3244" s="84" t="s">
        <v>27</v>
      </c>
      <c r="H3244" s="84" t="s">
        <v>28</v>
      </c>
      <c r="I3244" s="84" t="s">
        <v>29</v>
      </c>
      <c r="J3244" s="84" t="s">
        <v>30</v>
      </c>
      <c r="K3244" s="85" t="s">
        <v>31</v>
      </c>
      <c r="M3244" s="85" t="s">
        <v>32</v>
      </c>
      <c r="N3244" s="85" t="s">
        <v>33</v>
      </c>
      <c r="O3244" s="85" t="s">
        <v>34</v>
      </c>
      <c r="P3244" s="85" t="s">
        <v>35</v>
      </c>
      <c r="Q3244" s="85" t="s">
        <v>36</v>
      </c>
      <c r="R3244" s="85" t="s">
        <v>37</v>
      </c>
      <c r="S3244" s="85" t="s">
        <v>38</v>
      </c>
    </row>
    <row r="3245" spans="2:19" x14ac:dyDescent="0.25">
      <c r="B3245" s="62">
        <v>1</v>
      </c>
      <c r="C3245" s="64" t="s">
        <v>12</v>
      </c>
      <c r="D3245" s="68">
        <f>'61-90 days'!C13</f>
        <v>0</v>
      </c>
      <c r="E3245" s="68">
        <f>D3245*R3245</f>
        <v>0</v>
      </c>
      <c r="F3245" s="63">
        <f>$D$5</f>
        <v>0.24547174401825564</v>
      </c>
      <c r="G3245" s="65">
        <f>IFERROR(VLOOKUP(B3245,EFA!$C$2:$D$7,2,0),EFA!$D$7)</f>
        <v>1.0407772896135385</v>
      </c>
      <c r="H3245" s="69">
        <f>LGD!$D$3</f>
        <v>0</v>
      </c>
      <c r="I3245" s="68">
        <f>E3245*F3245*G3245*H3245</f>
        <v>0</v>
      </c>
      <c r="J3245" s="70">
        <f>1/((1+($O$16/12))^(M3245-Q3245))</f>
        <v>0.93558878588680383</v>
      </c>
      <c r="K3245" s="68">
        <f>I3245*J3245</f>
        <v>0</v>
      </c>
      <c r="M3245" s="64">
        <v>108</v>
      </c>
      <c r="N3245" s="64">
        <v>1</v>
      </c>
      <c r="O3245" s="63">
        <f>$O$16</f>
        <v>0.13390000000000002</v>
      </c>
      <c r="P3245" s="87">
        <f t="shared" ref="P3245:P3253" si="2703">PMT(O3245/12,M3245,-N3245,0,0)</f>
        <v>1.5978564997313618E-2</v>
      </c>
      <c r="Q3245" s="64">
        <f>M3245-S3245</f>
        <v>102</v>
      </c>
      <c r="R3245" s="87">
        <f>PV(O3245/12,Q3245,-P3245,0,0)</f>
        <v>0.97025971965360158</v>
      </c>
      <c r="S3245" s="64">
        <v>6</v>
      </c>
    </row>
    <row r="3246" spans="2:19" x14ac:dyDescent="0.25">
      <c r="B3246" s="62">
        <v>1</v>
      </c>
      <c r="C3246" s="64" t="s">
        <v>13</v>
      </c>
      <c r="D3246" s="68">
        <f>'61-90 days'!D13</f>
        <v>0</v>
      </c>
      <c r="E3246" s="68">
        <f t="shared" ref="E3246:E3253" si="2704">D3246*R3246</f>
        <v>0</v>
      </c>
      <c r="F3246" s="63">
        <f t="shared" ref="F3246:F3253" si="2705">$D$5</f>
        <v>0.24547174401825564</v>
      </c>
      <c r="G3246" s="65">
        <f>IFERROR(VLOOKUP(B3246,EFA!$C$2:$D$7,2,0),EFA!$D$7)</f>
        <v>1.0407772896135385</v>
      </c>
      <c r="H3246" s="69">
        <f>LGD!$D$4</f>
        <v>0.55000000000000004</v>
      </c>
      <c r="I3246" s="68">
        <f t="shared" ref="I3246:I3253" si="2706">E3246*F3246*G3246*H3246</f>
        <v>0</v>
      </c>
      <c r="J3246" s="70">
        <f t="shared" ref="J3246:J3253" si="2707">1/((1+($O$16/12))^(M3246-Q3246))</f>
        <v>0.93558878588680383</v>
      </c>
      <c r="K3246" s="68">
        <f t="shared" ref="K3246:K3253" si="2708">I3246*J3246</f>
        <v>0</v>
      </c>
      <c r="M3246" s="64">
        <v>108</v>
      </c>
      <c r="N3246" s="64">
        <v>1</v>
      </c>
      <c r="O3246" s="63">
        <f t="shared" ref="O3246:O3253" si="2709">$O$16</f>
        <v>0.13390000000000002</v>
      </c>
      <c r="P3246" s="87">
        <f t="shared" si="2703"/>
        <v>1.5978564997313618E-2</v>
      </c>
      <c r="Q3246" s="64">
        <f t="shared" ref="Q3246:Q3253" si="2710">M3246-S3246</f>
        <v>102</v>
      </c>
      <c r="R3246" s="87">
        <f t="shared" ref="R3246:R3253" si="2711">PV(O3246/12,Q3246,-P3246,0,0)</f>
        <v>0.97025971965360158</v>
      </c>
      <c r="S3246" s="64">
        <v>6</v>
      </c>
    </row>
    <row r="3247" spans="2:19" x14ac:dyDescent="0.25">
      <c r="B3247" s="62">
        <v>1</v>
      </c>
      <c r="C3247" s="64" t="s">
        <v>14</v>
      </c>
      <c r="D3247" s="68">
        <f>'61-90 days'!E13</f>
        <v>0</v>
      </c>
      <c r="E3247" s="68">
        <f t="shared" si="2704"/>
        <v>0</v>
      </c>
      <c r="F3247" s="63">
        <f t="shared" si="2705"/>
        <v>0.24547174401825564</v>
      </c>
      <c r="G3247" s="65">
        <f>IFERROR(VLOOKUP(B3247,EFA!$C$2:$D$7,2,0),EFA!$D$7)</f>
        <v>1.0407772896135385</v>
      </c>
      <c r="H3247" s="69">
        <f>LGD!$D$5</f>
        <v>0.14000000000000001</v>
      </c>
      <c r="I3247" s="68">
        <f t="shared" si="2706"/>
        <v>0</v>
      </c>
      <c r="J3247" s="70">
        <f t="shared" si="2707"/>
        <v>0.93558878588680383</v>
      </c>
      <c r="K3247" s="68">
        <f t="shared" si="2708"/>
        <v>0</v>
      </c>
      <c r="M3247" s="64">
        <v>108</v>
      </c>
      <c r="N3247" s="64">
        <v>1</v>
      </c>
      <c r="O3247" s="63">
        <f t="shared" si="2709"/>
        <v>0.13390000000000002</v>
      </c>
      <c r="P3247" s="87">
        <f t="shared" si="2703"/>
        <v>1.5978564997313618E-2</v>
      </c>
      <c r="Q3247" s="64">
        <f t="shared" si="2710"/>
        <v>102</v>
      </c>
      <c r="R3247" s="87">
        <f t="shared" si="2711"/>
        <v>0.97025971965360158</v>
      </c>
      <c r="S3247" s="64">
        <v>6</v>
      </c>
    </row>
    <row r="3248" spans="2:19" x14ac:dyDescent="0.25">
      <c r="B3248" s="62">
        <v>1</v>
      </c>
      <c r="C3248" s="64" t="s">
        <v>15</v>
      </c>
      <c r="D3248" s="68">
        <f>'61-90 days'!F13</f>
        <v>0</v>
      </c>
      <c r="E3248" s="68">
        <f t="shared" si="2704"/>
        <v>0</v>
      </c>
      <c r="F3248" s="63">
        <f t="shared" si="2705"/>
        <v>0.24547174401825564</v>
      </c>
      <c r="G3248" s="65">
        <f>IFERROR(VLOOKUP(B3248,EFA!$C$2:$D$7,2,0),EFA!$D$7)</f>
        <v>1.0407772896135385</v>
      </c>
      <c r="H3248" s="69">
        <f>LGD!$D$6</f>
        <v>0.3</v>
      </c>
      <c r="I3248" s="68">
        <f t="shared" si="2706"/>
        <v>0</v>
      </c>
      <c r="J3248" s="70">
        <f t="shared" si="2707"/>
        <v>0.93558878588680383</v>
      </c>
      <c r="K3248" s="68">
        <f t="shared" si="2708"/>
        <v>0</v>
      </c>
      <c r="M3248" s="64">
        <v>108</v>
      </c>
      <c r="N3248" s="64">
        <v>1</v>
      </c>
      <c r="O3248" s="63">
        <f t="shared" si="2709"/>
        <v>0.13390000000000002</v>
      </c>
      <c r="P3248" s="87">
        <f t="shared" si="2703"/>
        <v>1.5978564997313618E-2</v>
      </c>
      <c r="Q3248" s="64">
        <f t="shared" si="2710"/>
        <v>102</v>
      </c>
      <c r="R3248" s="87">
        <f t="shared" si="2711"/>
        <v>0.97025971965360158</v>
      </c>
      <c r="S3248" s="64">
        <v>6</v>
      </c>
    </row>
    <row r="3249" spans="2:19" x14ac:dyDescent="0.25">
      <c r="B3249" s="62">
        <v>1</v>
      </c>
      <c r="C3249" s="64" t="s">
        <v>16</v>
      </c>
      <c r="D3249" s="68">
        <f>'61-90 days'!G13</f>
        <v>0</v>
      </c>
      <c r="E3249" s="68">
        <f t="shared" si="2704"/>
        <v>0</v>
      </c>
      <c r="F3249" s="63">
        <f t="shared" si="2705"/>
        <v>0.24547174401825564</v>
      </c>
      <c r="G3249" s="65">
        <f>IFERROR(VLOOKUP(B3249,EFA!$C$2:$D$7,2,0),EFA!$D$7)</f>
        <v>1.0407772896135385</v>
      </c>
      <c r="H3249" s="69">
        <f>LGD!$D$7</f>
        <v>0.3</v>
      </c>
      <c r="I3249" s="68">
        <f t="shared" si="2706"/>
        <v>0</v>
      </c>
      <c r="J3249" s="70">
        <f t="shared" si="2707"/>
        <v>0.93558878588680383</v>
      </c>
      <c r="K3249" s="68">
        <f t="shared" si="2708"/>
        <v>0</v>
      </c>
      <c r="M3249" s="64">
        <v>108</v>
      </c>
      <c r="N3249" s="64">
        <v>1</v>
      </c>
      <c r="O3249" s="63">
        <f t="shared" si="2709"/>
        <v>0.13390000000000002</v>
      </c>
      <c r="P3249" s="87">
        <f t="shared" si="2703"/>
        <v>1.5978564997313618E-2</v>
      </c>
      <c r="Q3249" s="64">
        <f t="shared" si="2710"/>
        <v>102</v>
      </c>
      <c r="R3249" s="87">
        <f t="shared" si="2711"/>
        <v>0.97025971965360158</v>
      </c>
      <c r="S3249" s="64">
        <v>6</v>
      </c>
    </row>
    <row r="3250" spans="2:19" x14ac:dyDescent="0.25">
      <c r="B3250" s="62">
        <v>1</v>
      </c>
      <c r="C3250" s="64" t="s">
        <v>17</v>
      </c>
      <c r="D3250" s="68">
        <f>'61-90 days'!H13</f>
        <v>0</v>
      </c>
      <c r="E3250" s="68">
        <f t="shared" si="2704"/>
        <v>0</v>
      </c>
      <c r="F3250" s="63">
        <f t="shared" si="2705"/>
        <v>0.24547174401825564</v>
      </c>
      <c r="G3250" s="65">
        <f>IFERROR(VLOOKUP(B3250,EFA!$C$2:$D$7,2,0),EFA!$D$7)</f>
        <v>1.0407772896135385</v>
      </c>
      <c r="H3250" s="69">
        <f>LGD!$D$8</f>
        <v>4.6364209605119888E-2</v>
      </c>
      <c r="I3250" s="68">
        <f t="shared" si="2706"/>
        <v>0</v>
      </c>
      <c r="J3250" s="70">
        <f t="shared" si="2707"/>
        <v>0.93558878588680383</v>
      </c>
      <c r="K3250" s="68">
        <f t="shared" si="2708"/>
        <v>0</v>
      </c>
      <c r="M3250" s="64">
        <v>108</v>
      </c>
      <c r="N3250" s="64">
        <v>1</v>
      </c>
      <c r="O3250" s="63">
        <f t="shared" si="2709"/>
        <v>0.13390000000000002</v>
      </c>
      <c r="P3250" s="87">
        <f t="shared" si="2703"/>
        <v>1.5978564997313618E-2</v>
      </c>
      <c r="Q3250" s="64">
        <f t="shared" si="2710"/>
        <v>102</v>
      </c>
      <c r="R3250" s="87">
        <f t="shared" si="2711"/>
        <v>0.97025971965360158</v>
      </c>
      <c r="S3250" s="64">
        <v>6</v>
      </c>
    </row>
    <row r="3251" spans="2:19" x14ac:dyDescent="0.25">
      <c r="B3251" s="62">
        <v>1</v>
      </c>
      <c r="C3251" s="64" t="s">
        <v>18</v>
      </c>
      <c r="D3251" s="68">
        <f>'61-90 days'!I13</f>
        <v>0</v>
      </c>
      <c r="E3251" s="68">
        <f t="shared" si="2704"/>
        <v>0</v>
      </c>
      <c r="F3251" s="63">
        <f t="shared" si="2705"/>
        <v>0.24547174401825564</v>
      </c>
      <c r="G3251" s="65">
        <f>IFERROR(VLOOKUP(B3251,EFA!$C$2:$D$7,2,0),EFA!$D$7)</f>
        <v>1.0407772896135385</v>
      </c>
      <c r="H3251" s="69">
        <f>LGD!$D$9</f>
        <v>0.25</v>
      </c>
      <c r="I3251" s="68">
        <f t="shared" si="2706"/>
        <v>0</v>
      </c>
      <c r="J3251" s="70">
        <f t="shared" si="2707"/>
        <v>0.93558878588680383</v>
      </c>
      <c r="K3251" s="68">
        <f t="shared" si="2708"/>
        <v>0</v>
      </c>
      <c r="M3251" s="64">
        <v>108</v>
      </c>
      <c r="N3251" s="64">
        <v>1</v>
      </c>
      <c r="O3251" s="63">
        <f t="shared" si="2709"/>
        <v>0.13390000000000002</v>
      </c>
      <c r="P3251" s="87">
        <f t="shared" si="2703"/>
        <v>1.5978564997313618E-2</v>
      </c>
      <c r="Q3251" s="64">
        <f t="shared" si="2710"/>
        <v>102</v>
      </c>
      <c r="R3251" s="87">
        <f t="shared" si="2711"/>
        <v>0.97025971965360158</v>
      </c>
      <c r="S3251" s="64">
        <v>6</v>
      </c>
    </row>
    <row r="3252" spans="2:19" x14ac:dyDescent="0.25">
      <c r="B3252" s="62">
        <v>1</v>
      </c>
      <c r="C3252" s="64" t="s">
        <v>19</v>
      </c>
      <c r="D3252" s="68">
        <f>'61-90 days'!J13</f>
        <v>0</v>
      </c>
      <c r="E3252" s="68">
        <f t="shared" si="2704"/>
        <v>0</v>
      </c>
      <c r="F3252" s="63">
        <f t="shared" si="2705"/>
        <v>0.24547174401825564</v>
      </c>
      <c r="G3252" s="65">
        <f>IFERROR(VLOOKUP(B3252,EFA!$C$2:$D$7,2,0),EFA!$D$7)</f>
        <v>1.0407772896135385</v>
      </c>
      <c r="H3252" s="69">
        <f>LGD!$D$10</f>
        <v>0.35</v>
      </c>
      <c r="I3252" s="68">
        <f t="shared" si="2706"/>
        <v>0</v>
      </c>
      <c r="J3252" s="70">
        <f t="shared" si="2707"/>
        <v>0.93558878588680383</v>
      </c>
      <c r="K3252" s="68">
        <f t="shared" si="2708"/>
        <v>0</v>
      </c>
      <c r="M3252" s="64">
        <v>108</v>
      </c>
      <c r="N3252" s="64">
        <v>1</v>
      </c>
      <c r="O3252" s="63">
        <f t="shared" si="2709"/>
        <v>0.13390000000000002</v>
      </c>
      <c r="P3252" s="87">
        <f t="shared" si="2703"/>
        <v>1.5978564997313618E-2</v>
      </c>
      <c r="Q3252" s="64">
        <f t="shared" si="2710"/>
        <v>102</v>
      </c>
      <c r="R3252" s="87">
        <f t="shared" si="2711"/>
        <v>0.97025971965360158</v>
      </c>
      <c r="S3252" s="64">
        <v>6</v>
      </c>
    </row>
    <row r="3253" spans="2:19" x14ac:dyDescent="0.25">
      <c r="B3253" s="62">
        <v>1</v>
      </c>
      <c r="C3253" s="64" t="s">
        <v>20</v>
      </c>
      <c r="D3253" s="68">
        <f>'61-90 days'!K13</f>
        <v>0</v>
      </c>
      <c r="E3253" s="68">
        <f t="shared" si="2704"/>
        <v>0</v>
      </c>
      <c r="F3253" s="63">
        <f t="shared" si="2705"/>
        <v>0.24547174401825564</v>
      </c>
      <c r="G3253" s="65">
        <f>IFERROR(VLOOKUP(B3253,EFA!$C$2:$D$7,2,0),EFA!$D$7)</f>
        <v>1.0407772896135385</v>
      </c>
      <c r="H3253" s="69">
        <f>LGD!$D$11</f>
        <v>0.55000000000000004</v>
      </c>
      <c r="I3253" s="68">
        <f t="shared" si="2706"/>
        <v>0</v>
      </c>
      <c r="J3253" s="70">
        <f t="shared" si="2707"/>
        <v>0.93558878588680383</v>
      </c>
      <c r="K3253" s="68">
        <f t="shared" si="2708"/>
        <v>0</v>
      </c>
      <c r="M3253" s="64">
        <v>108</v>
      </c>
      <c r="N3253" s="64">
        <v>1</v>
      </c>
      <c r="O3253" s="63">
        <f t="shared" si="2709"/>
        <v>0.13390000000000002</v>
      </c>
      <c r="P3253" s="87">
        <f t="shared" si="2703"/>
        <v>1.5978564997313618E-2</v>
      </c>
      <c r="Q3253" s="64">
        <f t="shared" si="2710"/>
        <v>102</v>
      </c>
      <c r="R3253" s="87">
        <f t="shared" si="2711"/>
        <v>0.97025971965360158</v>
      </c>
      <c r="S3253" s="64">
        <v>6</v>
      </c>
    </row>
    <row r="3254" spans="2:19" x14ac:dyDescent="0.25">
      <c r="C3254" s="88"/>
      <c r="D3254" s="89"/>
      <c r="E3254" s="89"/>
      <c r="F3254" s="90"/>
      <c r="G3254" s="91"/>
      <c r="H3254" s="92"/>
      <c r="I3254" s="89"/>
      <c r="J3254" s="93"/>
      <c r="K3254" s="89"/>
      <c r="M3254" s="94"/>
      <c r="N3254" s="94"/>
      <c r="O3254" s="95"/>
      <c r="P3254" s="96"/>
      <c r="Q3254" s="94"/>
      <c r="R3254" s="96"/>
      <c r="S3254" s="94"/>
    </row>
    <row r="3255" spans="2:19" x14ac:dyDescent="0.25">
      <c r="B3255" s="62" t="s">
        <v>52</v>
      </c>
      <c r="C3255" s="64" t="s">
        <v>9</v>
      </c>
      <c r="D3255" s="64">
        <v>9</v>
      </c>
      <c r="E3255" s="84" t="s">
        <v>26</v>
      </c>
      <c r="F3255" s="84" t="s">
        <v>39</v>
      </c>
      <c r="G3255" s="84" t="s">
        <v>27</v>
      </c>
      <c r="H3255" s="84" t="s">
        <v>28</v>
      </c>
      <c r="I3255" s="84" t="s">
        <v>29</v>
      </c>
      <c r="J3255" s="84" t="s">
        <v>30</v>
      </c>
      <c r="K3255" s="85" t="s">
        <v>31</v>
      </c>
      <c r="M3255" s="85" t="s">
        <v>32</v>
      </c>
      <c r="N3255" s="85" t="s">
        <v>33</v>
      </c>
      <c r="O3255" s="85" t="s">
        <v>34</v>
      </c>
      <c r="P3255" s="85" t="s">
        <v>35</v>
      </c>
      <c r="Q3255" s="85" t="s">
        <v>36</v>
      </c>
      <c r="R3255" s="85" t="s">
        <v>37</v>
      </c>
      <c r="S3255" s="85" t="s">
        <v>38</v>
      </c>
    </row>
    <row r="3256" spans="2:19" x14ac:dyDescent="0.25">
      <c r="B3256" s="62">
        <v>2</v>
      </c>
      <c r="C3256" s="64" t="s">
        <v>12</v>
      </c>
      <c r="D3256" s="68"/>
      <c r="E3256" s="68">
        <f>D3245*R3256</f>
        <v>0</v>
      </c>
      <c r="F3256" s="63">
        <f>$E$5-$D$5</f>
        <v>6.8235135937094266E-2</v>
      </c>
      <c r="G3256" s="65">
        <f>IFERROR(VLOOKUP(B3256,EFA!$C$2:$D$7,2,0),EFA!$D$7)</f>
        <v>0.97341921930465047</v>
      </c>
      <c r="H3256" s="69">
        <f>LGD!$D$3</f>
        <v>0</v>
      </c>
      <c r="I3256" s="68">
        <f>E3256*F3256*G3256*H3256</f>
        <v>0</v>
      </c>
      <c r="J3256" s="70">
        <f>1/((1+($O$16/12))^(M3256-Q3256))</f>
        <v>0.81894554163582844</v>
      </c>
      <c r="K3256" s="68">
        <f>I3256*J3256</f>
        <v>0</v>
      </c>
      <c r="M3256" s="64">
        <v>108</v>
      </c>
      <c r="N3256" s="64">
        <v>1</v>
      </c>
      <c r="O3256" s="63">
        <f>$O$16</f>
        <v>0.13390000000000002</v>
      </c>
      <c r="P3256" s="87">
        <f t="shared" ref="P3256:P3264" si="2712">PMT(O3256/12,M3256,-N3256,0,0)</f>
        <v>1.5978564997313618E-2</v>
      </c>
      <c r="Q3256" s="64">
        <f>M3256-S3256</f>
        <v>90</v>
      </c>
      <c r="R3256" s="87">
        <f>PV(O3256/12,Q3256,-P3256,0,0)</f>
        <v>0.90449573185689092</v>
      </c>
      <c r="S3256" s="64">
        <f>12+6</f>
        <v>18</v>
      </c>
    </row>
    <row r="3257" spans="2:19" x14ac:dyDescent="0.25">
      <c r="B3257" s="62">
        <v>2</v>
      </c>
      <c r="C3257" s="64" t="s">
        <v>13</v>
      </c>
      <c r="D3257" s="68"/>
      <c r="E3257" s="68">
        <f t="shared" ref="E3257:E3264" si="2713">D3246*R3257</f>
        <v>0</v>
      </c>
      <c r="F3257" s="63">
        <f t="shared" ref="F3257:F3264" si="2714">$E$5-$D$5</f>
        <v>6.8235135937094266E-2</v>
      </c>
      <c r="G3257" s="65">
        <f>IFERROR(VLOOKUP(B3257,EFA!$C$2:$D$7,2,0),EFA!$D$7)</f>
        <v>0.97341921930465047</v>
      </c>
      <c r="H3257" s="69">
        <f>LGD!$D$4</f>
        <v>0.55000000000000004</v>
      </c>
      <c r="I3257" s="68">
        <f t="shared" ref="I3257:I3264" si="2715">E3257*F3257*G3257*H3257</f>
        <v>0</v>
      </c>
      <c r="J3257" s="70">
        <f t="shared" ref="J3257:J3264" si="2716">1/((1+($O$16/12))^(M3257-Q3257))</f>
        <v>0.81894554163582844</v>
      </c>
      <c r="K3257" s="68">
        <f t="shared" ref="K3257:K3264" si="2717">I3257*J3257</f>
        <v>0</v>
      </c>
      <c r="M3257" s="64">
        <v>108</v>
      </c>
      <c r="N3257" s="64">
        <v>1</v>
      </c>
      <c r="O3257" s="63">
        <f t="shared" ref="O3257:O3264" si="2718">$O$16</f>
        <v>0.13390000000000002</v>
      </c>
      <c r="P3257" s="87">
        <f t="shared" si="2712"/>
        <v>1.5978564997313618E-2</v>
      </c>
      <c r="Q3257" s="64">
        <f t="shared" ref="Q3257:Q3264" si="2719">M3257-S3257</f>
        <v>90</v>
      </c>
      <c r="R3257" s="87">
        <f t="shared" ref="R3257:R3264" si="2720">PV(O3257/12,Q3257,-P3257,0,0)</f>
        <v>0.90449573185689092</v>
      </c>
      <c r="S3257" s="64">
        <f t="shared" ref="S3257:S3264" si="2721">12+6</f>
        <v>18</v>
      </c>
    </row>
    <row r="3258" spans="2:19" x14ac:dyDescent="0.25">
      <c r="B3258" s="62">
        <v>2</v>
      </c>
      <c r="C3258" s="64" t="s">
        <v>14</v>
      </c>
      <c r="D3258" s="68"/>
      <c r="E3258" s="68">
        <f t="shared" si="2713"/>
        <v>0</v>
      </c>
      <c r="F3258" s="63">
        <f t="shared" si="2714"/>
        <v>6.8235135937094266E-2</v>
      </c>
      <c r="G3258" s="65">
        <f>IFERROR(VLOOKUP(B3258,EFA!$C$2:$D$7,2,0),EFA!$D$7)</f>
        <v>0.97341921930465047</v>
      </c>
      <c r="H3258" s="69">
        <f>LGD!$D$5</f>
        <v>0.14000000000000001</v>
      </c>
      <c r="I3258" s="68">
        <f t="shared" si="2715"/>
        <v>0</v>
      </c>
      <c r="J3258" s="70">
        <f t="shared" si="2716"/>
        <v>0.81894554163582844</v>
      </c>
      <c r="K3258" s="68">
        <f t="shared" si="2717"/>
        <v>0</v>
      </c>
      <c r="M3258" s="64">
        <v>108</v>
      </c>
      <c r="N3258" s="64">
        <v>1</v>
      </c>
      <c r="O3258" s="63">
        <f t="shared" si="2718"/>
        <v>0.13390000000000002</v>
      </c>
      <c r="P3258" s="87">
        <f t="shared" si="2712"/>
        <v>1.5978564997313618E-2</v>
      </c>
      <c r="Q3258" s="64">
        <f t="shared" si="2719"/>
        <v>90</v>
      </c>
      <c r="R3258" s="87">
        <f t="shared" si="2720"/>
        <v>0.90449573185689092</v>
      </c>
      <c r="S3258" s="64">
        <f t="shared" si="2721"/>
        <v>18</v>
      </c>
    </row>
    <row r="3259" spans="2:19" x14ac:dyDescent="0.25">
      <c r="B3259" s="62">
        <v>2</v>
      </c>
      <c r="C3259" s="64" t="s">
        <v>15</v>
      </c>
      <c r="D3259" s="68"/>
      <c r="E3259" s="68">
        <f t="shared" si="2713"/>
        <v>0</v>
      </c>
      <c r="F3259" s="63">
        <f t="shared" si="2714"/>
        <v>6.8235135937094266E-2</v>
      </c>
      <c r="G3259" s="65">
        <f>IFERROR(VLOOKUP(B3259,EFA!$C$2:$D$7,2,0),EFA!$D$7)</f>
        <v>0.97341921930465047</v>
      </c>
      <c r="H3259" s="69">
        <f>LGD!$D$6</f>
        <v>0.3</v>
      </c>
      <c r="I3259" s="68">
        <f t="shared" si="2715"/>
        <v>0</v>
      </c>
      <c r="J3259" s="70">
        <f t="shared" si="2716"/>
        <v>0.81894554163582844</v>
      </c>
      <c r="K3259" s="68">
        <f t="shared" si="2717"/>
        <v>0</v>
      </c>
      <c r="M3259" s="64">
        <v>108</v>
      </c>
      <c r="N3259" s="64">
        <v>1</v>
      </c>
      <c r="O3259" s="63">
        <f t="shared" si="2718"/>
        <v>0.13390000000000002</v>
      </c>
      <c r="P3259" s="87">
        <f t="shared" si="2712"/>
        <v>1.5978564997313618E-2</v>
      </c>
      <c r="Q3259" s="64">
        <f t="shared" si="2719"/>
        <v>90</v>
      </c>
      <c r="R3259" s="87">
        <f t="shared" si="2720"/>
        <v>0.90449573185689092</v>
      </c>
      <c r="S3259" s="64">
        <f t="shared" si="2721"/>
        <v>18</v>
      </c>
    </row>
    <row r="3260" spans="2:19" x14ac:dyDescent="0.25">
      <c r="B3260" s="62">
        <v>2</v>
      </c>
      <c r="C3260" s="64" t="s">
        <v>16</v>
      </c>
      <c r="D3260" s="68"/>
      <c r="E3260" s="68">
        <f t="shared" si="2713"/>
        <v>0</v>
      </c>
      <c r="F3260" s="63">
        <f t="shared" si="2714"/>
        <v>6.8235135937094266E-2</v>
      </c>
      <c r="G3260" s="65">
        <f>IFERROR(VLOOKUP(B3260,EFA!$C$2:$D$7,2,0),EFA!$D$7)</f>
        <v>0.97341921930465047</v>
      </c>
      <c r="H3260" s="69">
        <f>LGD!$D$7</f>
        <v>0.3</v>
      </c>
      <c r="I3260" s="68">
        <f t="shared" si="2715"/>
        <v>0</v>
      </c>
      <c r="J3260" s="70">
        <f t="shared" si="2716"/>
        <v>0.81894554163582844</v>
      </c>
      <c r="K3260" s="68">
        <f t="shared" si="2717"/>
        <v>0</v>
      </c>
      <c r="M3260" s="64">
        <v>108</v>
      </c>
      <c r="N3260" s="64">
        <v>1</v>
      </c>
      <c r="O3260" s="63">
        <f t="shared" si="2718"/>
        <v>0.13390000000000002</v>
      </c>
      <c r="P3260" s="87">
        <f t="shared" si="2712"/>
        <v>1.5978564997313618E-2</v>
      </c>
      <c r="Q3260" s="64">
        <f t="shared" si="2719"/>
        <v>90</v>
      </c>
      <c r="R3260" s="87">
        <f t="shared" si="2720"/>
        <v>0.90449573185689092</v>
      </c>
      <c r="S3260" s="64">
        <f t="shared" si="2721"/>
        <v>18</v>
      </c>
    </row>
    <row r="3261" spans="2:19" x14ac:dyDescent="0.25">
      <c r="B3261" s="62">
        <v>2</v>
      </c>
      <c r="C3261" s="64" t="s">
        <v>17</v>
      </c>
      <c r="D3261" s="68"/>
      <c r="E3261" s="68">
        <f t="shared" si="2713"/>
        <v>0</v>
      </c>
      <c r="F3261" s="63">
        <f t="shared" si="2714"/>
        <v>6.8235135937094266E-2</v>
      </c>
      <c r="G3261" s="65">
        <f>IFERROR(VLOOKUP(B3261,EFA!$C$2:$D$7,2,0),EFA!$D$7)</f>
        <v>0.97341921930465047</v>
      </c>
      <c r="H3261" s="69">
        <f>LGD!$D$8</f>
        <v>4.6364209605119888E-2</v>
      </c>
      <c r="I3261" s="68">
        <f t="shared" si="2715"/>
        <v>0</v>
      </c>
      <c r="J3261" s="70">
        <f t="shared" si="2716"/>
        <v>0.81894554163582844</v>
      </c>
      <c r="K3261" s="68">
        <f t="shared" si="2717"/>
        <v>0</v>
      </c>
      <c r="M3261" s="64">
        <v>108</v>
      </c>
      <c r="N3261" s="64">
        <v>1</v>
      </c>
      <c r="O3261" s="63">
        <f t="shared" si="2718"/>
        <v>0.13390000000000002</v>
      </c>
      <c r="P3261" s="87">
        <f t="shared" si="2712"/>
        <v>1.5978564997313618E-2</v>
      </c>
      <c r="Q3261" s="64">
        <f t="shared" si="2719"/>
        <v>90</v>
      </c>
      <c r="R3261" s="87">
        <f t="shared" si="2720"/>
        <v>0.90449573185689092</v>
      </c>
      <c r="S3261" s="64">
        <f t="shared" si="2721"/>
        <v>18</v>
      </c>
    </row>
    <row r="3262" spans="2:19" x14ac:dyDescent="0.25">
      <c r="B3262" s="62">
        <v>2</v>
      </c>
      <c r="C3262" s="64" t="s">
        <v>18</v>
      </c>
      <c r="D3262" s="68"/>
      <c r="E3262" s="68">
        <f t="shared" si="2713"/>
        <v>0</v>
      </c>
      <c r="F3262" s="63">
        <f t="shared" si="2714"/>
        <v>6.8235135937094266E-2</v>
      </c>
      <c r="G3262" s="65">
        <f>IFERROR(VLOOKUP(B3262,EFA!$C$2:$D$7,2,0),EFA!$D$7)</f>
        <v>0.97341921930465047</v>
      </c>
      <c r="H3262" s="69">
        <f>LGD!$D$9</f>
        <v>0.25</v>
      </c>
      <c r="I3262" s="68">
        <f t="shared" si="2715"/>
        <v>0</v>
      </c>
      <c r="J3262" s="70">
        <f t="shared" si="2716"/>
        <v>0.81894554163582844</v>
      </c>
      <c r="K3262" s="68">
        <f t="shared" si="2717"/>
        <v>0</v>
      </c>
      <c r="M3262" s="64">
        <v>108</v>
      </c>
      <c r="N3262" s="64">
        <v>1</v>
      </c>
      <c r="O3262" s="63">
        <f t="shared" si="2718"/>
        <v>0.13390000000000002</v>
      </c>
      <c r="P3262" s="87">
        <f t="shared" si="2712"/>
        <v>1.5978564997313618E-2</v>
      </c>
      <c r="Q3262" s="64">
        <f t="shared" si="2719"/>
        <v>90</v>
      </c>
      <c r="R3262" s="87">
        <f t="shared" si="2720"/>
        <v>0.90449573185689092</v>
      </c>
      <c r="S3262" s="64">
        <f t="shared" si="2721"/>
        <v>18</v>
      </c>
    </row>
    <row r="3263" spans="2:19" x14ac:dyDescent="0.25">
      <c r="B3263" s="62">
        <v>2</v>
      </c>
      <c r="C3263" s="64" t="s">
        <v>19</v>
      </c>
      <c r="D3263" s="68"/>
      <c r="E3263" s="68">
        <f t="shared" si="2713"/>
        <v>0</v>
      </c>
      <c r="F3263" s="63">
        <f t="shared" si="2714"/>
        <v>6.8235135937094266E-2</v>
      </c>
      <c r="G3263" s="65">
        <f>IFERROR(VLOOKUP(B3263,EFA!$C$2:$D$7,2,0),EFA!$D$7)</f>
        <v>0.97341921930465047</v>
      </c>
      <c r="H3263" s="69">
        <f>LGD!$D$10</f>
        <v>0.35</v>
      </c>
      <c r="I3263" s="68">
        <f t="shared" si="2715"/>
        <v>0</v>
      </c>
      <c r="J3263" s="70">
        <f t="shared" si="2716"/>
        <v>0.81894554163582844</v>
      </c>
      <c r="K3263" s="68">
        <f t="shared" si="2717"/>
        <v>0</v>
      </c>
      <c r="M3263" s="64">
        <v>108</v>
      </c>
      <c r="N3263" s="64">
        <v>1</v>
      </c>
      <c r="O3263" s="63">
        <f t="shared" si="2718"/>
        <v>0.13390000000000002</v>
      </c>
      <c r="P3263" s="87">
        <f t="shared" si="2712"/>
        <v>1.5978564997313618E-2</v>
      </c>
      <c r="Q3263" s="64">
        <f t="shared" si="2719"/>
        <v>90</v>
      </c>
      <c r="R3263" s="87">
        <f t="shared" si="2720"/>
        <v>0.90449573185689092</v>
      </c>
      <c r="S3263" s="64">
        <f t="shared" si="2721"/>
        <v>18</v>
      </c>
    </row>
    <row r="3264" spans="2:19" x14ac:dyDescent="0.25">
      <c r="B3264" s="62">
        <v>2</v>
      </c>
      <c r="C3264" s="64" t="s">
        <v>20</v>
      </c>
      <c r="D3264" s="68"/>
      <c r="E3264" s="68">
        <f t="shared" si="2713"/>
        <v>0</v>
      </c>
      <c r="F3264" s="63">
        <f t="shared" si="2714"/>
        <v>6.8235135937094266E-2</v>
      </c>
      <c r="G3264" s="65">
        <f>IFERROR(VLOOKUP(B3264,EFA!$C$2:$D$7,2,0),EFA!$D$7)</f>
        <v>0.97341921930465047</v>
      </c>
      <c r="H3264" s="69">
        <f>LGD!$D$11</f>
        <v>0.55000000000000004</v>
      </c>
      <c r="I3264" s="68">
        <f t="shared" si="2715"/>
        <v>0</v>
      </c>
      <c r="J3264" s="70">
        <f t="shared" si="2716"/>
        <v>0.81894554163582844</v>
      </c>
      <c r="K3264" s="68">
        <f t="shared" si="2717"/>
        <v>0</v>
      </c>
      <c r="M3264" s="64">
        <v>108</v>
      </c>
      <c r="N3264" s="64">
        <v>1</v>
      </c>
      <c r="O3264" s="63">
        <f t="shared" si="2718"/>
        <v>0.13390000000000002</v>
      </c>
      <c r="P3264" s="87">
        <f t="shared" si="2712"/>
        <v>1.5978564997313618E-2</v>
      </c>
      <c r="Q3264" s="64">
        <f t="shared" si="2719"/>
        <v>90</v>
      </c>
      <c r="R3264" s="87">
        <f t="shared" si="2720"/>
        <v>0.90449573185689092</v>
      </c>
      <c r="S3264" s="64">
        <f t="shared" si="2721"/>
        <v>18</v>
      </c>
    </row>
    <row r="3265" spans="2:19" x14ac:dyDescent="0.25">
      <c r="C3265" s="64"/>
      <c r="D3265" s="68"/>
      <c r="E3265" s="68"/>
      <c r="F3265" s="63"/>
      <c r="G3265" s="65"/>
      <c r="H3265" s="69"/>
      <c r="I3265" s="68"/>
      <c r="J3265" s="70"/>
      <c r="K3265" s="68"/>
      <c r="M3265" s="64"/>
      <c r="N3265" s="64"/>
      <c r="O3265" s="63"/>
      <c r="P3265" s="87"/>
      <c r="Q3265" s="64"/>
      <c r="R3265" s="87"/>
      <c r="S3265" s="64"/>
    </row>
    <row r="3266" spans="2:19" x14ac:dyDescent="0.25">
      <c r="B3266" s="62" t="s">
        <v>52</v>
      </c>
      <c r="C3266" s="64" t="s">
        <v>9</v>
      </c>
      <c r="D3266" s="64">
        <v>9</v>
      </c>
      <c r="E3266" s="84" t="s">
        <v>26</v>
      </c>
      <c r="F3266" s="84" t="s">
        <v>39</v>
      </c>
      <c r="G3266" s="84" t="s">
        <v>27</v>
      </c>
      <c r="H3266" s="84" t="s">
        <v>28</v>
      </c>
      <c r="I3266" s="84" t="s">
        <v>29</v>
      </c>
      <c r="J3266" s="84" t="s">
        <v>30</v>
      </c>
      <c r="K3266" s="85" t="s">
        <v>31</v>
      </c>
      <c r="M3266" s="85" t="s">
        <v>32</v>
      </c>
      <c r="N3266" s="85" t="s">
        <v>33</v>
      </c>
      <c r="O3266" s="85" t="s">
        <v>34</v>
      </c>
      <c r="P3266" s="85" t="s">
        <v>35</v>
      </c>
      <c r="Q3266" s="85" t="s">
        <v>36</v>
      </c>
      <c r="R3266" s="85" t="s">
        <v>37</v>
      </c>
      <c r="S3266" s="85" t="s">
        <v>38</v>
      </c>
    </row>
    <row r="3267" spans="2:19" x14ac:dyDescent="0.25">
      <c r="B3267" s="62">
        <v>3</v>
      </c>
      <c r="C3267" s="64" t="s">
        <v>12</v>
      </c>
      <c r="D3267" s="68"/>
      <c r="E3267" s="68">
        <f>D3245*R3267</f>
        <v>0</v>
      </c>
      <c r="F3267" s="63">
        <f>$F$5-$E$5</f>
        <v>3.7666334865383122E-2</v>
      </c>
      <c r="G3267" s="65">
        <f>IFERROR(VLOOKUP(B3267,EFA!$C$2:$D$7,2,0),EFA!$D$7)</f>
        <v>0.97750576770633035</v>
      </c>
      <c r="H3267" s="69">
        <f>LGD!$D$3</f>
        <v>0</v>
      </c>
      <c r="I3267" s="68">
        <f>E3267*F3267*G3267*H3267</f>
        <v>0</v>
      </c>
      <c r="J3267" s="70">
        <f>1/((1+($O$16/12))^(M3267-Q3267))</f>
        <v>0.7168446333284122</v>
      </c>
      <c r="K3267" s="68">
        <f>I3267*J3267</f>
        <v>0</v>
      </c>
      <c r="M3267" s="64">
        <v>108</v>
      </c>
      <c r="N3267" s="64">
        <v>1</v>
      </c>
      <c r="O3267" s="63">
        <f>$O$16</f>
        <v>0.13390000000000002</v>
      </c>
      <c r="P3267" s="87">
        <f t="shared" ref="P3267:P3275" si="2722">PMT(O3267/12,M3267,-N3267,0,0)</f>
        <v>1.5978564997313618E-2</v>
      </c>
      <c r="Q3267" s="64">
        <f>M3267-S3267</f>
        <v>78</v>
      </c>
      <c r="R3267" s="87">
        <f>PV(O3267/12,Q3267,-P3267,0,0)</f>
        <v>0.82936491256590594</v>
      </c>
      <c r="S3267" s="64">
        <f>12+12+6</f>
        <v>30</v>
      </c>
    </row>
    <row r="3268" spans="2:19" x14ac:dyDescent="0.25">
      <c r="B3268" s="62">
        <v>3</v>
      </c>
      <c r="C3268" s="64" t="s">
        <v>13</v>
      </c>
      <c r="D3268" s="68"/>
      <c r="E3268" s="68">
        <f t="shared" ref="E3268:E3275" si="2723">D3246*R3268</f>
        <v>0</v>
      </c>
      <c r="F3268" s="63">
        <f t="shared" ref="F3268:F3275" si="2724">$F$5-$E$5</f>
        <v>3.7666334865383122E-2</v>
      </c>
      <c r="G3268" s="65">
        <f>IFERROR(VLOOKUP(B3268,EFA!$C$2:$D$7,2,0),EFA!$D$7)</f>
        <v>0.97750576770633035</v>
      </c>
      <c r="H3268" s="69">
        <f>LGD!$D$4</f>
        <v>0.55000000000000004</v>
      </c>
      <c r="I3268" s="68">
        <f t="shared" ref="I3268:I3275" si="2725">E3268*F3268*G3268*H3268</f>
        <v>0</v>
      </c>
      <c r="J3268" s="70">
        <f t="shared" ref="J3268:J3275" si="2726">1/((1+($O$16/12))^(M3268-Q3268))</f>
        <v>0.7168446333284122</v>
      </c>
      <c r="K3268" s="68">
        <f t="shared" ref="K3268:K3275" si="2727">I3268*J3268</f>
        <v>0</v>
      </c>
      <c r="M3268" s="64">
        <v>108</v>
      </c>
      <c r="N3268" s="64">
        <v>1</v>
      </c>
      <c r="O3268" s="63">
        <f t="shared" ref="O3268:O3275" si="2728">$O$16</f>
        <v>0.13390000000000002</v>
      </c>
      <c r="P3268" s="87">
        <f t="shared" si="2722"/>
        <v>1.5978564997313618E-2</v>
      </c>
      <c r="Q3268" s="64">
        <f t="shared" ref="Q3268:Q3275" si="2729">M3268-S3268</f>
        <v>78</v>
      </c>
      <c r="R3268" s="87">
        <f t="shared" ref="R3268:R3275" si="2730">PV(O3268/12,Q3268,-P3268,0,0)</f>
        <v>0.82936491256590594</v>
      </c>
      <c r="S3268" s="64">
        <f t="shared" ref="S3268:S3275" si="2731">12+12+6</f>
        <v>30</v>
      </c>
    </row>
    <row r="3269" spans="2:19" x14ac:dyDescent="0.25">
      <c r="B3269" s="62">
        <v>3</v>
      </c>
      <c r="C3269" s="64" t="s">
        <v>14</v>
      </c>
      <c r="D3269" s="68"/>
      <c r="E3269" s="68">
        <f t="shared" si="2723"/>
        <v>0</v>
      </c>
      <c r="F3269" s="63">
        <f t="shared" si="2724"/>
        <v>3.7666334865383122E-2</v>
      </c>
      <c r="G3269" s="65">
        <f>IFERROR(VLOOKUP(B3269,EFA!$C$2:$D$7,2,0),EFA!$D$7)</f>
        <v>0.97750576770633035</v>
      </c>
      <c r="H3269" s="69">
        <f>LGD!$D$5</f>
        <v>0.14000000000000001</v>
      </c>
      <c r="I3269" s="68">
        <f t="shared" si="2725"/>
        <v>0</v>
      </c>
      <c r="J3269" s="70">
        <f t="shared" si="2726"/>
        <v>0.7168446333284122</v>
      </c>
      <c r="K3269" s="68">
        <f t="shared" si="2727"/>
        <v>0</v>
      </c>
      <c r="M3269" s="64">
        <v>108</v>
      </c>
      <c r="N3269" s="64">
        <v>1</v>
      </c>
      <c r="O3269" s="63">
        <f t="shared" si="2728"/>
        <v>0.13390000000000002</v>
      </c>
      <c r="P3269" s="87">
        <f t="shared" si="2722"/>
        <v>1.5978564997313618E-2</v>
      </c>
      <c r="Q3269" s="64">
        <f t="shared" si="2729"/>
        <v>78</v>
      </c>
      <c r="R3269" s="87">
        <f t="shared" si="2730"/>
        <v>0.82936491256590594</v>
      </c>
      <c r="S3269" s="64">
        <f t="shared" si="2731"/>
        <v>30</v>
      </c>
    </row>
    <row r="3270" spans="2:19" x14ac:dyDescent="0.25">
      <c r="B3270" s="62">
        <v>3</v>
      </c>
      <c r="C3270" s="64" t="s">
        <v>15</v>
      </c>
      <c r="D3270" s="68"/>
      <c r="E3270" s="68">
        <f t="shared" si="2723"/>
        <v>0</v>
      </c>
      <c r="F3270" s="63">
        <f t="shared" si="2724"/>
        <v>3.7666334865383122E-2</v>
      </c>
      <c r="G3270" s="65">
        <f>IFERROR(VLOOKUP(B3270,EFA!$C$2:$D$7,2,0),EFA!$D$7)</f>
        <v>0.97750576770633035</v>
      </c>
      <c r="H3270" s="69">
        <f>LGD!$D$6</f>
        <v>0.3</v>
      </c>
      <c r="I3270" s="68">
        <f t="shared" si="2725"/>
        <v>0</v>
      </c>
      <c r="J3270" s="70">
        <f t="shared" si="2726"/>
        <v>0.7168446333284122</v>
      </c>
      <c r="K3270" s="68">
        <f t="shared" si="2727"/>
        <v>0</v>
      </c>
      <c r="M3270" s="64">
        <v>108</v>
      </c>
      <c r="N3270" s="64">
        <v>1</v>
      </c>
      <c r="O3270" s="63">
        <f t="shared" si="2728"/>
        <v>0.13390000000000002</v>
      </c>
      <c r="P3270" s="87">
        <f t="shared" si="2722"/>
        <v>1.5978564997313618E-2</v>
      </c>
      <c r="Q3270" s="64">
        <f t="shared" si="2729"/>
        <v>78</v>
      </c>
      <c r="R3270" s="87">
        <f t="shared" si="2730"/>
        <v>0.82936491256590594</v>
      </c>
      <c r="S3270" s="64">
        <f t="shared" si="2731"/>
        <v>30</v>
      </c>
    </row>
    <row r="3271" spans="2:19" x14ac:dyDescent="0.25">
      <c r="B3271" s="62">
        <v>3</v>
      </c>
      <c r="C3271" s="64" t="s">
        <v>16</v>
      </c>
      <c r="D3271" s="68"/>
      <c r="E3271" s="68">
        <f t="shared" si="2723"/>
        <v>0</v>
      </c>
      <c r="F3271" s="63">
        <f t="shared" si="2724"/>
        <v>3.7666334865383122E-2</v>
      </c>
      <c r="G3271" s="65">
        <f>IFERROR(VLOOKUP(B3271,EFA!$C$2:$D$7,2,0),EFA!$D$7)</f>
        <v>0.97750576770633035</v>
      </c>
      <c r="H3271" s="69">
        <f>LGD!$D$7</f>
        <v>0.3</v>
      </c>
      <c r="I3271" s="68">
        <f t="shared" si="2725"/>
        <v>0</v>
      </c>
      <c r="J3271" s="70">
        <f t="shared" si="2726"/>
        <v>0.7168446333284122</v>
      </c>
      <c r="K3271" s="68">
        <f t="shared" si="2727"/>
        <v>0</v>
      </c>
      <c r="M3271" s="64">
        <v>108</v>
      </c>
      <c r="N3271" s="64">
        <v>1</v>
      </c>
      <c r="O3271" s="63">
        <f t="shared" si="2728"/>
        <v>0.13390000000000002</v>
      </c>
      <c r="P3271" s="87">
        <f t="shared" si="2722"/>
        <v>1.5978564997313618E-2</v>
      </c>
      <c r="Q3271" s="64">
        <f t="shared" si="2729"/>
        <v>78</v>
      </c>
      <c r="R3271" s="87">
        <f t="shared" si="2730"/>
        <v>0.82936491256590594</v>
      </c>
      <c r="S3271" s="64">
        <f t="shared" si="2731"/>
        <v>30</v>
      </c>
    </row>
    <row r="3272" spans="2:19" x14ac:dyDescent="0.25">
      <c r="B3272" s="62">
        <v>3</v>
      </c>
      <c r="C3272" s="64" t="s">
        <v>17</v>
      </c>
      <c r="D3272" s="68"/>
      <c r="E3272" s="68">
        <f t="shared" si="2723"/>
        <v>0</v>
      </c>
      <c r="F3272" s="63">
        <f t="shared" si="2724"/>
        <v>3.7666334865383122E-2</v>
      </c>
      <c r="G3272" s="65">
        <f>IFERROR(VLOOKUP(B3272,EFA!$C$2:$D$7,2,0),EFA!$D$7)</f>
        <v>0.97750576770633035</v>
      </c>
      <c r="H3272" s="69">
        <f>LGD!$D$8</f>
        <v>4.6364209605119888E-2</v>
      </c>
      <c r="I3272" s="68">
        <f t="shared" si="2725"/>
        <v>0</v>
      </c>
      <c r="J3272" s="70">
        <f t="shared" si="2726"/>
        <v>0.7168446333284122</v>
      </c>
      <c r="K3272" s="68">
        <f t="shared" si="2727"/>
        <v>0</v>
      </c>
      <c r="M3272" s="64">
        <v>108</v>
      </c>
      <c r="N3272" s="64">
        <v>1</v>
      </c>
      <c r="O3272" s="63">
        <f t="shared" si="2728"/>
        <v>0.13390000000000002</v>
      </c>
      <c r="P3272" s="87">
        <f t="shared" si="2722"/>
        <v>1.5978564997313618E-2</v>
      </c>
      <c r="Q3272" s="64">
        <f t="shared" si="2729"/>
        <v>78</v>
      </c>
      <c r="R3272" s="87">
        <f t="shared" si="2730"/>
        <v>0.82936491256590594</v>
      </c>
      <c r="S3272" s="64">
        <f t="shared" si="2731"/>
        <v>30</v>
      </c>
    </row>
    <row r="3273" spans="2:19" x14ac:dyDescent="0.25">
      <c r="B3273" s="62">
        <v>3</v>
      </c>
      <c r="C3273" s="64" t="s">
        <v>18</v>
      </c>
      <c r="D3273" s="68"/>
      <c r="E3273" s="68">
        <f t="shared" si="2723"/>
        <v>0</v>
      </c>
      <c r="F3273" s="63">
        <f t="shared" si="2724"/>
        <v>3.7666334865383122E-2</v>
      </c>
      <c r="G3273" s="65">
        <f>IFERROR(VLOOKUP(B3273,EFA!$C$2:$D$7,2,0),EFA!$D$7)</f>
        <v>0.97750576770633035</v>
      </c>
      <c r="H3273" s="69">
        <f>LGD!$D$9</f>
        <v>0.25</v>
      </c>
      <c r="I3273" s="68">
        <f t="shared" si="2725"/>
        <v>0</v>
      </c>
      <c r="J3273" s="70">
        <f t="shared" si="2726"/>
        <v>0.7168446333284122</v>
      </c>
      <c r="K3273" s="68">
        <f t="shared" si="2727"/>
        <v>0</v>
      </c>
      <c r="M3273" s="64">
        <v>108</v>
      </c>
      <c r="N3273" s="64">
        <v>1</v>
      </c>
      <c r="O3273" s="63">
        <f t="shared" si="2728"/>
        <v>0.13390000000000002</v>
      </c>
      <c r="P3273" s="87">
        <f t="shared" si="2722"/>
        <v>1.5978564997313618E-2</v>
      </c>
      <c r="Q3273" s="64">
        <f t="shared" si="2729"/>
        <v>78</v>
      </c>
      <c r="R3273" s="87">
        <f t="shared" si="2730"/>
        <v>0.82936491256590594</v>
      </c>
      <c r="S3273" s="64">
        <f t="shared" si="2731"/>
        <v>30</v>
      </c>
    </row>
    <row r="3274" spans="2:19" x14ac:dyDescent="0.25">
      <c r="B3274" s="62">
        <v>3</v>
      </c>
      <c r="C3274" s="64" t="s">
        <v>19</v>
      </c>
      <c r="D3274" s="68"/>
      <c r="E3274" s="68">
        <f t="shared" si="2723"/>
        <v>0</v>
      </c>
      <c r="F3274" s="63">
        <f t="shared" si="2724"/>
        <v>3.7666334865383122E-2</v>
      </c>
      <c r="G3274" s="65">
        <f>IFERROR(VLOOKUP(B3274,EFA!$C$2:$D$7,2,0),EFA!$D$7)</f>
        <v>0.97750576770633035</v>
      </c>
      <c r="H3274" s="69">
        <f>LGD!$D$10</f>
        <v>0.35</v>
      </c>
      <c r="I3274" s="68">
        <f t="shared" si="2725"/>
        <v>0</v>
      </c>
      <c r="J3274" s="70">
        <f t="shared" si="2726"/>
        <v>0.7168446333284122</v>
      </c>
      <c r="K3274" s="68">
        <f t="shared" si="2727"/>
        <v>0</v>
      </c>
      <c r="M3274" s="64">
        <v>108</v>
      </c>
      <c r="N3274" s="64">
        <v>1</v>
      </c>
      <c r="O3274" s="63">
        <f t="shared" si="2728"/>
        <v>0.13390000000000002</v>
      </c>
      <c r="P3274" s="87">
        <f t="shared" si="2722"/>
        <v>1.5978564997313618E-2</v>
      </c>
      <c r="Q3274" s="64">
        <f t="shared" si="2729"/>
        <v>78</v>
      </c>
      <c r="R3274" s="87">
        <f t="shared" si="2730"/>
        <v>0.82936491256590594</v>
      </c>
      <c r="S3274" s="64">
        <f t="shared" si="2731"/>
        <v>30</v>
      </c>
    </row>
    <row r="3275" spans="2:19" x14ac:dyDescent="0.25">
      <c r="B3275" s="62">
        <v>3</v>
      </c>
      <c r="C3275" s="64" t="s">
        <v>20</v>
      </c>
      <c r="D3275" s="68"/>
      <c r="E3275" s="68">
        <f t="shared" si="2723"/>
        <v>0</v>
      </c>
      <c r="F3275" s="63">
        <f t="shared" si="2724"/>
        <v>3.7666334865383122E-2</v>
      </c>
      <c r="G3275" s="65">
        <f>IFERROR(VLOOKUP(B3275,EFA!$C$2:$D$7,2,0),EFA!$D$7)</f>
        <v>0.97750576770633035</v>
      </c>
      <c r="H3275" s="69">
        <f>LGD!$D$11</f>
        <v>0.55000000000000004</v>
      </c>
      <c r="I3275" s="68">
        <f t="shared" si="2725"/>
        <v>0</v>
      </c>
      <c r="J3275" s="70">
        <f t="shared" si="2726"/>
        <v>0.7168446333284122</v>
      </c>
      <c r="K3275" s="68">
        <f t="shared" si="2727"/>
        <v>0</v>
      </c>
      <c r="M3275" s="64">
        <v>108</v>
      </c>
      <c r="N3275" s="64">
        <v>1</v>
      </c>
      <c r="O3275" s="63">
        <f t="shared" si="2728"/>
        <v>0.13390000000000002</v>
      </c>
      <c r="P3275" s="87">
        <f t="shared" si="2722"/>
        <v>1.5978564997313618E-2</v>
      </c>
      <c r="Q3275" s="64">
        <f t="shared" si="2729"/>
        <v>78</v>
      </c>
      <c r="R3275" s="87">
        <f t="shared" si="2730"/>
        <v>0.82936491256590594</v>
      </c>
      <c r="S3275" s="64">
        <f t="shared" si="2731"/>
        <v>30</v>
      </c>
    </row>
    <row r="3276" spans="2:19" x14ac:dyDescent="0.25">
      <c r="C3276" s="88"/>
      <c r="D3276" s="89"/>
      <c r="E3276" s="89"/>
      <c r="F3276" s="90"/>
      <c r="G3276" s="91"/>
      <c r="H3276" s="92"/>
      <c r="I3276" s="89"/>
      <c r="J3276" s="93"/>
      <c r="K3276" s="89"/>
      <c r="M3276" s="94"/>
      <c r="N3276" s="94"/>
      <c r="O3276" s="95"/>
      <c r="P3276" s="96"/>
      <c r="Q3276" s="94"/>
      <c r="R3276" s="96"/>
      <c r="S3276" s="94"/>
    </row>
    <row r="3277" spans="2:19" x14ac:dyDescent="0.25">
      <c r="B3277" s="62" t="s">
        <v>52</v>
      </c>
      <c r="C3277" s="64" t="s">
        <v>9</v>
      </c>
      <c r="D3277" s="64">
        <v>9</v>
      </c>
      <c r="E3277" s="84" t="s">
        <v>26</v>
      </c>
      <c r="F3277" s="84" t="s">
        <v>39</v>
      </c>
      <c r="G3277" s="84" t="s">
        <v>27</v>
      </c>
      <c r="H3277" s="84" t="s">
        <v>28</v>
      </c>
      <c r="I3277" s="84" t="s">
        <v>29</v>
      </c>
      <c r="J3277" s="84" t="s">
        <v>30</v>
      </c>
      <c r="K3277" s="85" t="s">
        <v>31</v>
      </c>
      <c r="M3277" s="85" t="s">
        <v>32</v>
      </c>
      <c r="N3277" s="85" t="s">
        <v>33</v>
      </c>
      <c r="O3277" s="85" t="s">
        <v>34</v>
      </c>
      <c r="P3277" s="85" t="s">
        <v>35</v>
      </c>
      <c r="Q3277" s="85" t="s">
        <v>36</v>
      </c>
      <c r="R3277" s="85" t="s">
        <v>37</v>
      </c>
      <c r="S3277" s="85" t="s">
        <v>38</v>
      </c>
    </row>
    <row r="3278" spans="2:19" x14ac:dyDescent="0.25">
      <c r="B3278" s="62">
        <v>4</v>
      </c>
      <c r="C3278" s="64" t="s">
        <v>12</v>
      </c>
      <c r="D3278" s="68"/>
      <c r="E3278" s="68">
        <f>D3245*R3278</f>
        <v>0</v>
      </c>
      <c r="F3278" s="63">
        <f>$G$5-$F$5</f>
        <v>2.8342820463448382E-2</v>
      </c>
      <c r="G3278" s="65">
        <f>IFERROR(VLOOKUP(B3278,EFA!$C$2:$D$7,2,0),EFA!$D$7)</f>
        <v>0.98975941333993145</v>
      </c>
      <c r="H3278" s="69">
        <f>LGD!$D$3</f>
        <v>0</v>
      </c>
      <c r="I3278" s="68">
        <f>E3278*F3278*G3278*H3278</f>
        <v>0</v>
      </c>
      <c r="J3278" s="70">
        <f>1/((1+($O$16/12))^(M3278-Q3278))</f>
        <v>0.62747301524507682</v>
      </c>
      <c r="K3278" s="68">
        <f>I3278*J3278</f>
        <v>0</v>
      </c>
      <c r="M3278" s="64">
        <v>108</v>
      </c>
      <c r="N3278" s="64">
        <v>1</v>
      </c>
      <c r="O3278" s="63">
        <f>$O$16</f>
        <v>0.13390000000000002</v>
      </c>
      <c r="P3278" s="87">
        <f t="shared" ref="P3278:P3286" si="2732">PMT(O3278/12,M3278,-N3278,0,0)</f>
        <v>1.5978564997313618E-2</v>
      </c>
      <c r="Q3278" s="64">
        <f>M3278-S3278</f>
        <v>66</v>
      </c>
      <c r="R3278" s="87">
        <f>PV(O3278/12,Q3278,-P3278,0,0)</f>
        <v>0.74353313446900415</v>
      </c>
      <c r="S3278" s="64">
        <f>12+12+12+6</f>
        <v>42</v>
      </c>
    </row>
    <row r="3279" spans="2:19" x14ac:dyDescent="0.25">
      <c r="B3279" s="62">
        <v>4</v>
      </c>
      <c r="C3279" s="64" t="s">
        <v>13</v>
      </c>
      <c r="D3279" s="68"/>
      <c r="E3279" s="68">
        <f t="shared" ref="E3279:E3286" si="2733">D3246*R3279</f>
        <v>0</v>
      </c>
      <c r="F3279" s="63">
        <f t="shared" ref="F3279:F3286" si="2734">$G$5-$F$5</f>
        <v>2.8342820463448382E-2</v>
      </c>
      <c r="G3279" s="65">
        <f>IFERROR(VLOOKUP(B3279,EFA!$C$2:$D$7,2,0),EFA!$D$7)</f>
        <v>0.98975941333993145</v>
      </c>
      <c r="H3279" s="69">
        <f>LGD!$D$4</f>
        <v>0.55000000000000004</v>
      </c>
      <c r="I3279" s="68">
        <f t="shared" ref="I3279:I3286" si="2735">E3279*F3279*G3279*H3279</f>
        <v>0</v>
      </c>
      <c r="J3279" s="70">
        <f t="shared" ref="J3279:J3286" si="2736">1/((1+($O$16/12))^(M3279-Q3279))</f>
        <v>0.62747301524507682</v>
      </c>
      <c r="K3279" s="68">
        <f t="shared" ref="K3279:K3286" si="2737">I3279*J3279</f>
        <v>0</v>
      </c>
      <c r="M3279" s="64">
        <v>108</v>
      </c>
      <c r="N3279" s="64">
        <v>1</v>
      </c>
      <c r="O3279" s="63">
        <f t="shared" ref="O3279:O3286" si="2738">$O$16</f>
        <v>0.13390000000000002</v>
      </c>
      <c r="P3279" s="87">
        <f t="shared" si="2732"/>
        <v>1.5978564997313618E-2</v>
      </c>
      <c r="Q3279" s="64">
        <f t="shared" ref="Q3279:Q3286" si="2739">M3279-S3279</f>
        <v>66</v>
      </c>
      <c r="R3279" s="87">
        <f t="shared" ref="R3279:R3286" si="2740">PV(O3279/12,Q3279,-P3279,0,0)</f>
        <v>0.74353313446900415</v>
      </c>
      <c r="S3279" s="64">
        <f t="shared" ref="S3279:S3286" si="2741">12+12+12+6</f>
        <v>42</v>
      </c>
    </row>
    <row r="3280" spans="2:19" x14ac:dyDescent="0.25">
      <c r="B3280" s="62">
        <v>4</v>
      </c>
      <c r="C3280" s="64" t="s">
        <v>14</v>
      </c>
      <c r="D3280" s="68"/>
      <c r="E3280" s="68">
        <f t="shared" si="2733"/>
        <v>0</v>
      </c>
      <c r="F3280" s="63">
        <f t="shared" si="2734"/>
        <v>2.8342820463448382E-2</v>
      </c>
      <c r="G3280" s="65">
        <f>IFERROR(VLOOKUP(B3280,EFA!$C$2:$D$7,2,0),EFA!$D$7)</f>
        <v>0.98975941333993145</v>
      </c>
      <c r="H3280" s="69">
        <f>LGD!$D$5</f>
        <v>0.14000000000000001</v>
      </c>
      <c r="I3280" s="68">
        <f t="shared" si="2735"/>
        <v>0</v>
      </c>
      <c r="J3280" s="70">
        <f t="shared" si="2736"/>
        <v>0.62747301524507682</v>
      </c>
      <c r="K3280" s="68">
        <f t="shared" si="2737"/>
        <v>0</v>
      </c>
      <c r="M3280" s="64">
        <v>108</v>
      </c>
      <c r="N3280" s="64">
        <v>1</v>
      </c>
      <c r="O3280" s="63">
        <f t="shared" si="2738"/>
        <v>0.13390000000000002</v>
      </c>
      <c r="P3280" s="87">
        <f t="shared" si="2732"/>
        <v>1.5978564997313618E-2</v>
      </c>
      <c r="Q3280" s="64">
        <f t="shared" si="2739"/>
        <v>66</v>
      </c>
      <c r="R3280" s="87">
        <f t="shared" si="2740"/>
        <v>0.74353313446900415</v>
      </c>
      <c r="S3280" s="64">
        <f t="shared" si="2741"/>
        <v>42</v>
      </c>
    </row>
    <row r="3281" spans="2:19" x14ac:dyDescent="0.25">
      <c r="B3281" s="62">
        <v>4</v>
      </c>
      <c r="C3281" s="64" t="s">
        <v>15</v>
      </c>
      <c r="D3281" s="68"/>
      <c r="E3281" s="68">
        <f t="shared" si="2733"/>
        <v>0</v>
      </c>
      <c r="F3281" s="63">
        <f t="shared" si="2734"/>
        <v>2.8342820463448382E-2</v>
      </c>
      <c r="G3281" s="65">
        <f>IFERROR(VLOOKUP(B3281,EFA!$C$2:$D$7,2,0),EFA!$D$7)</f>
        <v>0.98975941333993145</v>
      </c>
      <c r="H3281" s="69">
        <f>LGD!$D$6</f>
        <v>0.3</v>
      </c>
      <c r="I3281" s="68">
        <f t="shared" si="2735"/>
        <v>0</v>
      </c>
      <c r="J3281" s="70">
        <f t="shared" si="2736"/>
        <v>0.62747301524507682</v>
      </c>
      <c r="K3281" s="68">
        <f t="shared" si="2737"/>
        <v>0</v>
      </c>
      <c r="M3281" s="64">
        <v>108</v>
      </c>
      <c r="N3281" s="64">
        <v>1</v>
      </c>
      <c r="O3281" s="63">
        <f t="shared" si="2738"/>
        <v>0.13390000000000002</v>
      </c>
      <c r="P3281" s="87">
        <f t="shared" si="2732"/>
        <v>1.5978564997313618E-2</v>
      </c>
      <c r="Q3281" s="64">
        <f t="shared" si="2739"/>
        <v>66</v>
      </c>
      <c r="R3281" s="87">
        <f t="shared" si="2740"/>
        <v>0.74353313446900415</v>
      </c>
      <c r="S3281" s="64">
        <f t="shared" si="2741"/>
        <v>42</v>
      </c>
    </row>
    <row r="3282" spans="2:19" x14ac:dyDescent="0.25">
      <c r="B3282" s="62">
        <v>4</v>
      </c>
      <c r="C3282" s="64" t="s">
        <v>16</v>
      </c>
      <c r="D3282" s="68"/>
      <c r="E3282" s="68">
        <f t="shared" si="2733"/>
        <v>0</v>
      </c>
      <c r="F3282" s="63">
        <f t="shared" si="2734"/>
        <v>2.8342820463448382E-2</v>
      </c>
      <c r="G3282" s="65">
        <f>IFERROR(VLOOKUP(B3282,EFA!$C$2:$D$7,2,0),EFA!$D$7)</f>
        <v>0.98975941333993145</v>
      </c>
      <c r="H3282" s="69">
        <f>LGD!$D$7</f>
        <v>0.3</v>
      </c>
      <c r="I3282" s="68">
        <f t="shared" si="2735"/>
        <v>0</v>
      </c>
      <c r="J3282" s="70">
        <f t="shared" si="2736"/>
        <v>0.62747301524507682</v>
      </c>
      <c r="K3282" s="68">
        <f t="shared" si="2737"/>
        <v>0</v>
      </c>
      <c r="M3282" s="64">
        <v>108</v>
      </c>
      <c r="N3282" s="64">
        <v>1</v>
      </c>
      <c r="O3282" s="63">
        <f t="shared" si="2738"/>
        <v>0.13390000000000002</v>
      </c>
      <c r="P3282" s="87">
        <f t="shared" si="2732"/>
        <v>1.5978564997313618E-2</v>
      </c>
      <c r="Q3282" s="64">
        <f t="shared" si="2739"/>
        <v>66</v>
      </c>
      <c r="R3282" s="87">
        <f t="shared" si="2740"/>
        <v>0.74353313446900415</v>
      </c>
      <c r="S3282" s="64">
        <f t="shared" si="2741"/>
        <v>42</v>
      </c>
    </row>
    <row r="3283" spans="2:19" x14ac:dyDescent="0.25">
      <c r="B3283" s="62">
        <v>4</v>
      </c>
      <c r="C3283" s="64" t="s">
        <v>17</v>
      </c>
      <c r="D3283" s="68"/>
      <c r="E3283" s="68">
        <f t="shared" si="2733"/>
        <v>0</v>
      </c>
      <c r="F3283" s="63">
        <f t="shared" si="2734"/>
        <v>2.8342820463448382E-2</v>
      </c>
      <c r="G3283" s="65">
        <f>IFERROR(VLOOKUP(B3283,EFA!$C$2:$D$7,2,0),EFA!$D$7)</f>
        <v>0.98975941333993145</v>
      </c>
      <c r="H3283" s="69">
        <f>LGD!$D$8</f>
        <v>4.6364209605119888E-2</v>
      </c>
      <c r="I3283" s="68">
        <f t="shared" si="2735"/>
        <v>0</v>
      </c>
      <c r="J3283" s="70">
        <f t="shared" si="2736"/>
        <v>0.62747301524507682</v>
      </c>
      <c r="K3283" s="68">
        <f t="shared" si="2737"/>
        <v>0</v>
      </c>
      <c r="M3283" s="64">
        <v>108</v>
      </c>
      <c r="N3283" s="64">
        <v>1</v>
      </c>
      <c r="O3283" s="63">
        <f t="shared" si="2738"/>
        <v>0.13390000000000002</v>
      </c>
      <c r="P3283" s="87">
        <f t="shared" si="2732"/>
        <v>1.5978564997313618E-2</v>
      </c>
      <c r="Q3283" s="64">
        <f t="shared" si="2739"/>
        <v>66</v>
      </c>
      <c r="R3283" s="87">
        <f t="shared" si="2740"/>
        <v>0.74353313446900415</v>
      </c>
      <c r="S3283" s="64">
        <f t="shared" si="2741"/>
        <v>42</v>
      </c>
    </row>
    <row r="3284" spans="2:19" x14ac:dyDescent="0.25">
      <c r="B3284" s="62">
        <v>4</v>
      </c>
      <c r="C3284" s="64" t="s">
        <v>18</v>
      </c>
      <c r="D3284" s="68"/>
      <c r="E3284" s="68">
        <f t="shared" si="2733"/>
        <v>0</v>
      </c>
      <c r="F3284" s="63">
        <f t="shared" si="2734"/>
        <v>2.8342820463448382E-2</v>
      </c>
      <c r="G3284" s="65">
        <f>IFERROR(VLOOKUP(B3284,EFA!$C$2:$D$7,2,0),EFA!$D$7)</f>
        <v>0.98975941333993145</v>
      </c>
      <c r="H3284" s="69">
        <f>LGD!$D$9</f>
        <v>0.25</v>
      </c>
      <c r="I3284" s="68">
        <f t="shared" si="2735"/>
        <v>0</v>
      </c>
      <c r="J3284" s="70">
        <f t="shared" si="2736"/>
        <v>0.62747301524507682</v>
      </c>
      <c r="K3284" s="68">
        <f t="shared" si="2737"/>
        <v>0</v>
      </c>
      <c r="M3284" s="64">
        <v>108</v>
      </c>
      <c r="N3284" s="64">
        <v>1</v>
      </c>
      <c r="O3284" s="63">
        <f t="shared" si="2738"/>
        <v>0.13390000000000002</v>
      </c>
      <c r="P3284" s="87">
        <f t="shared" si="2732"/>
        <v>1.5978564997313618E-2</v>
      </c>
      <c r="Q3284" s="64">
        <f t="shared" si="2739"/>
        <v>66</v>
      </c>
      <c r="R3284" s="87">
        <f t="shared" si="2740"/>
        <v>0.74353313446900415</v>
      </c>
      <c r="S3284" s="64">
        <f t="shared" si="2741"/>
        <v>42</v>
      </c>
    </row>
    <row r="3285" spans="2:19" x14ac:dyDescent="0.25">
      <c r="B3285" s="62">
        <v>4</v>
      </c>
      <c r="C3285" s="64" t="s">
        <v>19</v>
      </c>
      <c r="D3285" s="68"/>
      <c r="E3285" s="68">
        <f t="shared" si="2733"/>
        <v>0</v>
      </c>
      <c r="F3285" s="63">
        <f t="shared" si="2734"/>
        <v>2.8342820463448382E-2</v>
      </c>
      <c r="G3285" s="65">
        <f>IFERROR(VLOOKUP(B3285,EFA!$C$2:$D$7,2,0),EFA!$D$7)</f>
        <v>0.98975941333993145</v>
      </c>
      <c r="H3285" s="69">
        <f>LGD!$D$10</f>
        <v>0.35</v>
      </c>
      <c r="I3285" s="68">
        <f t="shared" si="2735"/>
        <v>0</v>
      </c>
      <c r="J3285" s="70">
        <f t="shared" si="2736"/>
        <v>0.62747301524507682</v>
      </c>
      <c r="K3285" s="68">
        <f t="shared" si="2737"/>
        <v>0</v>
      </c>
      <c r="M3285" s="64">
        <v>108</v>
      </c>
      <c r="N3285" s="64">
        <v>1</v>
      </c>
      <c r="O3285" s="63">
        <f t="shared" si="2738"/>
        <v>0.13390000000000002</v>
      </c>
      <c r="P3285" s="87">
        <f t="shared" si="2732"/>
        <v>1.5978564997313618E-2</v>
      </c>
      <c r="Q3285" s="64">
        <f t="shared" si="2739"/>
        <v>66</v>
      </c>
      <c r="R3285" s="87">
        <f t="shared" si="2740"/>
        <v>0.74353313446900415</v>
      </c>
      <c r="S3285" s="64">
        <f t="shared" si="2741"/>
        <v>42</v>
      </c>
    </row>
    <row r="3286" spans="2:19" x14ac:dyDescent="0.25">
      <c r="B3286" s="62">
        <v>4</v>
      </c>
      <c r="C3286" s="64" t="s">
        <v>20</v>
      </c>
      <c r="D3286" s="68"/>
      <c r="E3286" s="68">
        <f t="shared" si="2733"/>
        <v>0</v>
      </c>
      <c r="F3286" s="63">
        <f t="shared" si="2734"/>
        <v>2.8342820463448382E-2</v>
      </c>
      <c r="G3286" s="65">
        <f>IFERROR(VLOOKUP(B3286,EFA!$C$2:$D$7,2,0),EFA!$D$7)</f>
        <v>0.98975941333993145</v>
      </c>
      <c r="H3286" s="69">
        <f>LGD!$D$11</f>
        <v>0.55000000000000004</v>
      </c>
      <c r="I3286" s="68">
        <f t="shared" si="2735"/>
        <v>0</v>
      </c>
      <c r="J3286" s="70">
        <f t="shared" si="2736"/>
        <v>0.62747301524507682</v>
      </c>
      <c r="K3286" s="68">
        <f t="shared" si="2737"/>
        <v>0</v>
      </c>
      <c r="M3286" s="64">
        <v>108</v>
      </c>
      <c r="N3286" s="64">
        <v>1</v>
      </c>
      <c r="O3286" s="63">
        <f t="shared" si="2738"/>
        <v>0.13390000000000002</v>
      </c>
      <c r="P3286" s="87">
        <f t="shared" si="2732"/>
        <v>1.5978564997313618E-2</v>
      </c>
      <c r="Q3286" s="64">
        <f t="shared" si="2739"/>
        <v>66</v>
      </c>
      <c r="R3286" s="87">
        <f t="shared" si="2740"/>
        <v>0.74353313446900415</v>
      </c>
      <c r="S3286" s="64">
        <f t="shared" si="2741"/>
        <v>42</v>
      </c>
    </row>
    <row r="3287" spans="2:19" x14ac:dyDescent="0.25">
      <c r="C3287" s="88"/>
      <c r="D3287" s="89"/>
      <c r="E3287" s="89"/>
      <c r="F3287" s="90"/>
      <c r="G3287" s="91"/>
      <c r="H3287" s="92"/>
      <c r="I3287" s="89"/>
      <c r="J3287" s="93"/>
      <c r="K3287" s="89"/>
      <c r="M3287" s="94"/>
      <c r="N3287" s="94"/>
      <c r="O3287" s="95"/>
      <c r="P3287" s="96"/>
      <c r="Q3287" s="94"/>
      <c r="R3287" s="96"/>
      <c r="S3287" s="94"/>
    </row>
    <row r="3288" spans="2:19" x14ac:dyDescent="0.25">
      <c r="B3288" s="62" t="s">
        <v>52</v>
      </c>
      <c r="C3288" s="64" t="s">
        <v>9</v>
      </c>
      <c r="D3288" s="64">
        <v>9</v>
      </c>
      <c r="E3288" s="84" t="s">
        <v>26</v>
      </c>
      <c r="F3288" s="84" t="s">
        <v>39</v>
      </c>
      <c r="G3288" s="84" t="s">
        <v>27</v>
      </c>
      <c r="H3288" s="84" t="s">
        <v>28</v>
      </c>
      <c r="I3288" s="84" t="s">
        <v>29</v>
      </c>
      <c r="J3288" s="84" t="s">
        <v>30</v>
      </c>
      <c r="K3288" s="85" t="s">
        <v>31</v>
      </c>
      <c r="M3288" s="85" t="s">
        <v>32</v>
      </c>
      <c r="N3288" s="85" t="s">
        <v>33</v>
      </c>
      <c r="O3288" s="85" t="s">
        <v>34</v>
      </c>
      <c r="P3288" s="85" t="s">
        <v>35</v>
      </c>
      <c r="Q3288" s="85" t="s">
        <v>36</v>
      </c>
      <c r="R3288" s="85" t="s">
        <v>37</v>
      </c>
      <c r="S3288" s="85" t="s">
        <v>38</v>
      </c>
    </row>
    <row r="3289" spans="2:19" x14ac:dyDescent="0.25">
      <c r="B3289" s="62">
        <v>5</v>
      </c>
      <c r="C3289" s="64" t="s">
        <v>12</v>
      </c>
      <c r="D3289" s="68"/>
      <c r="E3289" s="68">
        <f>D3245*R3289</f>
        <v>0</v>
      </c>
      <c r="F3289" s="63">
        <f>$H$5-$G$5</f>
        <v>2.1555667056952665E-2</v>
      </c>
      <c r="G3289" s="65">
        <f>IFERROR(VLOOKUP(B3289,EFA!$C$2:$D$7,2,0),EFA!$D$7)</f>
        <v>1.0058360487805551</v>
      </c>
      <c r="H3289" s="69">
        <f>LGD!$D$3</f>
        <v>0</v>
      </c>
      <c r="I3289" s="68">
        <f>E3289*F3289*G3289*H3289</f>
        <v>0</v>
      </c>
      <c r="J3289" s="70">
        <f>1/((1+($O$16/12))^(M3289-Q3289))</f>
        <v>0.54924368064616602</v>
      </c>
      <c r="K3289" s="68">
        <f>I3289*J3289</f>
        <v>0</v>
      </c>
      <c r="M3289" s="64">
        <v>108</v>
      </c>
      <c r="N3289" s="64">
        <v>1</v>
      </c>
      <c r="O3289" s="63">
        <f>$O$16</f>
        <v>0.13390000000000002</v>
      </c>
      <c r="P3289" s="87">
        <f t="shared" ref="P3289:P3297" si="2742">PMT(O3289/12,M3289,-N3289,0,0)</f>
        <v>1.5978564997313618E-2</v>
      </c>
      <c r="Q3289" s="64">
        <f>M3289-S3289</f>
        <v>54</v>
      </c>
      <c r="R3289" s="87">
        <f>PV(O3289/12,Q3289,-P3289,0,0)</f>
        <v>0.64547624914817836</v>
      </c>
      <c r="S3289" s="64">
        <f>12+12+12+12+6</f>
        <v>54</v>
      </c>
    </row>
    <row r="3290" spans="2:19" x14ac:dyDescent="0.25">
      <c r="B3290" s="62">
        <v>5</v>
      </c>
      <c r="C3290" s="64" t="s">
        <v>13</v>
      </c>
      <c r="D3290" s="68"/>
      <c r="E3290" s="68">
        <f t="shared" ref="E3290:E3297" si="2743">D3246*R3290</f>
        <v>0</v>
      </c>
      <c r="F3290" s="63">
        <f t="shared" ref="F3290:F3297" si="2744">$H$5-$G$5</f>
        <v>2.1555667056952665E-2</v>
      </c>
      <c r="G3290" s="65">
        <f>IFERROR(VLOOKUP(B3290,EFA!$C$2:$D$7,2,0),EFA!$D$7)</f>
        <v>1.0058360487805551</v>
      </c>
      <c r="H3290" s="69">
        <f>LGD!$D$4</f>
        <v>0.55000000000000004</v>
      </c>
      <c r="I3290" s="68">
        <f t="shared" ref="I3290:I3297" si="2745">E3290*F3290*G3290*H3290</f>
        <v>0</v>
      </c>
      <c r="J3290" s="70">
        <f t="shared" ref="J3290:J3297" si="2746">1/((1+($O$16/12))^(M3290-Q3290))</f>
        <v>0.54924368064616602</v>
      </c>
      <c r="K3290" s="68">
        <f t="shared" ref="K3290:K3297" si="2747">I3290*J3290</f>
        <v>0</v>
      </c>
      <c r="M3290" s="64">
        <v>108</v>
      </c>
      <c r="N3290" s="64">
        <v>1</v>
      </c>
      <c r="O3290" s="63">
        <f t="shared" ref="O3290:O3297" si="2748">$O$16</f>
        <v>0.13390000000000002</v>
      </c>
      <c r="P3290" s="87">
        <f t="shared" si="2742"/>
        <v>1.5978564997313618E-2</v>
      </c>
      <c r="Q3290" s="64">
        <f t="shared" ref="Q3290:Q3297" si="2749">M3290-S3290</f>
        <v>54</v>
      </c>
      <c r="R3290" s="87">
        <f t="shared" ref="R3290:R3297" si="2750">PV(O3290/12,Q3290,-P3290,0,0)</f>
        <v>0.64547624914817836</v>
      </c>
      <c r="S3290" s="64">
        <f t="shared" ref="S3290:S3297" si="2751">12+12+12+12+6</f>
        <v>54</v>
      </c>
    </row>
    <row r="3291" spans="2:19" x14ac:dyDescent="0.25">
      <c r="B3291" s="62">
        <v>5</v>
      </c>
      <c r="C3291" s="64" t="s">
        <v>14</v>
      </c>
      <c r="D3291" s="68"/>
      <c r="E3291" s="68">
        <f t="shared" si="2743"/>
        <v>0</v>
      </c>
      <c r="F3291" s="63">
        <f t="shared" si="2744"/>
        <v>2.1555667056952665E-2</v>
      </c>
      <c r="G3291" s="65">
        <f>IFERROR(VLOOKUP(B3291,EFA!$C$2:$D$7,2,0),EFA!$D$7)</f>
        <v>1.0058360487805551</v>
      </c>
      <c r="H3291" s="69">
        <f>LGD!$D$5</f>
        <v>0.14000000000000001</v>
      </c>
      <c r="I3291" s="68">
        <f t="shared" si="2745"/>
        <v>0</v>
      </c>
      <c r="J3291" s="70">
        <f t="shared" si="2746"/>
        <v>0.54924368064616602</v>
      </c>
      <c r="K3291" s="68">
        <f t="shared" si="2747"/>
        <v>0</v>
      </c>
      <c r="M3291" s="64">
        <v>108</v>
      </c>
      <c r="N3291" s="64">
        <v>1</v>
      </c>
      <c r="O3291" s="63">
        <f t="shared" si="2748"/>
        <v>0.13390000000000002</v>
      </c>
      <c r="P3291" s="87">
        <f t="shared" si="2742"/>
        <v>1.5978564997313618E-2</v>
      </c>
      <c r="Q3291" s="64">
        <f t="shared" si="2749"/>
        <v>54</v>
      </c>
      <c r="R3291" s="87">
        <f t="shared" si="2750"/>
        <v>0.64547624914817836</v>
      </c>
      <c r="S3291" s="64">
        <f t="shared" si="2751"/>
        <v>54</v>
      </c>
    </row>
    <row r="3292" spans="2:19" x14ac:dyDescent="0.25">
      <c r="B3292" s="62">
        <v>5</v>
      </c>
      <c r="C3292" s="64" t="s">
        <v>15</v>
      </c>
      <c r="D3292" s="68"/>
      <c r="E3292" s="68">
        <f t="shared" si="2743"/>
        <v>0</v>
      </c>
      <c r="F3292" s="63">
        <f t="shared" si="2744"/>
        <v>2.1555667056952665E-2</v>
      </c>
      <c r="G3292" s="65">
        <f>IFERROR(VLOOKUP(B3292,EFA!$C$2:$D$7,2,0),EFA!$D$7)</f>
        <v>1.0058360487805551</v>
      </c>
      <c r="H3292" s="69">
        <f>LGD!$D$6</f>
        <v>0.3</v>
      </c>
      <c r="I3292" s="68">
        <f t="shared" si="2745"/>
        <v>0</v>
      </c>
      <c r="J3292" s="70">
        <f t="shared" si="2746"/>
        <v>0.54924368064616602</v>
      </c>
      <c r="K3292" s="68">
        <f t="shared" si="2747"/>
        <v>0</v>
      </c>
      <c r="M3292" s="64">
        <v>108</v>
      </c>
      <c r="N3292" s="64">
        <v>1</v>
      </c>
      <c r="O3292" s="63">
        <f t="shared" si="2748"/>
        <v>0.13390000000000002</v>
      </c>
      <c r="P3292" s="87">
        <f t="shared" si="2742"/>
        <v>1.5978564997313618E-2</v>
      </c>
      <c r="Q3292" s="64">
        <f t="shared" si="2749"/>
        <v>54</v>
      </c>
      <c r="R3292" s="87">
        <f t="shared" si="2750"/>
        <v>0.64547624914817836</v>
      </c>
      <c r="S3292" s="64">
        <f t="shared" si="2751"/>
        <v>54</v>
      </c>
    </row>
    <row r="3293" spans="2:19" x14ac:dyDescent="0.25">
      <c r="B3293" s="62">
        <v>5</v>
      </c>
      <c r="C3293" s="64" t="s">
        <v>16</v>
      </c>
      <c r="D3293" s="68"/>
      <c r="E3293" s="68">
        <f t="shared" si="2743"/>
        <v>0</v>
      </c>
      <c r="F3293" s="63">
        <f t="shared" si="2744"/>
        <v>2.1555667056952665E-2</v>
      </c>
      <c r="G3293" s="65">
        <f>IFERROR(VLOOKUP(B3293,EFA!$C$2:$D$7,2,0),EFA!$D$7)</f>
        <v>1.0058360487805551</v>
      </c>
      <c r="H3293" s="69">
        <f>LGD!$D$7</f>
        <v>0.3</v>
      </c>
      <c r="I3293" s="68">
        <f t="shared" si="2745"/>
        <v>0</v>
      </c>
      <c r="J3293" s="70">
        <f t="shared" si="2746"/>
        <v>0.54924368064616602</v>
      </c>
      <c r="K3293" s="68">
        <f t="shared" si="2747"/>
        <v>0</v>
      </c>
      <c r="M3293" s="64">
        <v>108</v>
      </c>
      <c r="N3293" s="64">
        <v>1</v>
      </c>
      <c r="O3293" s="63">
        <f t="shared" si="2748"/>
        <v>0.13390000000000002</v>
      </c>
      <c r="P3293" s="87">
        <f t="shared" si="2742"/>
        <v>1.5978564997313618E-2</v>
      </c>
      <c r="Q3293" s="64">
        <f t="shared" si="2749"/>
        <v>54</v>
      </c>
      <c r="R3293" s="87">
        <f t="shared" si="2750"/>
        <v>0.64547624914817836</v>
      </c>
      <c r="S3293" s="64">
        <f t="shared" si="2751"/>
        <v>54</v>
      </c>
    </row>
    <row r="3294" spans="2:19" x14ac:dyDescent="0.25">
      <c r="B3294" s="62">
        <v>5</v>
      </c>
      <c r="C3294" s="64" t="s">
        <v>17</v>
      </c>
      <c r="D3294" s="68"/>
      <c r="E3294" s="68">
        <f t="shared" si="2743"/>
        <v>0</v>
      </c>
      <c r="F3294" s="63">
        <f t="shared" si="2744"/>
        <v>2.1555667056952665E-2</v>
      </c>
      <c r="G3294" s="65">
        <f>IFERROR(VLOOKUP(B3294,EFA!$C$2:$D$7,2,0),EFA!$D$7)</f>
        <v>1.0058360487805551</v>
      </c>
      <c r="H3294" s="69">
        <f>LGD!$D$8</f>
        <v>4.6364209605119888E-2</v>
      </c>
      <c r="I3294" s="68">
        <f t="shared" si="2745"/>
        <v>0</v>
      </c>
      <c r="J3294" s="70">
        <f t="shared" si="2746"/>
        <v>0.54924368064616602</v>
      </c>
      <c r="K3294" s="68">
        <f t="shared" si="2747"/>
        <v>0</v>
      </c>
      <c r="M3294" s="64">
        <v>108</v>
      </c>
      <c r="N3294" s="64">
        <v>1</v>
      </c>
      <c r="O3294" s="63">
        <f t="shared" si="2748"/>
        <v>0.13390000000000002</v>
      </c>
      <c r="P3294" s="87">
        <f t="shared" si="2742"/>
        <v>1.5978564997313618E-2</v>
      </c>
      <c r="Q3294" s="64">
        <f t="shared" si="2749"/>
        <v>54</v>
      </c>
      <c r="R3294" s="87">
        <f t="shared" si="2750"/>
        <v>0.64547624914817836</v>
      </c>
      <c r="S3294" s="64">
        <f t="shared" si="2751"/>
        <v>54</v>
      </c>
    </row>
    <row r="3295" spans="2:19" x14ac:dyDescent="0.25">
      <c r="B3295" s="62">
        <v>5</v>
      </c>
      <c r="C3295" s="64" t="s">
        <v>18</v>
      </c>
      <c r="D3295" s="68"/>
      <c r="E3295" s="68">
        <f t="shared" si="2743"/>
        <v>0</v>
      </c>
      <c r="F3295" s="63">
        <f t="shared" si="2744"/>
        <v>2.1555667056952665E-2</v>
      </c>
      <c r="G3295" s="65">
        <f>IFERROR(VLOOKUP(B3295,EFA!$C$2:$D$7,2,0),EFA!$D$7)</f>
        <v>1.0058360487805551</v>
      </c>
      <c r="H3295" s="69">
        <f>LGD!$D$9</f>
        <v>0.25</v>
      </c>
      <c r="I3295" s="68">
        <f t="shared" si="2745"/>
        <v>0</v>
      </c>
      <c r="J3295" s="70">
        <f t="shared" si="2746"/>
        <v>0.54924368064616602</v>
      </c>
      <c r="K3295" s="68">
        <f t="shared" si="2747"/>
        <v>0</v>
      </c>
      <c r="M3295" s="64">
        <v>108</v>
      </c>
      <c r="N3295" s="64">
        <v>1</v>
      </c>
      <c r="O3295" s="63">
        <f t="shared" si="2748"/>
        <v>0.13390000000000002</v>
      </c>
      <c r="P3295" s="87">
        <f t="shared" si="2742"/>
        <v>1.5978564997313618E-2</v>
      </c>
      <c r="Q3295" s="64">
        <f t="shared" si="2749"/>
        <v>54</v>
      </c>
      <c r="R3295" s="87">
        <f t="shared" si="2750"/>
        <v>0.64547624914817836</v>
      </c>
      <c r="S3295" s="64">
        <f t="shared" si="2751"/>
        <v>54</v>
      </c>
    </row>
    <row r="3296" spans="2:19" x14ac:dyDescent="0.25">
      <c r="B3296" s="62">
        <v>5</v>
      </c>
      <c r="C3296" s="64" t="s">
        <v>19</v>
      </c>
      <c r="D3296" s="68"/>
      <c r="E3296" s="68">
        <f t="shared" si="2743"/>
        <v>0</v>
      </c>
      <c r="F3296" s="63">
        <f t="shared" si="2744"/>
        <v>2.1555667056952665E-2</v>
      </c>
      <c r="G3296" s="65">
        <f>IFERROR(VLOOKUP(B3296,EFA!$C$2:$D$7,2,0),EFA!$D$7)</f>
        <v>1.0058360487805551</v>
      </c>
      <c r="H3296" s="69">
        <f>LGD!$D$10</f>
        <v>0.35</v>
      </c>
      <c r="I3296" s="68">
        <f t="shared" si="2745"/>
        <v>0</v>
      </c>
      <c r="J3296" s="70">
        <f t="shared" si="2746"/>
        <v>0.54924368064616602</v>
      </c>
      <c r="K3296" s="68">
        <f t="shared" si="2747"/>
        <v>0</v>
      </c>
      <c r="M3296" s="64">
        <v>108</v>
      </c>
      <c r="N3296" s="64">
        <v>1</v>
      </c>
      <c r="O3296" s="63">
        <f t="shared" si="2748"/>
        <v>0.13390000000000002</v>
      </c>
      <c r="P3296" s="87">
        <f t="shared" si="2742"/>
        <v>1.5978564997313618E-2</v>
      </c>
      <c r="Q3296" s="64">
        <f t="shared" si="2749"/>
        <v>54</v>
      </c>
      <c r="R3296" s="87">
        <f t="shared" si="2750"/>
        <v>0.64547624914817836</v>
      </c>
      <c r="S3296" s="64">
        <f t="shared" si="2751"/>
        <v>54</v>
      </c>
    </row>
    <row r="3297" spans="2:19" x14ac:dyDescent="0.25">
      <c r="B3297" s="62">
        <v>5</v>
      </c>
      <c r="C3297" s="64" t="s">
        <v>20</v>
      </c>
      <c r="D3297" s="68"/>
      <c r="E3297" s="68">
        <f t="shared" si="2743"/>
        <v>0</v>
      </c>
      <c r="F3297" s="63">
        <f t="shared" si="2744"/>
        <v>2.1555667056952665E-2</v>
      </c>
      <c r="G3297" s="65">
        <f>IFERROR(VLOOKUP(B3297,EFA!$C$2:$D$7,2,0),EFA!$D$7)</f>
        <v>1.0058360487805551</v>
      </c>
      <c r="H3297" s="69">
        <f>LGD!$D$11</f>
        <v>0.55000000000000004</v>
      </c>
      <c r="I3297" s="68">
        <f t="shared" si="2745"/>
        <v>0</v>
      </c>
      <c r="J3297" s="70">
        <f t="shared" si="2746"/>
        <v>0.54924368064616602</v>
      </c>
      <c r="K3297" s="68">
        <f t="shared" si="2747"/>
        <v>0</v>
      </c>
      <c r="M3297" s="64">
        <v>108</v>
      </c>
      <c r="N3297" s="64">
        <v>1</v>
      </c>
      <c r="O3297" s="63">
        <f t="shared" si="2748"/>
        <v>0.13390000000000002</v>
      </c>
      <c r="P3297" s="87">
        <f t="shared" si="2742"/>
        <v>1.5978564997313618E-2</v>
      </c>
      <c r="Q3297" s="64">
        <f t="shared" si="2749"/>
        <v>54</v>
      </c>
      <c r="R3297" s="87">
        <f t="shared" si="2750"/>
        <v>0.64547624914817836</v>
      </c>
      <c r="S3297" s="64">
        <f t="shared" si="2751"/>
        <v>54</v>
      </c>
    </row>
    <row r="3298" spans="2:19" x14ac:dyDescent="0.25">
      <c r="C3298" s="88"/>
      <c r="D3298" s="89"/>
      <c r="E3298" s="89"/>
      <c r="F3298" s="90"/>
      <c r="G3298" s="91"/>
      <c r="H3298" s="92"/>
      <c r="I3298" s="89"/>
      <c r="J3298" s="93"/>
      <c r="K3298" s="89"/>
      <c r="M3298" s="94"/>
      <c r="N3298" s="94"/>
      <c r="O3298" s="95"/>
      <c r="P3298" s="96"/>
      <c r="Q3298" s="94"/>
      <c r="R3298" s="96"/>
      <c r="S3298" s="94"/>
    </row>
    <row r="3299" spans="2:19" x14ac:dyDescent="0.25">
      <c r="B3299" s="62" t="s">
        <v>52</v>
      </c>
      <c r="C3299" s="64" t="s">
        <v>9</v>
      </c>
      <c r="D3299" s="64">
        <v>9</v>
      </c>
      <c r="E3299" s="84" t="s">
        <v>26</v>
      </c>
      <c r="F3299" s="84" t="s">
        <v>39</v>
      </c>
      <c r="G3299" s="84" t="s">
        <v>27</v>
      </c>
      <c r="H3299" s="84" t="s">
        <v>28</v>
      </c>
      <c r="I3299" s="84" t="s">
        <v>29</v>
      </c>
      <c r="J3299" s="84" t="s">
        <v>30</v>
      </c>
      <c r="K3299" s="85" t="s">
        <v>31</v>
      </c>
      <c r="M3299" s="85" t="s">
        <v>32</v>
      </c>
      <c r="N3299" s="85" t="s">
        <v>33</v>
      </c>
      <c r="O3299" s="85" t="s">
        <v>34</v>
      </c>
      <c r="P3299" s="85" t="s">
        <v>35</v>
      </c>
      <c r="Q3299" s="85" t="s">
        <v>36</v>
      </c>
      <c r="R3299" s="85" t="s">
        <v>37</v>
      </c>
      <c r="S3299" s="85" t="s">
        <v>38</v>
      </c>
    </row>
    <row r="3300" spans="2:19" x14ac:dyDescent="0.25">
      <c r="B3300" s="62">
        <v>6</v>
      </c>
      <c r="C3300" s="64" t="s">
        <v>12</v>
      </c>
      <c r="D3300" s="68"/>
      <c r="E3300" s="68">
        <f>D3245*R3300</f>
        <v>0</v>
      </c>
      <c r="F3300" s="63">
        <f>$I$5-$H$5</f>
        <v>1.761226238629604E-2</v>
      </c>
      <c r="G3300" s="65">
        <f>IFERROR(VLOOKUP(B3300,EFA!$C$2:$D$7,2,0),EFA!$D$7)</f>
        <v>1.0058360487805551</v>
      </c>
      <c r="H3300" s="69">
        <f>LGD!$D$3</f>
        <v>0</v>
      </c>
      <c r="I3300" s="68">
        <f>E3300*F3300*G3300*H3300</f>
        <v>0</v>
      </c>
      <c r="J3300" s="70">
        <f>1/((1+($O$16/12))^(M3300-Q3300))</f>
        <v>0.48076748067312913</v>
      </c>
      <c r="K3300" s="68">
        <f>I3300*J3300</f>
        <v>0</v>
      </c>
      <c r="M3300" s="64">
        <v>108</v>
      </c>
      <c r="N3300" s="64">
        <v>1</v>
      </c>
      <c r="O3300" s="63">
        <f>$O$16</f>
        <v>0.13390000000000002</v>
      </c>
      <c r="P3300" s="87">
        <f t="shared" ref="P3300:P3308" si="2752">PMT(O3300/12,M3300,-N3300,0,0)</f>
        <v>1.5978564997313618E-2</v>
      </c>
      <c r="Q3300" s="64">
        <f>M3300-S3300</f>
        <v>42</v>
      </c>
      <c r="R3300" s="87">
        <f>PV(O3300/12,Q3300,-P3300,0,0)</f>
        <v>0.53345302218011637</v>
      </c>
      <c r="S3300" s="64">
        <f>12+12+12+12+12+6</f>
        <v>66</v>
      </c>
    </row>
    <row r="3301" spans="2:19" x14ac:dyDescent="0.25">
      <c r="B3301" s="62">
        <v>6</v>
      </c>
      <c r="C3301" s="64" t="s">
        <v>13</v>
      </c>
      <c r="D3301" s="68"/>
      <c r="E3301" s="68">
        <f t="shared" ref="E3301:E3308" si="2753">D3246*R3301</f>
        <v>0</v>
      </c>
      <c r="F3301" s="63">
        <f t="shared" ref="F3301:F3308" si="2754">$I$5-$H$5</f>
        <v>1.761226238629604E-2</v>
      </c>
      <c r="G3301" s="65">
        <f>IFERROR(VLOOKUP(B3301,EFA!$C$2:$D$7,2,0),EFA!$D$7)</f>
        <v>1.0058360487805551</v>
      </c>
      <c r="H3301" s="69">
        <f>LGD!$D$4</f>
        <v>0.55000000000000004</v>
      </c>
      <c r="I3301" s="68">
        <f t="shared" ref="I3301:I3308" si="2755">E3301*F3301*G3301*H3301</f>
        <v>0</v>
      </c>
      <c r="J3301" s="70">
        <f t="shared" ref="J3301:J3308" si="2756">1/((1+($O$16/12))^(M3301-Q3301))</f>
        <v>0.48076748067312913</v>
      </c>
      <c r="K3301" s="68">
        <f t="shared" ref="K3301:K3308" si="2757">I3301*J3301</f>
        <v>0</v>
      </c>
      <c r="M3301" s="64">
        <v>108</v>
      </c>
      <c r="N3301" s="64">
        <v>1</v>
      </c>
      <c r="O3301" s="63">
        <f t="shared" ref="O3301:O3308" si="2758">$O$16</f>
        <v>0.13390000000000002</v>
      </c>
      <c r="P3301" s="87">
        <f t="shared" si="2752"/>
        <v>1.5978564997313618E-2</v>
      </c>
      <c r="Q3301" s="64">
        <f t="shared" ref="Q3301:Q3308" si="2759">M3301-S3301</f>
        <v>42</v>
      </c>
      <c r="R3301" s="87">
        <f t="shared" ref="R3301:R3308" si="2760">PV(O3301/12,Q3301,-P3301,0,0)</f>
        <v>0.53345302218011637</v>
      </c>
      <c r="S3301" s="64">
        <f t="shared" ref="S3301:S3308" si="2761">12+12+12+12+12+6</f>
        <v>66</v>
      </c>
    </row>
    <row r="3302" spans="2:19" x14ac:dyDescent="0.25">
      <c r="B3302" s="62">
        <v>6</v>
      </c>
      <c r="C3302" s="64" t="s">
        <v>14</v>
      </c>
      <c r="D3302" s="68"/>
      <c r="E3302" s="68">
        <f t="shared" si="2753"/>
        <v>0</v>
      </c>
      <c r="F3302" s="63">
        <f t="shared" si="2754"/>
        <v>1.761226238629604E-2</v>
      </c>
      <c r="G3302" s="65">
        <f>IFERROR(VLOOKUP(B3302,EFA!$C$2:$D$7,2,0),EFA!$D$7)</f>
        <v>1.0058360487805551</v>
      </c>
      <c r="H3302" s="69">
        <f>LGD!$D$5</f>
        <v>0.14000000000000001</v>
      </c>
      <c r="I3302" s="68">
        <f t="shared" si="2755"/>
        <v>0</v>
      </c>
      <c r="J3302" s="70">
        <f t="shared" si="2756"/>
        <v>0.48076748067312913</v>
      </c>
      <c r="K3302" s="68">
        <f t="shared" si="2757"/>
        <v>0</v>
      </c>
      <c r="M3302" s="64">
        <v>108</v>
      </c>
      <c r="N3302" s="64">
        <v>1</v>
      </c>
      <c r="O3302" s="63">
        <f t="shared" si="2758"/>
        <v>0.13390000000000002</v>
      </c>
      <c r="P3302" s="87">
        <f t="shared" si="2752"/>
        <v>1.5978564997313618E-2</v>
      </c>
      <c r="Q3302" s="64">
        <f t="shared" si="2759"/>
        <v>42</v>
      </c>
      <c r="R3302" s="87">
        <f t="shared" si="2760"/>
        <v>0.53345302218011637</v>
      </c>
      <c r="S3302" s="64">
        <f t="shared" si="2761"/>
        <v>66</v>
      </c>
    </row>
    <row r="3303" spans="2:19" x14ac:dyDescent="0.25">
      <c r="B3303" s="62">
        <v>6</v>
      </c>
      <c r="C3303" s="64" t="s">
        <v>15</v>
      </c>
      <c r="D3303" s="68"/>
      <c r="E3303" s="68">
        <f t="shared" si="2753"/>
        <v>0</v>
      </c>
      <c r="F3303" s="63">
        <f t="shared" si="2754"/>
        <v>1.761226238629604E-2</v>
      </c>
      <c r="G3303" s="65">
        <f>IFERROR(VLOOKUP(B3303,EFA!$C$2:$D$7,2,0),EFA!$D$7)</f>
        <v>1.0058360487805551</v>
      </c>
      <c r="H3303" s="69">
        <f>LGD!$D$6</f>
        <v>0.3</v>
      </c>
      <c r="I3303" s="68">
        <f t="shared" si="2755"/>
        <v>0</v>
      </c>
      <c r="J3303" s="70">
        <f t="shared" si="2756"/>
        <v>0.48076748067312913</v>
      </c>
      <c r="K3303" s="68">
        <f t="shared" si="2757"/>
        <v>0</v>
      </c>
      <c r="M3303" s="64">
        <v>108</v>
      </c>
      <c r="N3303" s="64">
        <v>1</v>
      </c>
      <c r="O3303" s="63">
        <f t="shared" si="2758"/>
        <v>0.13390000000000002</v>
      </c>
      <c r="P3303" s="87">
        <f t="shared" si="2752"/>
        <v>1.5978564997313618E-2</v>
      </c>
      <c r="Q3303" s="64">
        <f t="shared" si="2759"/>
        <v>42</v>
      </c>
      <c r="R3303" s="87">
        <f t="shared" si="2760"/>
        <v>0.53345302218011637</v>
      </c>
      <c r="S3303" s="64">
        <f t="shared" si="2761"/>
        <v>66</v>
      </c>
    </row>
    <row r="3304" spans="2:19" x14ac:dyDescent="0.25">
      <c r="B3304" s="62">
        <v>6</v>
      </c>
      <c r="C3304" s="64" t="s">
        <v>16</v>
      </c>
      <c r="D3304" s="68"/>
      <c r="E3304" s="68">
        <f t="shared" si="2753"/>
        <v>0</v>
      </c>
      <c r="F3304" s="63">
        <f t="shared" si="2754"/>
        <v>1.761226238629604E-2</v>
      </c>
      <c r="G3304" s="65">
        <f>IFERROR(VLOOKUP(B3304,EFA!$C$2:$D$7,2,0),EFA!$D$7)</f>
        <v>1.0058360487805551</v>
      </c>
      <c r="H3304" s="69">
        <f>LGD!$D$7</f>
        <v>0.3</v>
      </c>
      <c r="I3304" s="68">
        <f t="shared" si="2755"/>
        <v>0</v>
      </c>
      <c r="J3304" s="70">
        <f t="shared" si="2756"/>
        <v>0.48076748067312913</v>
      </c>
      <c r="K3304" s="68">
        <f t="shared" si="2757"/>
        <v>0</v>
      </c>
      <c r="M3304" s="64">
        <v>108</v>
      </c>
      <c r="N3304" s="64">
        <v>1</v>
      </c>
      <c r="O3304" s="63">
        <f t="shared" si="2758"/>
        <v>0.13390000000000002</v>
      </c>
      <c r="P3304" s="87">
        <f t="shared" si="2752"/>
        <v>1.5978564997313618E-2</v>
      </c>
      <c r="Q3304" s="64">
        <f t="shared" si="2759"/>
        <v>42</v>
      </c>
      <c r="R3304" s="87">
        <f t="shared" si="2760"/>
        <v>0.53345302218011637</v>
      </c>
      <c r="S3304" s="64">
        <f t="shared" si="2761"/>
        <v>66</v>
      </c>
    </row>
    <row r="3305" spans="2:19" x14ac:dyDescent="0.25">
      <c r="B3305" s="62">
        <v>6</v>
      </c>
      <c r="C3305" s="64" t="s">
        <v>17</v>
      </c>
      <c r="D3305" s="68"/>
      <c r="E3305" s="68">
        <f t="shared" si="2753"/>
        <v>0</v>
      </c>
      <c r="F3305" s="63">
        <f t="shared" si="2754"/>
        <v>1.761226238629604E-2</v>
      </c>
      <c r="G3305" s="65">
        <f>IFERROR(VLOOKUP(B3305,EFA!$C$2:$D$7,2,0),EFA!$D$7)</f>
        <v>1.0058360487805551</v>
      </c>
      <c r="H3305" s="69">
        <f>LGD!$D$8</f>
        <v>4.6364209605119888E-2</v>
      </c>
      <c r="I3305" s="68">
        <f t="shared" si="2755"/>
        <v>0</v>
      </c>
      <c r="J3305" s="70">
        <f t="shared" si="2756"/>
        <v>0.48076748067312913</v>
      </c>
      <c r="K3305" s="68">
        <f t="shared" si="2757"/>
        <v>0</v>
      </c>
      <c r="M3305" s="64">
        <v>108</v>
      </c>
      <c r="N3305" s="64">
        <v>1</v>
      </c>
      <c r="O3305" s="63">
        <f t="shared" si="2758"/>
        <v>0.13390000000000002</v>
      </c>
      <c r="P3305" s="87">
        <f t="shared" si="2752"/>
        <v>1.5978564997313618E-2</v>
      </c>
      <c r="Q3305" s="64">
        <f t="shared" si="2759"/>
        <v>42</v>
      </c>
      <c r="R3305" s="87">
        <f t="shared" si="2760"/>
        <v>0.53345302218011637</v>
      </c>
      <c r="S3305" s="64">
        <f t="shared" si="2761"/>
        <v>66</v>
      </c>
    </row>
    <row r="3306" spans="2:19" x14ac:dyDescent="0.25">
      <c r="B3306" s="62">
        <v>6</v>
      </c>
      <c r="C3306" s="64" t="s">
        <v>18</v>
      </c>
      <c r="D3306" s="68"/>
      <c r="E3306" s="68">
        <f t="shared" si="2753"/>
        <v>0</v>
      </c>
      <c r="F3306" s="63">
        <f t="shared" si="2754"/>
        <v>1.761226238629604E-2</v>
      </c>
      <c r="G3306" s="65">
        <f>IFERROR(VLOOKUP(B3306,EFA!$C$2:$D$7,2,0),EFA!$D$7)</f>
        <v>1.0058360487805551</v>
      </c>
      <c r="H3306" s="69">
        <f>LGD!$D$9</f>
        <v>0.25</v>
      </c>
      <c r="I3306" s="68">
        <f t="shared" si="2755"/>
        <v>0</v>
      </c>
      <c r="J3306" s="70">
        <f t="shared" si="2756"/>
        <v>0.48076748067312913</v>
      </c>
      <c r="K3306" s="68">
        <f t="shared" si="2757"/>
        <v>0</v>
      </c>
      <c r="M3306" s="64">
        <v>108</v>
      </c>
      <c r="N3306" s="64">
        <v>1</v>
      </c>
      <c r="O3306" s="63">
        <f t="shared" si="2758"/>
        <v>0.13390000000000002</v>
      </c>
      <c r="P3306" s="87">
        <f t="shared" si="2752"/>
        <v>1.5978564997313618E-2</v>
      </c>
      <c r="Q3306" s="64">
        <f t="shared" si="2759"/>
        <v>42</v>
      </c>
      <c r="R3306" s="87">
        <f t="shared" si="2760"/>
        <v>0.53345302218011637</v>
      </c>
      <c r="S3306" s="64">
        <f t="shared" si="2761"/>
        <v>66</v>
      </c>
    </row>
    <row r="3307" spans="2:19" x14ac:dyDescent="0.25">
      <c r="B3307" s="62">
        <v>6</v>
      </c>
      <c r="C3307" s="64" t="s">
        <v>19</v>
      </c>
      <c r="D3307" s="68"/>
      <c r="E3307" s="68">
        <f t="shared" si="2753"/>
        <v>0</v>
      </c>
      <c r="F3307" s="63">
        <f t="shared" si="2754"/>
        <v>1.761226238629604E-2</v>
      </c>
      <c r="G3307" s="65">
        <f>IFERROR(VLOOKUP(B3307,EFA!$C$2:$D$7,2,0),EFA!$D$7)</f>
        <v>1.0058360487805551</v>
      </c>
      <c r="H3307" s="69">
        <f>LGD!$D$10</f>
        <v>0.35</v>
      </c>
      <c r="I3307" s="68">
        <f t="shared" si="2755"/>
        <v>0</v>
      </c>
      <c r="J3307" s="70">
        <f t="shared" si="2756"/>
        <v>0.48076748067312913</v>
      </c>
      <c r="K3307" s="68">
        <f t="shared" si="2757"/>
        <v>0</v>
      </c>
      <c r="M3307" s="64">
        <v>108</v>
      </c>
      <c r="N3307" s="64">
        <v>1</v>
      </c>
      <c r="O3307" s="63">
        <f t="shared" si="2758"/>
        <v>0.13390000000000002</v>
      </c>
      <c r="P3307" s="87">
        <f t="shared" si="2752"/>
        <v>1.5978564997313618E-2</v>
      </c>
      <c r="Q3307" s="64">
        <f t="shared" si="2759"/>
        <v>42</v>
      </c>
      <c r="R3307" s="87">
        <f t="shared" si="2760"/>
        <v>0.53345302218011637</v>
      </c>
      <c r="S3307" s="64">
        <f t="shared" si="2761"/>
        <v>66</v>
      </c>
    </row>
    <row r="3308" spans="2:19" x14ac:dyDescent="0.25">
      <c r="B3308" s="62">
        <v>6</v>
      </c>
      <c r="C3308" s="64" t="s">
        <v>20</v>
      </c>
      <c r="D3308" s="68"/>
      <c r="E3308" s="68">
        <f t="shared" si="2753"/>
        <v>0</v>
      </c>
      <c r="F3308" s="63">
        <f t="shared" si="2754"/>
        <v>1.761226238629604E-2</v>
      </c>
      <c r="G3308" s="65">
        <f>IFERROR(VLOOKUP(B3308,EFA!$C$2:$D$7,2,0),EFA!$D$7)</f>
        <v>1.0058360487805551</v>
      </c>
      <c r="H3308" s="69">
        <f>LGD!$D$11</f>
        <v>0.55000000000000004</v>
      </c>
      <c r="I3308" s="68">
        <f t="shared" si="2755"/>
        <v>0</v>
      </c>
      <c r="J3308" s="70">
        <f t="shared" si="2756"/>
        <v>0.48076748067312913</v>
      </c>
      <c r="K3308" s="68">
        <f t="shared" si="2757"/>
        <v>0</v>
      </c>
      <c r="M3308" s="64">
        <v>108</v>
      </c>
      <c r="N3308" s="64">
        <v>1</v>
      </c>
      <c r="O3308" s="63">
        <f t="shared" si="2758"/>
        <v>0.13390000000000002</v>
      </c>
      <c r="P3308" s="87">
        <f t="shared" si="2752"/>
        <v>1.5978564997313618E-2</v>
      </c>
      <c r="Q3308" s="64">
        <f t="shared" si="2759"/>
        <v>42</v>
      </c>
      <c r="R3308" s="87">
        <f t="shared" si="2760"/>
        <v>0.53345302218011637</v>
      </c>
      <c r="S3308" s="64">
        <f t="shared" si="2761"/>
        <v>66</v>
      </c>
    </row>
    <row r="3309" spans="2:19" x14ac:dyDescent="0.25">
      <c r="C3309" s="94"/>
      <c r="D3309" s="97"/>
      <c r="E3309" s="97"/>
      <c r="F3309" s="95"/>
      <c r="G3309" s="98"/>
      <c r="H3309" s="99"/>
      <c r="I3309" s="97"/>
      <c r="J3309" s="100"/>
      <c r="K3309" s="97"/>
    </row>
    <row r="3310" spans="2:19" x14ac:dyDescent="0.25">
      <c r="B3310" s="62" t="s">
        <v>52</v>
      </c>
      <c r="C3310" s="64" t="s">
        <v>9</v>
      </c>
      <c r="D3310" s="64">
        <v>9</v>
      </c>
      <c r="E3310" s="84" t="s">
        <v>26</v>
      </c>
      <c r="F3310" s="84" t="s">
        <v>39</v>
      </c>
      <c r="G3310" s="84" t="s">
        <v>27</v>
      </c>
      <c r="H3310" s="84" t="s">
        <v>28</v>
      </c>
      <c r="I3310" s="84" t="s">
        <v>29</v>
      </c>
      <c r="J3310" s="84" t="s">
        <v>30</v>
      </c>
      <c r="K3310" s="85" t="s">
        <v>31</v>
      </c>
      <c r="M3310" s="85" t="s">
        <v>32</v>
      </c>
      <c r="N3310" s="85" t="s">
        <v>33</v>
      </c>
      <c r="O3310" s="85" t="s">
        <v>34</v>
      </c>
      <c r="P3310" s="85" t="s">
        <v>35</v>
      </c>
      <c r="Q3310" s="85" t="s">
        <v>36</v>
      </c>
      <c r="R3310" s="85" t="s">
        <v>37</v>
      </c>
      <c r="S3310" s="85" t="s">
        <v>38</v>
      </c>
    </row>
    <row r="3311" spans="2:19" x14ac:dyDescent="0.25">
      <c r="B3311" s="62">
        <v>7</v>
      </c>
      <c r="C3311" s="64" t="s">
        <v>12</v>
      </c>
      <c r="D3311" s="68"/>
      <c r="E3311" s="68">
        <f>D3245*R3311</f>
        <v>0</v>
      </c>
      <c r="F3311" s="63">
        <f>$J$5-$I$5</f>
        <v>1.4890955671313155E-2</v>
      </c>
      <c r="G3311" s="65">
        <f>IFERROR(VLOOKUP(B3311,EFA!$C$2:$D$7,2,0),EFA!$D$7)</f>
        <v>1.0058360487805551</v>
      </c>
      <c r="H3311" s="69">
        <f>LGD!$D$3</f>
        <v>0</v>
      </c>
      <c r="I3311" s="68">
        <f>E3311*F3311*G3311*H3311</f>
        <v>0</v>
      </c>
      <c r="J3311" s="70">
        <f>1/((1+($O$16/12))^(M3311-Q3311))</f>
        <v>0.42082845668950175</v>
      </c>
      <c r="K3311" s="68">
        <f>I3311*J3311</f>
        <v>0</v>
      </c>
      <c r="M3311" s="64">
        <v>108</v>
      </c>
      <c r="N3311" s="64">
        <v>1</v>
      </c>
      <c r="O3311" s="63">
        <f>$O$16</f>
        <v>0.13390000000000002</v>
      </c>
      <c r="P3311" s="87">
        <f t="shared" ref="P3311:P3319" si="2762">PMT(O3311/12,M3311,-N3311,0,0)</f>
        <v>1.5978564997313618E-2</v>
      </c>
      <c r="Q3311" s="64">
        <f>M3311-S3311</f>
        <v>30</v>
      </c>
      <c r="R3311" s="87">
        <f>PV(O3311/12,Q3311,-P3311,0,0)</f>
        <v>0.40547421335624806</v>
      </c>
      <c r="S3311" s="64">
        <v>78</v>
      </c>
    </row>
    <row r="3312" spans="2:19" x14ac:dyDescent="0.25">
      <c r="B3312" s="62">
        <v>7</v>
      </c>
      <c r="C3312" s="64" t="s">
        <v>13</v>
      </c>
      <c r="D3312" s="68"/>
      <c r="E3312" s="68">
        <f t="shared" ref="E3312:E3319" si="2763">D3246*R3312</f>
        <v>0</v>
      </c>
      <c r="F3312" s="63">
        <f t="shared" ref="F3312:F3319" si="2764">$J$5-$I$5</f>
        <v>1.4890955671313155E-2</v>
      </c>
      <c r="G3312" s="65">
        <f>IFERROR(VLOOKUP(B3312,EFA!$C$2:$D$7,2,0),EFA!$D$7)</f>
        <v>1.0058360487805551</v>
      </c>
      <c r="H3312" s="69">
        <f>LGD!$D$4</f>
        <v>0.55000000000000004</v>
      </c>
      <c r="I3312" s="68">
        <f t="shared" ref="I3312:I3319" si="2765">E3312*F3312*G3312*H3312</f>
        <v>0</v>
      </c>
      <c r="J3312" s="70">
        <f t="shared" ref="J3312:J3319" si="2766">1/((1+($O$16/12))^(M3312-Q3312))</f>
        <v>0.42082845668950175</v>
      </c>
      <c r="K3312" s="68">
        <f t="shared" ref="K3312:K3319" si="2767">I3312*J3312</f>
        <v>0</v>
      </c>
      <c r="M3312" s="64">
        <v>108</v>
      </c>
      <c r="N3312" s="64">
        <v>1</v>
      </c>
      <c r="O3312" s="63">
        <f t="shared" ref="O3312:O3319" si="2768">$O$16</f>
        <v>0.13390000000000002</v>
      </c>
      <c r="P3312" s="87">
        <f t="shared" si="2762"/>
        <v>1.5978564997313618E-2</v>
      </c>
      <c r="Q3312" s="64">
        <f t="shared" ref="Q3312:Q3319" si="2769">M3312-S3312</f>
        <v>30</v>
      </c>
      <c r="R3312" s="87">
        <f t="shared" ref="R3312:R3319" si="2770">PV(O3312/12,Q3312,-P3312,0,0)</f>
        <v>0.40547421335624806</v>
      </c>
      <c r="S3312" s="64">
        <v>78</v>
      </c>
    </row>
    <row r="3313" spans="2:19" x14ac:dyDescent="0.25">
      <c r="B3313" s="62">
        <v>7</v>
      </c>
      <c r="C3313" s="64" t="s">
        <v>14</v>
      </c>
      <c r="D3313" s="68"/>
      <c r="E3313" s="68">
        <f t="shared" si="2763"/>
        <v>0</v>
      </c>
      <c r="F3313" s="63">
        <f t="shared" si="2764"/>
        <v>1.4890955671313155E-2</v>
      </c>
      <c r="G3313" s="65">
        <f>IFERROR(VLOOKUP(B3313,EFA!$C$2:$D$7,2,0),EFA!$D$7)</f>
        <v>1.0058360487805551</v>
      </c>
      <c r="H3313" s="69">
        <f>LGD!$D$5</f>
        <v>0.14000000000000001</v>
      </c>
      <c r="I3313" s="68">
        <f t="shared" si="2765"/>
        <v>0</v>
      </c>
      <c r="J3313" s="70">
        <f t="shared" si="2766"/>
        <v>0.42082845668950175</v>
      </c>
      <c r="K3313" s="68">
        <f t="shared" si="2767"/>
        <v>0</v>
      </c>
      <c r="M3313" s="64">
        <v>108</v>
      </c>
      <c r="N3313" s="64">
        <v>1</v>
      </c>
      <c r="O3313" s="63">
        <f t="shared" si="2768"/>
        <v>0.13390000000000002</v>
      </c>
      <c r="P3313" s="87">
        <f t="shared" si="2762"/>
        <v>1.5978564997313618E-2</v>
      </c>
      <c r="Q3313" s="64">
        <f t="shared" si="2769"/>
        <v>30</v>
      </c>
      <c r="R3313" s="87">
        <f t="shared" si="2770"/>
        <v>0.40547421335624806</v>
      </c>
      <c r="S3313" s="64">
        <v>78</v>
      </c>
    </row>
    <row r="3314" spans="2:19" x14ac:dyDescent="0.25">
      <c r="B3314" s="62">
        <v>7</v>
      </c>
      <c r="C3314" s="64" t="s">
        <v>15</v>
      </c>
      <c r="D3314" s="68"/>
      <c r="E3314" s="68">
        <f t="shared" si="2763"/>
        <v>0</v>
      </c>
      <c r="F3314" s="63">
        <f t="shared" si="2764"/>
        <v>1.4890955671313155E-2</v>
      </c>
      <c r="G3314" s="65">
        <f>IFERROR(VLOOKUP(B3314,EFA!$C$2:$D$7,2,0),EFA!$D$7)</f>
        <v>1.0058360487805551</v>
      </c>
      <c r="H3314" s="69">
        <f>LGD!$D$6</f>
        <v>0.3</v>
      </c>
      <c r="I3314" s="68">
        <f t="shared" si="2765"/>
        <v>0</v>
      </c>
      <c r="J3314" s="70">
        <f t="shared" si="2766"/>
        <v>0.42082845668950175</v>
      </c>
      <c r="K3314" s="68">
        <f t="shared" si="2767"/>
        <v>0</v>
      </c>
      <c r="M3314" s="64">
        <v>108</v>
      </c>
      <c r="N3314" s="64">
        <v>1</v>
      </c>
      <c r="O3314" s="63">
        <f t="shared" si="2768"/>
        <v>0.13390000000000002</v>
      </c>
      <c r="P3314" s="87">
        <f t="shared" si="2762"/>
        <v>1.5978564997313618E-2</v>
      </c>
      <c r="Q3314" s="64">
        <f t="shared" si="2769"/>
        <v>30</v>
      </c>
      <c r="R3314" s="87">
        <f t="shared" si="2770"/>
        <v>0.40547421335624806</v>
      </c>
      <c r="S3314" s="64">
        <v>78</v>
      </c>
    </row>
    <row r="3315" spans="2:19" x14ac:dyDescent="0.25">
      <c r="B3315" s="62">
        <v>7</v>
      </c>
      <c r="C3315" s="64" t="s">
        <v>16</v>
      </c>
      <c r="D3315" s="68"/>
      <c r="E3315" s="68">
        <f t="shared" si="2763"/>
        <v>0</v>
      </c>
      <c r="F3315" s="63">
        <f t="shared" si="2764"/>
        <v>1.4890955671313155E-2</v>
      </c>
      <c r="G3315" s="65">
        <f>IFERROR(VLOOKUP(B3315,EFA!$C$2:$D$7,2,0),EFA!$D$7)</f>
        <v>1.0058360487805551</v>
      </c>
      <c r="H3315" s="69">
        <f>LGD!$D$7</f>
        <v>0.3</v>
      </c>
      <c r="I3315" s="68">
        <f t="shared" si="2765"/>
        <v>0</v>
      </c>
      <c r="J3315" s="70">
        <f t="shared" si="2766"/>
        <v>0.42082845668950175</v>
      </c>
      <c r="K3315" s="68">
        <f t="shared" si="2767"/>
        <v>0</v>
      </c>
      <c r="M3315" s="64">
        <v>108</v>
      </c>
      <c r="N3315" s="64">
        <v>1</v>
      </c>
      <c r="O3315" s="63">
        <f t="shared" si="2768"/>
        <v>0.13390000000000002</v>
      </c>
      <c r="P3315" s="87">
        <f t="shared" si="2762"/>
        <v>1.5978564997313618E-2</v>
      </c>
      <c r="Q3315" s="64">
        <f t="shared" si="2769"/>
        <v>30</v>
      </c>
      <c r="R3315" s="87">
        <f t="shared" si="2770"/>
        <v>0.40547421335624806</v>
      </c>
      <c r="S3315" s="64">
        <v>78</v>
      </c>
    </row>
    <row r="3316" spans="2:19" x14ac:dyDescent="0.25">
      <c r="B3316" s="62">
        <v>7</v>
      </c>
      <c r="C3316" s="64" t="s">
        <v>17</v>
      </c>
      <c r="D3316" s="68"/>
      <c r="E3316" s="68">
        <f t="shared" si="2763"/>
        <v>0</v>
      </c>
      <c r="F3316" s="63">
        <f t="shared" si="2764"/>
        <v>1.4890955671313155E-2</v>
      </c>
      <c r="G3316" s="65">
        <f>IFERROR(VLOOKUP(B3316,EFA!$C$2:$D$7,2,0),EFA!$D$7)</f>
        <v>1.0058360487805551</v>
      </c>
      <c r="H3316" s="69">
        <f>LGD!$D$8</f>
        <v>4.6364209605119888E-2</v>
      </c>
      <c r="I3316" s="68">
        <f t="shared" si="2765"/>
        <v>0</v>
      </c>
      <c r="J3316" s="70">
        <f t="shared" si="2766"/>
        <v>0.42082845668950175</v>
      </c>
      <c r="K3316" s="68">
        <f t="shared" si="2767"/>
        <v>0</v>
      </c>
      <c r="M3316" s="64">
        <v>108</v>
      </c>
      <c r="N3316" s="64">
        <v>1</v>
      </c>
      <c r="O3316" s="63">
        <f t="shared" si="2768"/>
        <v>0.13390000000000002</v>
      </c>
      <c r="P3316" s="87">
        <f t="shared" si="2762"/>
        <v>1.5978564997313618E-2</v>
      </c>
      <c r="Q3316" s="64">
        <f t="shared" si="2769"/>
        <v>30</v>
      </c>
      <c r="R3316" s="87">
        <f t="shared" si="2770"/>
        <v>0.40547421335624806</v>
      </c>
      <c r="S3316" s="64">
        <v>78</v>
      </c>
    </row>
    <row r="3317" spans="2:19" x14ac:dyDescent="0.25">
      <c r="B3317" s="62">
        <v>7</v>
      </c>
      <c r="C3317" s="64" t="s">
        <v>18</v>
      </c>
      <c r="D3317" s="68"/>
      <c r="E3317" s="68">
        <f t="shared" si="2763"/>
        <v>0</v>
      </c>
      <c r="F3317" s="63">
        <f t="shared" si="2764"/>
        <v>1.4890955671313155E-2</v>
      </c>
      <c r="G3317" s="65">
        <f>IFERROR(VLOOKUP(B3317,EFA!$C$2:$D$7,2,0),EFA!$D$7)</f>
        <v>1.0058360487805551</v>
      </c>
      <c r="H3317" s="69">
        <f>LGD!$D$9</f>
        <v>0.25</v>
      </c>
      <c r="I3317" s="68">
        <f t="shared" si="2765"/>
        <v>0</v>
      </c>
      <c r="J3317" s="70">
        <f t="shared" si="2766"/>
        <v>0.42082845668950175</v>
      </c>
      <c r="K3317" s="68">
        <f t="shared" si="2767"/>
        <v>0</v>
      </c>
      <c r="M3317" s="64">
        <v>108</v>
      </c>
      <c r="N3317" s="64">
        <v>1</v>
      </c>
      <c r="O3317" s="63">
        <f t="shared" si="2768"/>
        <v>0.13390000000000002</v>
      </c>
      <c r="P3317" s="87">
        <f t="shared" si="2762"/>
        <v>1.5978564997313618E-2</v>
      </c>
      <c r="Q3317" s="64">
        <f t="shared" si="2769"/>
        <v>30</v>
      </c>
      <c r="R3317" s="87">
        <f t="shared" si="2770"/>
        <v>0.40547421335624806</v>
      </c>
      <c r="S3317" s="64">
        <v>78</v>
      </c>
    </row>
    <row r="3318" spans="2:19" x14ac:dyDescent="0.25">
      <c r="B3318" s="62">
        <v>7</v>
      </c>
      <c r="C3318" s="64" t="s">
        <v>19</v>
      </c>
      <c r="D3318" s="68"/>
      <c r="E3318" s="68">
        <f t="shared" si="2763"/>
        <v>0</v>
      </c>
      <c r="F3318" s="63">
        <f t="shared" si="2764"/>
        <v>1.4890955671313155E-2</v>
      </c>
      <c r="G3318" s="65">
        <f>IFERROR(VLOOKUP(B3318,EFA!$C$2:$D$7,2,0),EFA!$D$7)</f>
        <v>1.0058360487805551</v>
      </c>
      <c r="H3318" s="69">
        <f>LGD!$D$10</f>
        <v>0.35</v>
      </c>
      <c r="I3318" s="68">
        <f t="shared" si="2765"/>
        <v>0</v>
      </c>
      <c r="J3318" s="70">
        <f t="shared" si="2766"/>
        <v>0.42082845668950175</v>
      </c>
      <c r="K3318" s="68">
        <f t="shared" si="2767"/>
        <v>0</v>
      </c>
      <c r="M3318" s="64">
        <v>108</v>
      </c>
      <c r="N3318" s="64">
        <v>1</v>
      </c>
      <c r="O3318" s="63">
        <f t="shared" si="2768"/>
        <v>0.13390000000000002</v>
      </c>
      <c r="P3318" s="87">
        <f t="shared" si="2762"/>
        <v>1.5978564997313618E-2</v>
      </c>
      <c r="Q3318" s="64">
        <f t="shared" si="2769"/>
        <v>30</v>
      </c>
      <c r="R3318" s="87">
        <f t="shared" si="2770"/>
        <v>0.40547421335624806</v>
      </c>
      <c r="S3318" s="64">
        <v>78</v>
      </c>
    </row>
    <row r="3319" spans="2:19" x14ac:dyDescent="0.25">
      <c r="B3319" s="62">
        <v>7</v>
      </c>
      <c r="C3319" s="64" t="s">
        <v>20</v>
      </c>
      <c r="D3319" s="68"/>
      <c r="E3319" s="68">
        <f t="shared" si="2763"/>
        <v>0</v>
      </c>
      <c r="F3319" s="63">
        <f t="shared" si="2764"/>
        <v>1.4890955671313155E-2</v>
      </c>
      <c r="G3319" s="65">
        <f>IFERROR(VLOOKUP(B3319,EFA!$C$2:$D$7,2,0),EFA!$D$7)</f>
        <v>1.0058360487805551</v>
      </c>
      <c r="H3319" s="69">
        <f>LGD!$D$11</f>
        <v>0.55000000000000004</v>
      </c>
      <c r="I3319" s="68">
        <f t="shared" si="2765"/>
        <v>0</v>
      </c>
      <c r="J3319" s="70">
        <f t="shared" si="2766"/>
        <v>0.42082845668950175</v>
      </c>
      <c r="K3319" s="68">
        <f t="shared" si="2767"/>
        <v>0</v>
      </c>
      <c r="M3319" s="64">
        <v>108</v>
      </c>
      <c r="N3319" s="64">
        <v>1</v>
      </c>
      <c r="O3319" s="63">
        <f t="shared" si="2768"/>
        <v>0.13390000000000002</v>
      </c>
      <c r="P3319" s="87">
        <f t="shared" si="2762"/>
        <v>1.5978564997313618E-2</v>
      </c>
      <c r="Q3319" s="64">
        <f t="shared" si="2769"/>
        <v>30</v>
      </c>
      <c r="R3319" s="87">
        <f t="shared" si="2770"/>
        <v>0.40547421335624806</v>
      </c>
      <c r="S3319" s="64">
        <v>78</v>
      </c>
    </row>
    <row r="3320" spans="2:19" x14ac:dyDescent="0.25">
      <c r="C3320" s="94"/>
      <c r="D3320" s="97"/>
      <c r="E3320" s="97"/>
      <c r="F3320" s="95"/>
      <c r="G3320" s="98"/>
      <c r="H3320" s="99"/>
      <c r="I3320" s="97"/>
      <c r="J3320" s="100"/>
      <c r="K3320" s="97"/>
    </row>
    <row r="3321" spans="2:19" x14ac:dyDescent="0.25">
      <c r="B3321" s="62" t="s">
        <v>52</v>
      </c>
      <c r="C3321" s="64" t="s">
        <v>9</v>
      </c>
      <c r="D3321" s="64">
        <v>9</v>
      </c>
      <c r="E3321" s="84" t="s">
        <v>26</v>
      </c>
      <c r="F3321" s="84" t="s">
        <v>39</v>
      </c>
      <c r="G3321" s="84" t="s">
        <v>27</v>
      </c>
      <c r="H3321" s="84" t="s">
        <v>28</v>
      </c>
      <c r="I3321" s="84" t="s">
        <v>29</v>
      </c>
      <c r="J3321" s="84" t="s">
        <v>30</v>
      </c>
      <c r="K3321" s="85" t="s">
        <v>31</v>
      </c>
      <c r="M3321" s="85" t="s">
        <v>32</v>
      </c>
      <c r="N3321" s="85" t="s">
        <v>33</v>
      </c>
      <c r="O3321" s="85" t="s">
        <v>34</v>
      </c>
      <c r="P3321" s="85" t="s">
        <v>35</v>
      </c>
      <c r="Q3321" s="85" t="s">
        <v>36</v>
      </c>
      <c r="R3321" s="85" t="s">
        <v>37</v>
      </c>
      <c r="S3321" s="85" t="s">
        <v>38</v>
      </c>
    </row>
    <row r="3322" spans="2:19" x14ac:dyDescent="0.25">
      <c r="B3322" s="62">
        <v>8</v>
      </c>
      <c r="C3322" s="64" t="s">
        <v>12</v>
      </c>
      <c r="D3322" s="68"/>
      <c r="E3322" s="68">
        <f>D3245*R3322</f>
        <v>0</v>
      </c>
      <c r="F3322" s="63">
        <f>$K$5-$J$5</f>
        <v>1.2899132527528889E-2</v>
      </c>
      <c r="G3322" s="65">
        <f>IFERROR(VLOOKUP(B3322,EFA!$C$2:$D$7,2,0),EFA!$D$7)</f>
        <v>1.0058360487805551</v>
      </c>
      <c r="H3322" s="69">
        <f>LGD!$D$3</f>
        <v>0</v>
      </c>
      <c r="I3322" s="68">
        <f>E3322*F3322*G3322*H3322</f>
        <v>0</v>
      </c>
      <c r="J3322" s="70">
        <f>1/((1+($O$16/12))^(M3322-Q3322))</f>
        <v>0.36836224802832446</v>
      </c>
      <c r="K3322" s="68">
        <f>I3322*J3322</f>
        <v>0</v>
      </c>
      <c r="M3322" s="64">
        <v>108</v>
      </c>
      <c r="N3322" s="64">
        <v>1</v>
      </c>
      <c r="O3322" s="63">
        <f>$O$16</f>
        <v>0.13390000000000002</v>
      </c>
      <c r="P3322" s="87">
        <f t="shared" ref="P3322:P3330" si="2771">PMT(O3322/12,M3322,-N3322,0,0)</f>
        <v>1.5978564997313618E-2</v>
      </c>
      <c r="Q3322" s="64">
        <f>M3322-S3322</f>
        <v>18</v>
      </c>
      <c r="R3322" s="87">
        <f>PV(O3322/12,Q3322,-P3322,0,0)</f>
        <v>0.25926725296716902</v>
      </c>
      <c r="S3322" s="64">
        <v>90</v>
      </c>
    </row>
    <row r="3323" spans="2:19" x14ac:dyDescent="0.25">
      <c r="B3323" s="62">
        <v>8</v>
      </c>
      <c r="C3323" s="64" t="s">
        <v>13</v>
      </c>
      <c r="D3323" s="68"/>
      <c r="E3323" s="68">
        <f t="shared" ref="E3323:E3330" si="2772">D3246*R3323</f>
        <v>0</v>
      </c>
      <c r="F3323" s="63">
        <f t="shared" ref="F3323:F3330" si="2773">$K$5-$J$5</f>
        <v>1.2899132527528889E-2</v>
      </c>
      <c r="G3323" s="65">
        <f>IFERROR(VLOOKUP(B3323,EFA!$C$2:$D$7,2,0),EFA!$D$7)</f>
        <v>1.0058360487805551</v>
      </c>
      <c r="H3323" s="69">
        <f>LGD!$D$4</f>
        <v>0.55000000000000004</v>
      </c>
      <c r="I3323" s="68">
        <f t="shared" ref="I3323:I3330" si="2774">E3323*F3323*G3323*H3323</f>
        <v>0</v>
      </c>
      <c r="J3323" s="70">
        <f t="shared" ref="J3323:J3330" si="2775">1/((1+($O$16/12))^(M3323-Q3323))</f>
        <v>0.36836224802832446</v>
      </c>
      <c r="K3323" s="68">
        <f t="shared" ref="K3323:K3330" si="2776">I3323*J3323</f>
        <v>0</v>
      </c>
      <c r="M3323" s="64">
        <v>108</v>
      </c>
      <c r="N3323" s="64">
        <v>1</v>
      </c>
      <c r="O3323" s="63">
        <f t="shared" ref="O3323:O3330" si="2777">$O$16</f>
        <v>0.13390000000000002</v>
      </c>
      <c r="P3323" s="87">
        <f t="shared" si="2771"/>
        <v>1.5978564997313618E-2</v>
      </c>
      <c r="Q3323" s="64">
        <f t="shared" ref="Q3323:Q3330" si="2778">M3323-S3323</f>
        <v>18</v>
      </c>
      <c r="R3323" s="87">
        <f t="shared" ref="R3323:R3330" si="2779">PV(O3323/12,Q3323,-P3323,0,0)</f>
        <v>0.25926725296716902</v>
      </c>
      <c r="S3323" s="64">
        <v>90</v>
      </c>
    </row>
    <row r="3324" spans="2:19" x14ac:dyDescent="0.25">
      <c r="B3324" s="62">
        <v>8</v>
      </c>
      <c r="C3324" s="64" t="s">
        <v>14</v>
      </c>
      <c r="D3324" s="68"/>
      <c r="E3324" s="68">
        <f t="shared" si="2772"/>
        <v>0</v>
      </c>
      <c r="F3324" s="63">
        <f t="shared" si="2773"/>
        <v>1.2899132527528889E-2</v>
      </c>
      <c r="G3324" s="65">
        <f>IFERROR(VLOOKUP(B3324,EFA!$C$2:$D$7,2,0),EFA!$D$7)</f>
        <v>1.0058360487805551</v>
      </c>
      <c r="H3324" s="69">
        <f>LGD!$D$5</f>
        <v>0.14000000000000001</v>
      </c>
      <c r="I3324" s="68">
        <f t="shared" si="2774"/>
        <v>0</v>
      </c>
      <c r="J3324" s="70">
        <f t="shared" si="2775"/>
        <v>0.36836224802832446</v>
      </c>
      <c r="K3324" s="68">
        <f t="shared" si="2776"/>
        <v>0</v>
      </c>
      <c r="M3324" s="64">
        <v>108</v>
      </c>
      <c r="N3324" s="64">
        <v>1</v>
      </c>
      <c r="O3324" s="63">
        <f t="shared" si="2777"/>
        <v>0.13390000000000002</v>
      </c>
      <c r="P3324" s="87">
        <f t="shared" si="2771"/>
        <v>1.5978564997313618E-2</v>
      </c>
      <c r="Q3324" s="64">
        <f t="shared" si="2778"/>
        <v>18</v>
      </c>
      <c r="R3324" s="87">
        <f t="shared" si="2779"/>
        <v>0.25926725296716902</v>
      </c>
      <c r="S3324" s="64">
        <v>90</v>
      </c>
    </row>
    <row r="3325" spans="2:19" x14ac:dyDescent="0.25">
      <c r="B3325" s="62">
        <v>8</v>
      </c>
      <c r="C3325" s="64" t="s">
        <v>15</v>
      </c>
      <c r="D3325" s="68"/>
      <c r="E3325" s="68">
        <f t="shared" si="2772"/>
        <v>0</v>
      </c>
      <c r="F3325" s="63">
        <f t="shared" si="2773"/>
        <v>1.2899132527528889E-2</v>
      </c>
      <c r="G3325" s="65">
        <f>IFERROR(VLOOKUP(B3325,EFA!$C$2:$D$7,2,0),EFA!$D$7)</f>
        <v>1.0058360487805551</v>
      </c>
      <c r="H3325" s="69">
        <f>LGD!$D$6</f>
        <v>0.3</v>
      </c>
      <c r="I3325" s="68">
        <f t="shared" si="2774"/>
        <v>0</v>
      </c>
      <c r="J3325" s="70">
        <f t="shared" si="2775"/>
        <v>0.36836224802832446</v>
      </c>
      <c r="K3325" s="68">
        <f t="shared" si="2776"/>
        <v>0</v>
      </c>
      <c r="M3325" s="64">
        <v>108</v>
      </c>
      <c r="N3325" s="64">
        <v>1</v>
      </c>
      <c r="O3325" s="63">
        <f t="shared" si="2777"/>
        <v>0.13390000000000002</v>
      </c>
      <c r="P3325" s="87">
        <f t="shared" si="2771"/>
        <v>1.5978564997313618E-2</v>
      </c>
      <c r="Q3325" s="64">
        <f t="shared" si="2778"/>
        <v>18</v>
      </c>
      <c r="R3325" s="87">
        <f t="shared" si="2779"/>
        <v>0.25926725296716902</v>
      </c>
      <c r="S3325" s="64">
        <v>90</v>
      </c>
    </row>
    <row r="3326" spans="2:19" x14ac:dyDescent="0.25">
      <c r="B3326" s="62">
        <v>8</v>
      </c>
      <c r="C3326" s="64" t="s">
        <v>16</v>
      </c>
      <c r="D3326" s="68"/>
      <c r="E3326" s="68">
        <f t="shared" si="2772"/>
        <v>0</v>
      </c>
      <c r="F3326" s="63">
        <f t="shared" si="2773"/>
        <v>1.2899132527528889E-2</v>
      </c>
      <c r="G3326" s="65">
        <f>IFERROR(VLOOKUP(B3326,EFA!$C$2:$D$7,2,0),EFA!$D$7)</f>
        <v>1.0058360487805551</v>
      </c>
      <c r="H3326" s="69">
        <f>LGD!$D$7</f>
        <v>0.3</v>
      </c>
      <c r="I3326" s="68">
        <f t="shared" si="2774"/>
        <v>0</v>
      </c>
      <c r="J3326" s="70">
        <f t="shared" si="2775"/>
        <v>0.36836224802832446</v>
      </c>
      <c r="K3326" s="68">
        <f t="shared" si="2776"/>
        <v>0</v>
      </c>
      <c r="M3326" s="64">
        <v>108</v>
      </c>
      <c r="N3326" s="64">
        <v>1</v>
      </c>
      <c r="O3326" s="63">
        <f t="shared" si="2777"/>
        <v>0.13390000000000002</v>
      </c>
      <c r="P3326" s="87">
        <f t="shared" si="2771"/>
        <v>1.5978564997313618E-2</v>
      </c>
      <c r="Q3326" s="64">
        <f t="shared" si="2778"/>
        <v>18</v>
      </c>
      <c r="R3326" s="87">
        <f t="shared" si="2779"/>
        <v>0.25926725296716902</v>
      </c>
      <c r="S3326" s="64">
        <v>90</v>
      </c>
    </row>
    <row r="3327" spans="2:19" x14ac:dyDescent="0.25">
      <c r="B3327" s="62">
        <v>8</v>
      </c>
      <c r="C3327" s="64" t="s">
        <v>17</v>
      </c>
      <c r="D3327" s="68"/>
      <c r="E3327" s="68">
        <f t="shared" si="2772"/>
        <v>0</v>
      </c>
      <c r="F3327" s="63">
        <f t="shared" si="2773"/>
        <v>1.2899132527528889E-2</v>
      </c>
      <c r="G3327" s="65">
        <f>IFERROR(VLOOKUP(B3327,EFA!$C$2:$D$7,2,0),EFA!$D$7)</f>
        <v>1.0058360487805551</v>
      </c>
      <c r="H3327" s="69">
        <f>LGD!$D$8</f>
        <v>4.6364209605119888E-2</v>
      </c>
      <c r="I3327" s="68">
        <f t="shared" si="2774"/>
        <v>0</v>
      </c>
      <c r="J3327" s="70">
        <f t="shared" si="2775"/>
        <v>0.36836224802832446</v>
      </c>
      <c r="K3327" s="68">
        <f t="shared" si="2776"/>
        <v>0</v>
      </c>
      <c r="M3327" s="64">
        <v>108</v>
      </c>
      <c r="N3327" s="64">
        <v>1</v>
      </c>
      <c r="O3327" s="63">
        <f t="shared" si="2777"/>
        <v>0.13390000000000002</v>
      </c>
      <c r="P3327" s="87">
        <f t="shared" si="2771"/>
        <v>1.5978564997313618E-2</v>
      </c>
      <c r="Q3327" s="64">
        <f t="shared" si="2778"/>
        <v>18</v>
      </c>
      <c r="R3327" s="87">
        <f t="shared" si="2779"/>
        <v>0.25926725296716902</v>
      </c>
      <c r="S3327" s="64">
        <v>90</v>
      </c>
    </row>
    <row r="3328" spans="2:19" x14ac:dyDescent="0.25">
      <c r="B3328" s="62">
        <v>8</v>
      </c>
      <c r="C3328" s="64" t="s">
        <v>18</v>
      </c>
      <c r="D3328" s="68"/>
      <c r="E3328" s="68">
        <f t="shared" si="2772"/>
        <v>0</v>
      </c>
      <c r="F3328" s="63">
        <f t="shared" si="2773"/>
        <v>1.2899132527528889E-2</v>
      </c>
      <c r="G3328" s="65">
        <f>IFERROR(VLOOKUP(B3328,EFA!$C$2:$D$7,2,0),EFA!$D$7)</f>
        <v>1.0058360487805551</v>
      </c>
      <c r="H3328" s="69">
        <f>LGD!$D$9</f>
        <v>0.25</v>
      </c>
      <c r="I3328" s="68">
        <f t="shared" si="2774"/>
        <v>0</v>
      </c>
      <c r="J3328" s="70">
        <f t="shared" si="2775"/>
        <v>0.36836224802832446</v>
      </c>
      <c r="K3328" s="68">
        <f t="shared" si="2776"/>
        <v>0</v>
      </c>
      <c r="M3328" s="64">
        <v>108</v>
      </c>
      <c r="N3328" s="64">
        <v>1</v>
      </c>
      <c r="O3328" s="63">
        <f t="shared" si="2777"/>
        <v>0.13390000000000002</v>
      </c>
      <c r="P3328" s="87">
        <f t="shared" si="2771"/>
        <v>1.5978564997313618E-2</v>
      </c>
      <c r="Q3328" s="64">
        <f t="shared" si="2778"/>
        <v>18</v>
      </c>
      <c r="R3328" s="87">
        <f t="shared" si="2779"/>
        <v>0.25926725296716902</v>
      </c>
      <c r="S3328" s="64">
        <v>90</v>
      </c>
    </row>
    <row r="3329" spans="2:19" x14ac:dyDescent="0.25">
      <c r="B3329" s="62">
        <v>8</v>
      </c>
      <c r="C3329" s="64" t="s">
        <v>19</v>
      </c>
      <c r="D3329" s="68"/>
      <c r="E3329" s="68">
        <f t="shared" si="2772"/>
        <v>0</v>
      </c>
      <c r="F3329" s="63">
        <f t="shared" si="2773"/>
        <v>1.2899132527528889E-2</v>
      </c>
      <c r="G3329" s="65">
        <f>IFERROR(VLOOKUP(B3329,EFA!$C$2:$D$7,2,0),EFA!$D$7)</f>
        <v>1.0058360487805551</v>
      </c>
      <c r="H3329" s="69">
        <f>LGD!$D$10</f>
        <v>0.35</v>
      </c>
      <c r="I3329" s="68">
        <f t="shared" si="2774"/>
        <v>0</v>
      </c>
      <c r="J3329" s="70">
        <f t="shared" si="2775"/>
        <v>0.36836224802832446</v>
      </c>
      <c r="K3329" s="68">
        <f t="shared" si="2776"/>
        <v>0</v>
      </c>
      <c r="M3329" s="64">
        <v>108</v>
      </c>
      <c r="N3329" s="64">
        <v>1</v>
      </c>
      <c r="O3329" s="63">
        <f t="shared" si="2777"/>
        <v>0.13390000000000002</v>
      </c>
      <c r="P3329" s="87">
        <f t="shared" si="2771"/>
        <v>1.5978564997313618E-2</v>
      </c>
      <c r="Q3329" s="64">
        <f t="shared" si="2778"/>
        <v>18</v>
      </c>
      <c r="R3329" s="87">
        <f t="shared" si="2779"/>
        <v>0.25926725296716902</v>
      </c>
      <c r="S3329" s="64">
        <v>90</v>
      </c>
    </row>
    <row r="3330" spans="2:19" x14ac:dyDescent="0.25">
      <c r="B3330" s="62">
        <v>8</v>
      </c>
      <c r="C3330" s="64" t="s">
        <v>20</v>
      </c>
      <c r="D3330" s="68"/>
      <c r="E3330" s="68">
        <f t="shared" si="2772"/>
        <v>0</v>
      </c>
      <c r="F3330" s="63">
        <f t="shared" si="2773"/>
        <v>1.2899132527528889E-2</v>
      </c>
      <c r="G3330" s="65">
        <f>IFERROR(VLOOKUP(B3330,EFA!$C$2:$D$7,2,0),EFA!$D$7)</f>
        <v>1.0058360487805551</v>
      </c>
      <c r="H3330" s="69">
        <f>LGD!$D$11</f>
        <v>0.55000000000000004</v>
      </c>
      <c r="I3330" s="68">
        <f t="shared" si="2774"/>
        <v>0</v>
      </c>
      <c r="J3330" s="70">
        <f t="shared" si="2775"/>
        <v>0.36836224802832446</v>
      </c>
      <c r="K3330" s="68">
        <f t="shared" si="2776"/>
        <v>0</v>
      </c>
      <c r="M3330" s="64">
        <v>108</v>
      </c>
      <c r="N3330" s="64">
        <v>1</v>
      </c>
      <c r="O3330" s="63">
        <f t="shared" si="2777"/>
        <v>0.13390000000000002</v>
      </c>
      <c r="P3330" s="87">
        <f t="shared" si="2771"/>
        <v>1.5978564997313618E-2</v>
      </c>
      <c r="Q3330" s="64">
        <f t="shared" si="2778"/>
        <v>18</v>
      </c>
      <c r="R3330" s="87">
        <f t="shared" si="2779"/>
        <v>0.25926725296716902</v>
      </c>
      <c r="S3330" s="64">
        <v>90</v>
      </c>
    </row>
    <row r="3331" spans="2:19" x14ac:dyDescent="0.25">
      <c r="C3331" s="94"/>
      <c r="D3331" s="97"/>
      <c r="E3331" s="97"/>
      <c r="F3331" s="95"/>
      <c r="G3331" s="98"/>
      <c r="H3331" s="99"/>
      <c r="I3331" s="97"/>
      <c r="J3331" s="100"/>
      <c r="K3331" s="97"/>
    </row>
    <row r="3332" spans="2:19" x14ac:dyDescent="0.25">
      <c r="B3332" s="62" t="s">
        <v>52</v>
      </c>
      <c r="C3332" s="64" t="s">
        <v>9</v>
      </c>
      <c r="D3332" s="64">
        <v>9</v>
      </c>
      <c r="E3332" s="84" t="s">
        <v>26</v>
      </c>
      <c r="F3332" s="84" t="s">
        <v>39</v>
      </c>
      <c r="G3332" s="84" t="s">
        <v>27</v>
      </c>
      <c r="H3332" s="84" t="s">
        <v>28</v>
      </c>
      <c r="I3332" s="84" t="s">
        <v>29</v>
      </c>
      <c r="J3332" s="84" t="s">
        <v>30</v>
      </c>
      <c r="K3332" s="85" t="s">
        <v>31</v>
      </c>
      <c r="M3332" s="85" t="s">
        <v>32</v>
      </c>
      <c r="N3332" s="85" t="s">
        <v>33</v>
      </c>
      <c r="O3332" s="85" t="s">
        <v>34</v>
      </c>
      <c r="P3332" s="85" t="s">
        <v>35</v>
      </c>
      <c r="Q3332" s="85" t="s">
        <v>36</v>
      </c>
      <c r="R3332" s="85" t="s">
        <v>37</v>
      </c>
      <c r="S3332" s="85" t="s">
        <v>38</v>
      </c>
    </row>
    <row r="3333" spans="2:19" x14ac:dyDescent="0.25">
      <c r="B3333" s="62">
        <v>9</v>
      </c>
      <c r="C3333" s="64" t="s">
        <v>12</v>
      </c>
      <c r="D3333" s="68"/>
      <c r="E3333" s="68">
        <f>D3245*R3333</f>
        <v>0</v>
      </c>
      <c r="F3333" s="63">
        <f>$L$5-$K$5</f>
        <v>1.1377841244406661E-2</v>
      </c>
      <c r="G3333" s="65">
        <f>IFERROR(VLOOKUP(B3333,EFA!$C$2:$D$7,2,0),EFA!$D$7)</f>
        <v>1.0058360487805551</v>
      </c>
      <c r="H3333" s="69">
        <f>LGD!$D$3</f>
        <v>0</v>
      </c>
      <c r="I3333" s="68">
        <f>E3333*F3333*G3333*H3333</f>
        <v>0</v>
      </c>
      <c r="J3333" s="70">
        <f>1/((1+($O$16/12))^(M3333-Q3333))</f>
        <v>0.32243719172393559</v>
      </c>
      <c r="K3333" s="68">
        <f>I3333*J3333</f>
        <v>0</v>
      </c>
      <c r="M3333" s="64">
        <v>108</v>
      </c>
      <c r="N3333" s="64">
        <v>1</v>
      </c>
      <c r="O3333" s="63">
        <f>$O$16</f>
        <v>0.13390000000000002</v>
      </c>
      <c r="P3333" s="87">
        <f t="shared" ref="P3333:P3341" si="2780">PMT(O3333/12,M3333,-N3333,0,0)</f>
        <v>1.5978564997313618E-2</v>
      </c>
      <c r="Q3333" s="64">
        <f>M3333-S3333</f>
        <v>6</v>
      </c>
      <c r="R3333" s="87">
        <f>PV(O3333/12,Q3333,-P3333,0,0)</f>
        <v>9.2235886894421693E-2</v>
      </c>
      <c r="S3333" s="64">
        <v>102</v>
      </c>
    </row>
    <row r="3334" spans="2:19" x14ac:dyDescent="0.25">
      <c r="B3334" s="62">
        <v>9</v>
      </c>
      <c r="C3334" s="64" t="s">
        <v>13</v>
      </c>
      <c r="D3334" s="68"/>
      <c r="E3334" s="68">
        <f t="shared" ref="E3334:E3341" si="2781">D3246*R3334</f>
        <v>0</v>
      </c>
      <c r="F3334" s="63">
        <f t="shared" ref="F3334:F3341" si="2782">$L$5-$K$5</f>
        <v>1.1377841244406661E-2</v>
      </c>
      <c r="G3334" s="65">
        <f>IFERROR(VLOOKUP(B3334,EFA!$C$2:$D$7,2,0),EFA!$D$7)</f>
        <v>1.0058360487805551</v>
      </c>
      <c r="H3334" s="69">
        <f>LGD!$D$4</f>
        <v>0.55000000000000004</v>
      </c>
      <c r="I3334" s="68">
        <f t="shared" ref="I3334:I3341" si="2783">E3334*F3334*G3334*H3334</f>
        <v>0</v>
      </c>
      <c r="J3334" s="70">
        <f t="shared" ref="J3334:J3341" si="2784">1/((1+($O$16/12))^(M3334-Q3334))</f>
        <v>0.32243719172393559</v>
      </c>
      <c r="K3334" s="68">
        <f t="shared" ref="K3334:K3341" si="2785">I3334*J3334</f>
        <v>0</v>
      </c>
      <c r="M3334" s="64">
        <v>108</v>
      </c>
      <c r="N3334" s="64">
        <v>1</v>
      </c>
      <c r="O3334" s="63">
        <f t="shared" ref="O3334:O3341" si="2786">$O$16</f>
        <v>0.13390000000000002</v>
      </c>
      <c r="P3334" s="87">
        <f t="shared" si="2780"/>
        <v>1.5978564997313618E-2</v>
      </c>
      <c r="Q3334" s="64">
        <f t="shared" ref="Q3334:Q3341" si="2787">M3334-S3334</f>
        <v>6</v>
      </c>
      <c r="R3334" s="87">
        <f t="shared" ref="R3334:R3341" si="2788">PV(O3334/12,Q3334,-P3334,0,0)</f>
        <v>9.2235886894421693E-2</v>
      </c>
      <c r="S3334" s="64">
        <v>102</v>
      </c>
    </row>
    <row r="3335" spans="2:19" x14ac:dyDescent="0.25">
      <c r="B3335" s="62">
        <v>9</v>
      </c>
      <c r="C3335" s="64" t="s">
        <v>14</v>
      </c>
      <c r="D3335" s="68"/>
      <c r="E3335" s="68">
        <f t="shared" si="2781"/>
        <v>0</v>
      </c>
      <c r="F3335" s="63">
        <f t="shared" si="2782"/>
        <v>1.1377841244406661E-2</v>
      </c>
      <c r="G3335" s="65">
        <f>IFERROR(VLOOKUP(B3335,EFA!$C$2:$D$7,2,0),EFA!$D$7)</f>
        <v>1.0058360487805551</v>
      </c>
      <c r="H3335" s="69">
        <f>LGD!$D$5</f>
        <v>0.14000000000000001</v>
      </c>
      <c r="I3335" s="68">
        <f t="shared" si="2783"/>
        <v>0</v>
      </c>
      <c r="J3335" s="70">
        <f t="shared" si="2784"/>
        <v>0.32243719172393559</v>
      </c>
      <c r="K3335" s="68">
        <f t="shared" si="2785"/>
        <v>0</v>
      </c>
      <c r="M3335" s="64">
        <v>108</v>
      </c>
      <c r="N3335" s="64">
        <v>1</v>
      </c>
      <c r="O3335" s="63">
        <f t="shared" si="2786"/>
        <v>0.13390000000000002</v>
      </c>
      <c r="P3335" s="87">
        <f t="shared" si="2780"/>
        <v>1.5978564997313618E-2</v>
      </c>
      <c r="Q3335" s="64">
        <f t="shared" si="2787"/>
        <v>6</v>
      </c>
      <c r="R3335" s="87">
        <f t="shared" si="2788"/>
        <v>9.2235886894421693E-2</v>
      </c>
      <c r="S3335" s="64">
        <v>102</v>
      </c>
    </row>
    <row r="3336" spans="2:19" x14ac:dyDescent="0.25">
      <c r="B3336" s="62">
        <v>9</v>
      </c>
      <c r="C3336" s="64" t="s">
        <v>15</v>
      </c>
      <c r="D3336" s="68"/>
      <c r="E3336" s="68">
        <f t="shared" si="2781"/>
        <v>0</v>
      </c>
      <c r="F3336" s="63">
        <f t="shared" si="2782"/>
        <v>1.1377841244406661E-2</v>
      </c>
      <c r="G3336" s="65">
        <f>IFERROR(VLOOKUP(B3336,EFA!$C$2:$D$7,2,0),EFA!$D$7)</f>
        <v>1.0058360487805551</v>
      </c>
      <c r="H3336" s="69">
        <f>LGD!$D$6</f>
        <v>0.3</v>
      </c>
      <c r="I3336" s="68">
        <f t="shared" si="2783"/>
        <v>0</v>
      </c>
      <c r="J3336" s="70">
        <f t="shared" si="2784"/>
        <v>0.32243719172393559</v>
      </c>
      <c r="K3336" s="68">
        <f t="shared" si="2785"/>
        <v>0</v>
      </c>
      <c r="M3336" s="64">
        <v>108</v>
      </c>
      <c r="N3336" s="64">
        <v>1</v>
      </c>
      <c r="O3336" s="63">
        <f t="shared" si="2786"/>
        <v>0.13390000000000002</v>
      </c>
      <c r="P3336" s="87">
        <f t="shared" si="2780"/>
        <v>1.5978564997313618E-2</v>
      </c>
      <c r="Q3336" s="64">
        <f t="shared" si="2787"/>
        <v>6</v>
      </c>
      <c r="R3336" s="87">
        <f t="shared" si="2788"/>
        <v>9.2235886894421693E-2</v>
      </c>
      <c r="S3336" s="64">
        <v>102</v>
      </c>
    </row>
    <row r="3337" spans="2:19" x14ac:dyDescent="0.25">
      <c r="B3337" s="62">
        <v>9</v>
      </c>
      <c r="C3337" s="64" t="s">
        <v>16</v>
      </c>
      <c r="D3337" s="68"/>
      <c r="E3337" s="68">
        <f t="shared" si="2781"/>
        <v>0</v>
      </c>
      <c r="F3337" s="63">
        <f t="shared" si="2782"/>
        <v>1.1377841244406661E-2</v>
      </c>
      <c r="G3337" s="65">
        <f>IFERROR(VLOOKUP(B3337,EFA!$C$2:$D$7,2,0),EFA!$D$7)</f>
        <v>1.0058360487805551</v>
      </c>
      <c r="H3337" s="69">
        <f>LGD!$D$7</f>
        <v>0.3</v>
      </c>
      <c r="I3337" s="68">
        <f t="shared" si="2783"/>
        <v>0</v>
      </c>
      <c r="J3337" s="70">
        <f t="shared" si="2784"/>
        <v>0.32243719172393559</v>
      </c>
      <c r="K3337" s="68">
        <f t="shared" si="2785"/>
        <v>0</v>
      </c>
      <c r="M3337" s="64">
        <v>108</v>
      </c>
      <c r="N3337" s="64">
        <v>1</v>
      </c>
      <c r="O3337" s="63">
        <f t="shared" si="2786"/>
        <v>0.13390000000000002</v>
      </c>
      <c r="P3337" s="87">
        <f t="shared" si="2780"/>
        <v>1.5978564997313618E-2</v>
      </c>
      <c r="Q3337" s="64">
        <f t="shared" si="2787"/>
        <v>6</v>
      </c>
      <c r="R3337" s="87">
        <f t="shared" si="2788"/>
        <v>9.2235886894421693E-2</v>
      </c>
      <c r="S3337" s="64">
        <v>102</v>
      </c>
    </row>
    <row r="3338" spans="2:19" x14ac:dyDescent="0.25">
      <c r="B3338" s="62">
        <v>9</v>
      </c>
      <c r="C3338" s="64" t="s">
        <v>17</v>
      </c>
      <c r="D3338" s="68"/>
      <c r="E3338" s="68">
        <f t="shared" si="2781"/>
        <v>0</v>
      </c>
      <c r="F3338" s="63">
        <f t="shared" si="2782"/>
        <v>1.1377841244406661E-2</v>
      </c>
      <c r="G3338" s="65">
        <f>IFERROR(VLOOKUP(B3338,EFA!$C$2:$D$7,2,0),EFA!$D$7)</f>
        <v>1.0058360487805551</v>
      </c>
      <c r="H3338" s="69">
        <f>LGD!$D$8</f>
        <v>4.6364209605119888E-2</v>
      </c>
      <c r="I3338" s="68">
        <f t="shared" si="2783"/>
        <v>0</v>
      </c>
      <c r="J3338" s="70">
        <f t="shared" si="2784"/>
        <v>0.32243719172393559</v>
      </c>
      <c r="K3338" s="68">
        <f t="shared" si="2785"/>
        <v>0</v>
      </c>
      <c r="M3338" s="64">
        <v>108</v>
      </c>
      <c r="N3338" s="64">
        <v>1</v>
      </c>
      <c r="O3338" s="63">
        <f t="shared" si="2786"/>
        <v>0.13390000000000002</v>
      </c>
      <c r="P3338" s="87">
        <f t="shared" si="2780"/>
        <v>1.5978564997313618E-2</v>
      </c>
      <c r="Q3338" s="64">
        <f t="shared" si="2787"/>
        <v>6</v>
      </c>
      <c r="R3338" s="87">
        <f t="shared" si="2788"/>
        <v>9.2235886894421693E-2</v>
      </c>
      <c r="S3338" s="64">
        <v>102</v>
      </c>
    </row>
    <row r="3339" spans="2:19" x14ac:dyDescent="0.25">
      <c r="B3339" s="62">
        <v>9</v>
      </c>
      <c r="C3339" s="64" t="s">
        <v>18</v>
      </c>
      <c r="D3339" s="68"/>
      <c r="E3339" s="68">
        <f t="shared" si="2781"/>
        <v>0</v>
      </c>
      <c r="F3339" s="63">
        <f t="shared" si="2782"/>
        <v>1.1377841244406661E-2</v>
      </c>
      <c r="G3339" s="65">
        <f>IFERROR(VLOOKUP(B3339,EFA!$C$2:$D$7,2,0),EFA!$D$7)</f>
        <v>1.0058360487805551</v>
      </c>
      <c r="H3339" s="69">
        <f>LGD!$D$9</f>
        <v>0.25</v>
      </c>
      <c r="I3339" s="68">
        <f t="shared" si="2783"/>
        <v>0</v>
      </c>
      <c r="J3339" s="70">
        <f t="shared" si="2784"/>
        <v>0.32243719172393559</v>
      </c>
      <c r="K3339" s="68">
        <f t="shared" si="2785"/>
        <v>0</v>
      </c>
      <c r="M3339" s="64">
        <v>108</v>
      </c>
      <c r="N3339" s="64">
        <v>1</v>
      </c>
      <c r="O3339" s="63">
        <f t="shared" si="2786"/>
        <v>0.13390000000000002</v>
      </c>
      <c r="P3339" s="87">
        <f t="shared" si="2780"/>
        <v>1.5978564997313618E-2</v>
      </c>
      <c r="Q3339" s="64">
        <f t="shared" si="2787"/>
        <v>6</v>
      </c>
      <c r="R3339" s="87">
        <f t="shared" si="2788"/>
        <v>9.2235886894421693E-2</v>
      </c>
      <c r="S3339" s="64">
        <v>102</v>
      </c>
    </row>
    <row r="3340" spans="2:19" x14ac:dyDescent="0.25">
      <c r="B3340" s="62">
        <v>9</v>
      </c>
      <c r="C3340" s="64" t="s">
        <v>19</v>
      </c>
      <c r="D3340" s="68"/>
      <c r="E3340" s="68">
        <f t="shared" si="2781"/>
        <v>0</v>
      </c>
      <c r="F3340" s="63">
        <f t="shared" si="2782"/>
        <v>1.1377841244406661E-2</v>
      </c>
      <c r="G3340" s="65">
        <f>IFERROR(VLOOKUP(B3340,EFA!$C$2:$D$7,2,0),EFA!$D$7)</f>
        <v>1.0058360487805551</v>
      </c>
      <c r="H3340" s="69">
        <f>LGD!$D$10</f>
        <v>0.35</v>
      </c>
      <c r="I3340" s="68">
        <f t="shared" si="2783"/>
        <v>0</v>
      </c>
      <c r="J3340" s="70">
        <f t="shared" si="2784"/>
        <v>0.32243719172393559</v>
      </c>
      <c r="K3340" s="68">
        <f t="shared" si="2785"/>
        <v>0</v>
      </c>
      <c r="M3340" s="64">
        <v>108</v>
      </c>
      <c r="N3340" s="64">
        <v>1</v>
      </c>
      <c r="O3340" s="63">
        <f t="shared" si="2786"/>
        <v>0.13390000000000002</v>
      </c>
      <c r="P3340" s="87">
        <f t="shared" si="2780"/>
        <v>1.5978564997313618E-2</v>
      </c>
      <c r="Q3340" s="64">
        <f t="shared" si="2787"/>
        <v>6</v>
      </c>
      <c r="R3340" s="87">
        <f t="shared" si="2788"/>
        <v>9.2235886894421693E-2</v>
      </c>
      <c r="S3340" s="64">
        <v>102</v>
      </c>
    </row>
    <row r="3341" spans="2:19" x14ac:dyDescent="0.25">
      <c r="B3341" s="62">
        <v>9</v>
      </c>
      <c r="C3341" s="64" t="s">
        <v>20</v>
      </c>
      <c r="D3341" s="68"/>
      <c r="E3341" s="68">
        <f t="shared" si="2781"/>
        <v>0</v>
      </c>
      <c r="F3341" s="63">
        <f t="shared" si="2782"/>
        <v>1.1377841244406661E-2</v>
      </c>
      <c r="G3341" s="65">
        <f>IFERROR(VLOOKUP(B3341,EFA!$C$2:$D$7,2,0),EFA!$D$7)</f>
        <v>1.0058360487805551</v>
      </c>
      <c r="H3341" s="69">
        <f>LGD!$D$11</f>
        <v>0.55000000000000004</v>
      </c>
      <c r="I3341" s="68">
        <f t="shared" si="2783"/>
        <v>0</v>
      </c>
      <c r="J3341" s="70">
        <f t="shared" si="2784"/>
        <v>0.32243719172393559</v>
      </c>
      <c r="K3341" s="68">
        <f t="shared" si="2785"/>
        <v>0</v>
      </c>
      <c r="M3341" s="64">
        <v>108</v>
      </c>
      <c r="N3341" s="64">
        <v>1</v>
      </c>
      <c r="O3341" s="63">
        <f t="shared" si="2786"/>
        <v>0.13390000000000002</v>
      </c>
      <c r="P3341" s="87">
        <f t="shared" si="2780"/>
        <v>1.5978564997313618E-2</v>
      </c>
      <c r="Q3341" s="64">
        <f t="shared" si="2787"/>
        <v>6</v>
      </c>
      <c r="R3341" s="87">
        <f t="shared" si="2788"/>
        <v>9.2235886894421693E-2</v>
      </c>
      <c r="S3341" s="64">
        <v>102</v>
      </c>
    </row>
    <row r="3342" spans="2:19" x14ac:dyDescent="0.25">
      <c r="C3342" s="94"/>
      <c r="D3342" s="97"/>
      <c r="E3342" s="97"/>
      <c r="F3342" s="95"/>
      <c r="G3342" s="98"/>
      <c r="H3342" s="99"/>
      <c r="I3342" s="97"/>
      <c r="J3342" s="100"/>
      <c r="K3342" s="97"/>
    </row>
    <row r="3343" spans="2:19" x14ac:dyDescent="0.25">
      <c r="B3343" s="62" t="s">
        <v>52</v>
      </c>
      <c r="C3343" s="64" t="s">
        <v>9</v>
      </c>
      <c r="D3343" s="64">
        <v>10</v>
      </c>
      <c r="E3343" s="84" t="s">
        <v>26</v>
      </c>
      <c r="F3343" s="84" t="s">
        <v>39</v>
      </c>
      <c r="G3343" s="84" t="s">
        <v>27</v>
      </c>
      <c r="H3343" s="84" t="s">
        <v>28</v>
      </c>
      <c r="I3343" s="84" t="s">
        <v>29</v>
      </c>
      <c r="J3343" s="84" t="s">
        <v>30</v>
      </c>
      <c r="K3343" s="85" t="s">
        <v>31</v>
      </c>
      <c r="M3343" s="85" t="s">
        <v>32</v>
      </c>
      <c r="N3343" s="85" t="s">
        <v>33</v>
      </c>
      <c r="O3343" s="85" t="s">
        <v>34</v>
      </c>
      <c r="P3343" s="85" t="s">
        <v>35</v>
      </c>
      <c r="Q3343" s="85" t="s">
        <v>36</v>
      </c>
      <c r="R3343" s="85" t="s">
        <v>37</v>
      </c>
      <c r="S3343" s="85" t="s">
        <v>38</v>
      </c>
    </row>
    <row r="3344" spans="2:19" x14ac:dyDescent="0.25">
      <c r="B3344" s="62">
        <v>1</v>
      </c>
      <c r="C3344" s="64" t="s">
        <v>12</v>
      </c>
      <c r="D3344" s="68"/>
      <c r="E3344" s="68">
        <f t="shared" ref="E3344:E3352" si="2789">D3344*R3344</f>
        <v>0</v>
      </c>
      <c r="F3344" s="63">
        <f>$D$5</f>
        <v>0.24547174401825564</v>
      </c>
      <c r="G3344" s="65">
        <f>IFERROR(VLOOKUP(B3344,EFA!$C$2:$D$7,2,0),EFA!$D$7)</f>
        <v>1.0407772896135385</v>
      </c>
      <c r="H3344" s="69">
        <f>LGD!$D$3</f>
        <v>0</v>
      </c>
      <c r="I3344" s="68">
        <f>E3344*F3344*G3344*H3344</f>
        <v>0</v>
      </c>
      <c r="J3344" s="70">
        <f>1/((1+($O$16/12))^(M3344-Q3344))</f>
        <v>0.93558878588680383</v>
      </c>
      <c r="K3344" s="68">
        <f>I3344*J3344</f>
        <v>0</v>
      </c>
      <c r="M3344" s="64">
        <v>120</v>
      </c>
      <c r="N3344" s="64">
        <v>1</v>
      </c>
      <c r="O3344" s="63">
        <f>$O$16</f>
        <v>0.13390000000000002</v>
      </c>
      <c r="P3344" s="87">
        <f t="shared" ref="P3344:P3352" si="2790">PMT(O3344/12,M3344,-N3344,0,0)</f>
        <v>1.5161984128809442E-2</v>
      </c>
      <c r="Q3344" s="64">
        <f>M3344-S3344</f>
        <v>114</v>
      </c>
      <c r="R3344" s="87">
        <f>PV(O3344/12,Q3344,-P3344,0,0)</f>
        <v>0.97529793060439429</v>
      </c>
      <c r="S3344" s="64">
        <v>6</v>
      </c>
    </row>
    <row r="3345" spans="2:19" x14ac:dyDescent="0.25">
      <c r="B3345" s="62">
        <v>1</v>
      </c>
      <c r="C3345" s="64" t="s">
        <v>13</v>
      </c>
      <c r="D3345" s="68"/>
      <c r="E3345" s="68">
        <f t="shared" si="2789"/>
        <v>0</v>
      </c>
      <c r="F3345" s="63">
        <f t="shared" ref="F3345:F3352" si="2791">$D$5</f>
        <v>0.24547174401825564</v>
      </c>
      <c r="G3345" s="65">
        <f>IFERROR(VLOOKUP(B3345,EFA!$C$2:$D$7,2,0),EFA!$D$7)</f>
        <v>1.0407772896135385</v>
      </c>
      <c r="H3345" s="69">
        <f>LGD!$D$4</f>
        <v>0.55000000000000004</v>
      </c>
      <c r="I3345" s="68">
        <f t="shared" ref="I3345:I3352" si="2792">E3345*F3345*G3345*H3345</f>
        <v>0</v>
      </c>
      <c r="J3345" s="70">
        <f t="shared" ref="J3345:J3352" si="2793">1/((1+($O$16/12))^(M3345-Q3345))</f>
        <v>0.93558878588680383</v>
      </c>
      <c r="K3345" s="68">
        <f t="shared" ref="K3345:K3352" si="2794">I3345*J3345</f>
        <v>0</v>
      </c>
      <c r="M3345" s="64">
        <v>120</v>
      </c>
      <c r="N3345" s="64">
        <v>1</v>
      </c>
      <c r="O3345" s="63">
        <f t="shared" ref="O3345:O3352" si="2795">$O$16</f>
        <v>0.13390000000000002</v>
      </c>
      <c r="P3345" s="87">
        <f t="shared" si="2790"/>
        <v>1.5161984128809442E-2</v>
      </c>
      <c r="Q3345" s="64">
        <f t="shared" ref="Q3345:Q3352" si="2796">M3345-S3345</f>
        <v>114</v>
      </c>
      <c r="R3345" s="87">
        <f t="shared" ref="R3345:R3352" si="2797">PV(O3345/12,Q3345,-P3345,0,0)</f>
        <v>0.97529793060439429</v>
      </c>
      <c r="S3345" s="64">
        <v>6</v>
      </c>
    </row>
    <row r="3346" spans="2:19" x14ac:dyDescent="0.25">
      <c r="B3346" s="62">
        <v>1</v>
      </c>
      <c r="C3346" s="64" t="s">
        <v>14</v>
      </c>
      <c r="D3346" s="68"/>
      <c r="E3346" s="68">
        <f t="shared" si="2789"/>
        <v>0</v>
      </c>
      <c r="F3346" s="63">
        <f t="shared" si="2791"/>
        <v>0.24547174401825564</v>
      </c>
      <c r="G3346" s="65">
        <f>IFERROR(VLOOKUP(B3346,EFA!$C$2:$D$7,2,0),EFA!$D$7)</f>
        <v>1.0407772896135385</v>
      </c>
      <c r="H3346" s="69">
        <f>LGD!$D$5</f>
        <v>0.14000000000000001</v>
      </c>
      <c r="I3346" s="68">
        <f t="shared" si="2792"/>
        <v>0</v>
      </c>
      <c r="J3346" s="70">
        <f t="shared" si="2793"/>
        <v>0.93558878588680383</v>
      </c>
      <c r="K3346" s="68">
        <f t="shared" si="2794"/>
        <v>0</v>
      </c>
      <c r="M3346" s="64">
        <v>120</v>
      </c>
      <c r="N3346" s="64">
        <v>1</v>
      </c>
      <c r="O3346" s="63">
        <f t="shared" si="2795"/>
        <v>0.13390000000000002</v>
      </c>
      <c r="P3346" s="87">
        <f t="shared" si="2790"/>
        <v>1.5161984128809442E-2</v>
      </c>
      <c r="Q3346" s="64">
        <f t="shared" si="2796"/>
        <v>114</v>
      </c>
      <c r="R3346" s="87">
        <f t="shared" si="2797"/>
        <v>0.97529793060439429</v>
      </c>
      <c r="S3346" s="64">
        <v>6</v>
      </c>
    </row>
    <row r="3347" spans="2:19" x14ac:dyDescent="0.25">
      <c r="B3347" s="62">
        <v>1</v>
      </c>
      <c r="C3347" s="64" t="s">
        <v>15</v>
      </c>
      <c r="D3347" s="68"/>
      <c r="E3347" s="68">
        <f t="shared" si="2789"/>
        <v>0</v>
      </c>
      <c r="F3347" s="63">
        <f t="shared" si="2791"/>
        <v>0.24547174401825564</v>
      </c>
      <c r="G3347" s="65">
        <f>IFERROR(VLOOKUP(B3347,EFA!$C$2:$D$7,2,0),EFA!$D$7)</f>
        <v>1.0407772896135385</v>
      </c>
      <c r="H3347" s="69">
        <f>LGD!$D$6</f>
        <v>0.3</v>
      </c>
      <c r="I3347" s="68">
        <f t="shared" si="2792"/>
        <v>0</v>
      </c>
      <c r="J3347" s="70">
        <f t="shared" si="2793"/>
        <v>0.93558878588680383</v>
      </c>
      <c r="K3347" s="68">
        <f t="shared" si="2794"/>
        <v>0</v>
      </c>
      <c r="M3347" s="64">
        <v>120</v>
      </c>
      <c r="N3347" s="64">
        <v>1</v>
      </c>
      <c r="O3347" s="63">
        <f t="shared" si="2795"/>
        <v>0.13390000000000002</v>
      </c>
      <c r="P3347" s="87">
        <f t="shared" si="2790"/>
        <v>1.5161984128809442E-2</v>
      </c>
      <c r="Q3347" s="64">
        <f t="shared" si="2796"/>
        <v>114</v>
      </c>
      <c r="R3347" s="87">
        <f t="shared" si="2797"/>
        <v>0.97529793060439429</v>
      </c>
      <c r="S3347" s="64">
        <v>6</v>
      </c>
    </row>
    <row r="3348" spans="2:19" x14ac:dyDescent="0.25">
      <c r="B3348" s="62">
        <v>1</v>
      </c>
      <c r="C3348" s="64" t="s">
        <v>16</v>
      </c>
      <c r="D3348" s="68"/>
      <c r="E3348" s="68">
        <f t="shared" si="2789"/>
        <v>0</v>
      </c>
      <c r="F3348" s="63">
        <f t="shared" si="2791"/>
        <v>0.24547174401825564</v>
      </c>
      <c r="G3348" s="65">
        <f>IFERROR(VLOOKUP(B3348,EFA!$C$2:$D$7,2,0),EFA!$D$7)</f>
        <v>1.0407772896135385</v>
      </c>
      <c r="H3348" s="69">
        <f>LGD!$D$7</f>
        <v>0.3</v>
      </c>
      <c r="I3348" s="68">
        <f t="shared" si="2792"/>
        <v>0</v>
      </c>
      <c r="J3348" s="70">
        <f t="shared" si="2793"/>
        <v>0.93558878588680383</v>
      </c>
      <c r="K3348" s="68">
        <f t="shared" si="2794"/>
        <v>0</v>
      </c>
      <c r="M3348" s="64">
        <v>120</v>
      </c>
      <c r="N3348" s="64">
        <v>1</v>
      </c>
      <c r="O3348" s="63">
        <f t="shared" si="2795"/>
        <v>0.13390000000000002</v>
      </c>
      <c r="P3348" s="87">
        <f t="shared" si="2790"/>
        <v>1.5161984128809442E-2</v>
      </c>
      <c r="Q3348" s="64">
        <f t="shared" si="2796"/>
        <v>114</v>
      </c>
      <c r="R3348" s="87">
        <f t="shared" si="2797"/>
        <v>0.97529793060439429</v>
      </c>
      <c r="S3348" s="64">
        <v>6</v>
      </c>
    </row>
    <row r="3349" spans="2:19" x14ac:dyDescent="0.25">
      <c r="B3349" s="62">
        <v>1</v>
      </c>
      <c r="C3349" s="64" t="s">
        <v>17</v>
      </c>
      <c r="D3349" s="68"/>
      <c r="E3349" s="68">
        <f t="shared" si="2789"/>
        <v>0</v>
      </c>
      <c r="F3349" s="63">
        <f t="shared" si="2791"/>
        <v>0.24547174401825564</v>
      </c>
      <c r="G3349" s="65">
        <f>IFERROR(VLOOKUP(B3349,EFA!$C$2:$D$7,2,0),EFA!$D$7)</f>
        <v>1.0407772896135385</v>
      </c>
      <c r="H3349" s="69">
        <f>LGD!$D$8</f>
        <v>4.6364209605119888E-2</v>
      </c>
      <c r="I3349" s="68">
        <f t="shared" si="2792"/>
        <v>0</v>
      </c>
      <c r="J3349" s="70">
        <f t="shared" si="2793"/>
        <v>0.93558878588680383</v>
      </c>
      <c r="K3349" s="68">
        <f t="shared" si="2794"/>
        <v>0</v>
      </c>
      <c r="M3349" s="64">
        <v>120</v>
      </c>
      <c r="N3349" s="64">
        <v>1</v>
      </c>
      <c r="O3349" s="63">
        <f t="shared" si="2795"/>
        <v>0.13390000000000002</v>
      </c>
      <c r="P3349" s="87">
        <f t="shared" si="2790"/>
        <v>1.5161984128809442E-2</v>
      </c>
      <c r="Q3349" s="64">
        <f t="shared" si="2796"/>
        <v>114</v>
      </c>
      <c r="R3349" s="87">
        <f t="shared" si="2797"/>
        <v>0.97529793060439429</v>
      </c>
      <c r="S3349" s="64">
        <v>6</v>
      </c>
    </row>
    <row r="3350" spans="2:19" x14ac:dyDescent="0.25">
      <c r="B3350" s="62">
        <v>1</v>
      </c>
      <c r="C3350" s="64" t="s">
        <v>18</v>
      </c>
      <c r="D3350" s="68"/>
      <c r="E3350" s="68">
        <f t="shared" si="2789"/>
        <v>0</v>
      </c>
      <c r="F3350" s="63">
        <f t="shared" si="2791"/>
        <v>0.24547174401825564</v>
      </c>
      <c r="G3350" s="65">
        <f>IFERROR(VLOOKUP(B3350,EFA!$C$2:$D$7,2,0),EFA!$D$7)</f>
        <v>1.0407772896135385</v>
      </c>
      <c r="H3350" s="69">
        <f>LGD!$D$9</f>
        <v>0.25</v>
      </c>
      <c r="I3350" s="68">
        <f t="shared" si="2792"/>
        <v>0</v>
      </c>
      <c r="J3350" s="70">
        <f t="shared" si="2793"/>
        <v>0.93558878588680383</v>
      </c>
      <c r="K3350" s="68">
        <f t="shared" si="2794"/>
        <v>0</v>
      </c>
      <c r="M3350" s="64">
        <v>120</v>
      </c>
      <c r="N3350" s="64">
        <v>1</v>
      </c>
      <c r="O3350" s="63">
        <f t="shared" si="2795"/>
        <v>0.13390000000000002</v>
      </c>
      <c r="P3350" s="87">
        <f t="shared" si="2790"/>
        <v>1.5161984128809442E-2</v>
      </c>
      <c r="Q3350" s="64">
        <f t="shared" si="2796"/>
        <v>114</v>
      </c>
      <c r="R3350" s="87">
        <f t="shared" si="2797"/>
        <v>0.97529793060439429</v>
      </c>
      <c r="S3350" s="64">
        <v>6</v>
      </c>
    </row>
    <row r="3351" spans="2:19" x14ac:dyDescent="0.25">
      <c r="B3351" s="62">
        <v>1</v>
      </c>
      <c r="C3351" s="64" t="s">
        <v>19</v>
      </c>
      <c r="D3351" s="68"/>
      <c r="E3351" s="68">
        <f t="shared" si="2789"/>
        <v>0</v>
      </c>
      <c r="F3351" s="63">
        <f t="shared" si="2791"/>
        <v>0.24547174401825564</v>
      </c>
      <c r="G3351" s="65">
        <f>IFERROR(VLOOKUP(B3351,EFA!$C$2:$D$7,2,0),EFA!$D$7)</f>
        <v>1.0407772896135385</v>
      </c>
      <c r="H3351" s="69">
        <f>LGD!$D$10</f>
        <v>0.35</v>
      </c>
      <c r="I3351" s="68">
        <f t="shared" si="2792"/>
        <v>0</v>
      </c>
      <c r="J3351" s="70">
        <f t="shared" si="2793"/>
        <v>0.93558878588680383</v>
      </c>
      <c r="K3351" s="68">
        <f t="shared" si="2794"/>
        <v>0</v>
      </c>
      <c r="M3351" s="64">
        <v>120</v>
      </c>
      <c r="N3351" s="64">
        <v>1</v>
      </c>
      <c r="O3351" s="63">
        <f t="shared" si="2795"/>
        <v>0.13390000000000002</v>
      </c>
      <c r="P3351" s="87">
        <f t="shared" si="2790"/>
        <v>1.5161984128809442E-2</v>
      </c>
      <c r="Q3351" s="64">
        <f t="shared" si="2796"/>
        <v>114</v>
      </c>
      <c r="R3351" s="87">
        <f t="shared" si="2797"/>
        <v>0.97529793060439429</v>
      </c>
      <c r="S3351" s="64">
        <v>6</v>
      </c>
    </row>
    <row r="3352" spans="2:19" x14ac:dyDescent="0.25">
      <c r="B3352" s="62">
        <v>1</v>
      </c>
      <c r="C3352" s="64" t="s">
        <v>20</v>
      </c>
      <c r="D3352" s="68"/>
      <c r="E3352" s="68">
        <f t="shared" si="2789"/>
        <v>0</v>
      </c>
      <c r="F3352" s="63">
        <f t="shared" si="2791"/>
        <v>0.24547174401825564</v>
      </c>
      <c r="G3352" s="65">
        <f>IFERROR(VLOOKUP(B3352,EFA!$C$2:$D$7,2,0),EFA!$D$7)</f>
        <v>1.0407772896135385</v>
      </c>
      <c r="H3352" s="69">
        <f>LGD!$D$11</f>
        <v>0.55000000000000004</v>
      </c>
      <c r="I3352" s="68">
        <f t="shared" si="2792"/>
        <v>0</v>
      </c>
      <c r="J3352" s="70">
        <f t="shared" si="2793"/>
        <v>0.93558878588680383</v>
      </c>
      <c r="K3352" s="68">
        <f t="shared" si="2794"/>
        <v>0</v>
      </c>
      <c r="M3352" s="64">
        <v>120</v>
      </c>
      <c r="N3352" s="64">
        <v>1</v>
      </c>
      <c r="O3352" s="63">
        <f t="shared" si="2795"/>
        <v>0.13390000000000002</v>
      </c>
      <c r="P3352" s="87">
        <f t="shared" si="2790"/>
        <v>1.5161984128809442E-2</v>
      </c>
      <c r="Q3352" s="64">
        <f t="shared" si="2796"/>
        <v>114</v>
      </c>
      <c r="R3352" s="87">
        <f t="shared" si="2797"/>
        <v>0.97529793060439429</v>
      </c>
      <c r="S3352" s="64">
        <v>6</v>
      </c>
    </row>
    <row r="3353" spans="2:19" x14ac:dyDescent="0.25">
      <c r="C3353" s="88"/>
      <c r="D3353" s="89"/>
      <c r="E3353" s="89"/>
      <c r="F3353" s="90"/>
      <c r="G3353" s="91"/>
      <c r="H3353" s="92"/>
      <c r="I3353" s="89"/>
      <c r="J3353" s="93"/>
      <c r="K3353" s="89"/>
      <c r="M3353" s="94"/>
      <c r="N3353" s="94"/>
      <c r="O3353" s="95"/>
      <c r="P3353" s="96"/>
      <c r="Q3353" s="94"/>
      <c r="R3353" s="96"/>
      <c r="S3353" s="94"/>
    </row>
    <row r="3354" spans="2:19" x14ac:dyDescent="0.25">
      <c r="B3354" s="62" t="s">
        <v>52</v>
      </c>
      <c r="C3354" s="64" t="s">
        <v>9</v>
      </c>
      <c r="D3354" s="64">
        <v>10</v>
      </c>
      <c r="E3354" s="84" t="s">
        <v>26</v>
      </c>
      <c r="F3354" s="84" t="s">
        <v>39</v>
      </c>
      <c r="G3354" s="84" t="s">
        <v>27</v>
      </c>
      <c r="H3354" s="84" t="s">
        <v>28</v>
      </c>
      <c r="I3354" s="84" t="s">
        <v>29</v>
      </c>
      <c r="J3354" s="84" t="s">
        <v>30</v>
      </c>
      <c r="K3354" s="85" t="s">
        <v>31</v>
      </c>
      <c r="M3354" s="85" t="s">
        <v>32</v>
      </c>
      <c r="N3354" s="85" t="s">
        <v>33</v>
      </c>
      <c r="O3354" s="85" t="s">
        <v>34</v>
      </c>
      <c r="P3354" s="85" t="s">
        <v>35</v>
      </c>
      <c r="Q3354" s="85" t="s">
        <v>36</v>
      </c>
      <c r="R3354" s="85" t="s">
        <v>37</v>
      </c>
      <c r="S3354" s="85" t="s">
        <v>38</v>
      </c>
    </row>
    <row r="3355" spans="2:19" x14ac:dyDescent="0.25">
      <c r="B3355" s="62">
        <v>2</v>
      </c>
      <c r="C3355" s="64" t="s">
        <v>12</v>
      </c>
      <c r="D3355" s="68"/>
      <c r="E3355" s="68">
        <f>D3344*R3355</f>
        <v>0</v>
      </c>
      <c r="F3355" s="63">
        <f>$E$5-$D$5</f>
        <v>6.8235135937094266E-2</v>
      </c>
      <c r="G3355" s="65">
        <f>IFERROR(VLOOKUP(B3355,EFA!$C$2:$D$7,2,0),EFA!$D$7)</f>
        <v>0.97341921930465047</v>
      </c>
      <c r="H3355" s="69">
        <f>LGD!$D$3</f>
        <v>0</v>
      </c>
      <c r="I3355" s="68">
        <f>E3355*F3355*G3355*H3355</f>
        <v>0</v>
      </c>
      <c r="J3355" s="70">
        <f>1/((1+($O$16/12))^(M3355-Q3355))</f>
        <v>0.81894554163582844</v>
      </c>
      <c r="K3355" s="68">
        <f>I3355*J3355</f>
        <v>0</v>
      </c>
      <c r="M3355" s="64">
        <v>120</v>
      </c>
      <c r="N3355" s="64">
        <v>1</v>
      </c>
      <c r="O3355" s="63">
        <f>$O$16</f>
        <v>0.13390000000000002</v>
      </c>
      <c r="P3355" s="87">
        <f t="shared" ref="P3355:P3363" si="2798">PMT(O3355/12,M3355,-N3355,0,0)</f>
        <v>1.5161984128809442E-2</v>
      </c>
      <c r="Q3355" s="64">
        <f>M3355-S3355</f>
        <v>102</v>
      </c>
      <c r="R3355" s="87">
        <f>PV(O3355/12,Q3355,-P3355,0,0)</f>
        <v>0.92067482109215015</v>
      </c>
      <c r="S3355" s="64">
        <f>12+6</f>
        <v>18</v>
      </c>
    </row>
    <row r="3356" spans="2:19" x14ac:dyDescent="0.25">
      <c r="B3356" s="62">
        <v>2</v>
      </c>
      <c r="C3356" s="64" t="s">
        <v>13</v>
      </c>
      <c r="D3356" s="68"/>
      <c r="E3356" s="68">
        <f t="shared" ref="E3356:E3363" si="2799">D3345*R3356</f>
        <v>0</v>
      </c>
      <c r="F3356" s="63">
        <f t="shared" ref="F3356:F3363" si="2800">$E$5-$D$5</f>
        <v>6.8235135937094266E-2</v>
      </c>
      <c r="G3356" s="65">
        <f>IFERROR(VLOOKUP(B3356,EFA!$C$2:$D$7,2,0),EFA!$D$7)</f>
        <v>0.97341921930465047</v>
      </c>
      <c r="H3356" s="69">
        <f>LGD!$D$4</f>
        <v>0.55000000000000004</v>
      </c>
      <c r="I3356" s="68">
        <f t="shared" ref="I3356:I3363" si="2801">E3356*F3356*G3356*H3356</f>
        <v>0</v>
      </c>
      <c r="J3356" s="70">
        <f t="shared" ref="J3356:J3363" si="2802">1/((1+($O$16/12))^(M3356-Q3356))</f>
        <v>0.81894554163582844</v>
      </c>
      <c r="K3356" s="68">
        <f t="shared" ref="K3356:K3363" si="2803">I3356*J3356</f>
        <v>0</v>
      </c>
      <c r="M3356" s="64">
        <v>120</v>
      </c>
      <c r="N3356" s="64">
        <v>1</v>
      </c>
      <c r="O3356" s="63">
        <f t="shared" ref="O3356:O3363" si="2804">$O$16</f>
        <v>0.13390000000000002</v>
      </c>
      <c r="P3356" s="87">
        <f t="shared" si="2798"/>
        <v>1.5161984128809442E-2</v>
      </c>
      <c r="Q3356" s="64">
        <f t="shared" ref="Q3356:Q3363" si="2805">M3356-S3356</f>
        <v>102</v>
      </c>
      <c r="R3356" s="87">
        <f t="shared" ref="R3356:R3363" si="2806">PV(O3356/12,Q3356,-P3356,0,0)</f>
        <v>0.92067482109215015</v>
      </c>
      <c r="S3356" s="64">
        <f t="shared" ref="S3356:S3363" si="2807">12+6</f>
        <v>18</v>
      </c>
    </row>
    <row r="3357" spans="2:19" x14ac:dyDescent="0.25">
      <c r="B3357" s="62">
        <v>2</v>
      </c>
      <c r="C3357" s="64" t="s">
        <v>14</v>
      </c>
      <c r="D3357" s="68"/>
      <c r="E3357" s="68">
        <f t="shared" si="2799"/>
        <v>0</v>
      </c>
      <c r="F3357" s="63">
        <f t="shared" si="2800"/>
        <v>6.8235135937094266E-2</v>
      </c>
      <c r="G3357" s="65">
        <f>IFERROR(VLOOKUP(B3357,EFA!$C$2:$D$7,2,0),EFA!$D$7)</f>
        <v>0.97341921930465047</v>
      </c>
      <c r="H3357" s="69">
        <f>LGD!$D$5</f>
        <v>0.14000000000000001</v>
      </c>
      <c r="I3357" s="68">
        <f t="shared" si="2801"/>
        <v>0</v>
      </c>
      <c r="J3357" s="70">
        <f t="shared" si="2802"/>
        <v>0.81894554163582844</v>
      </c>
      <c r="K3357" s="68">
        <f t="shared" si="2803"/>
        <v>0</v>
      </c>
      <c r="M3357" s="64">
        <v>120</v>
      </c>
      <c r="N3357" s="64">
        <v>1</v>
      </c>
      <c r="O3357" s="63">
        <f t="shared" si="2804"/>
        <v>0.13390000000000002</v>
      </c>
      <c r="P3357" s="87">
        <f t="shared" si="2798"/>
        <v>1.5161984128809442E-2</v>
      </c>
      <c r="Q3357" s="64">
        <f t="shared" si="2805"/>
        <v>102</v>
      </c>
      <c r="R3357" s="87">
        <f t="shared" si="2806"/>
        <v>0.92067482109215015</v>
      </c>
      <c r="S3357" s="64">
        <f t="shared" si="2807"/>
        <v>18</v>
      </c>
    </row>
    <row r="3358" spans="2:19" x14ac:dyDescent="0.25">
      <c r="B3358" s="62">
        <v>2</v>
      </c>
      <c r="C3358" s="64" t="s">
        <v>15</v>
      </c>
      <c r="D3358" s="68"/>
      <c r="E3358" s="68">
        <f t="shared" si="2799"/>
        <v>0</v>
      </c>
      <c r="F3358" s="63">
        <f t="shared" si="2800"/>
        <v>6.8235135937094266E-2</v>
      </c>
      <c r="G3358" s="65">
        <f>IFERROR(VLOOKUP(B3358,EFA!$C$2:$D$7,2,0),EFA!$D$7)</f>
        <v>0.97341921930465047</v>
      </c>
      <c r="H3358" s="69">
        <f>LGD!$D$6</f>
        <v>0.3</v>
      </c>
      <c r="I3358" s="68">
        <f t="shared" si="2801"/>
        <v>0</v>
      </c>
      <c r="J3358" s="70">
        <f t="shared" si="2802"/>
        <v>0.81894554163582844</v>
      </c>
      <c r="K3358" s="68">
        <f t="shared" si="2803"/>
        <v>0</v>
      </c>
      <c r="M3358" s="64">
        <v>120</v>
      </c>
      <c r="N3358" s="64">
        <v>1</v>
      </c>
      <c r="O3358" s="63">
        <f t="shared" si="2804"/>
        <v>0.13390000000000002</v>
      </c>
      <c r="P3358" s="87">
        <f t="shared" si="2798"/>
        <v>1.5161984128809442E-2</v>
      </c>
      <c r="Q3358" s="64">
        <f t="shared" si="2805"/>
        <v>102</v>
      </c>
      <c r="R3358" s="87">
        <f t="shared" si="2806"/>
        <v>0.92067482109215015</v>
      </c>
      <c r="S3358" s="64">
        <f t="shared" si="2807"/>
        <v>18</v>
      </c>
    </row>
    <row r="3359" spans="2:19" x14ac:dyDescent="0.25">
      <c r="B3359" s="62">
        <v>2</v>
      </c>
      <c r="C3359" s="64" t="s">
        <v>16</v>
      </c>
      <c r="D3359" s="68"/>
      <c r="E3359" s="68">
        <f t="shared" si="2799"/>
        <v>0</v>
      </c>
      <c r="F3359" s="63">
        <f t="shared" si="2800"/>
        <v>6.8235135937094266E-2</v>
      </c>
      <c r="G3359" s="65">
        <f>IFERROR(VLOOKUP(B3359,EFA!$C$2:$D$7,2,0),EFA!$D$7)</f>
        <v>0.97341921930465047</v>
      </c>
      <c r="H3359" s="69">
        <f>LGD!$D$7</f>
        <v>0.3</v>
      </c>
      <c r="I3359" s="68">
        <f t="shared" si="2801"/>
        <v>0</v>
      </c>
      <c r="J3359" s="70">
        <f t="shared" si="2802"/>
        <v>0.81894554163582844</v>
      </c>
      <c r="K3359" s="68">
        <f t="shared" si="2803"/>
        <v>0</v>
      </c>
      <c r="M3359" s="64">
        <v>120</v>
      </c>
      <c r="N3359" s="64">
        <v>1</v>
      </c>
      <c r="O3359" s="63">
        <f t="shared" si="2804"/>
        <v>0.13390000000000002</v>
      </c>
      <c r="P3359" s="87">
        <f t="shared" si="2798"/>
        <v>1.5161984128809442E-2</v>
      </c>
      <c r="Q3359" s="64">
        <f t="shared" si="2805"/>
        <v>102</v>
      </c>
      <c r="R3359" s="87">
        <f t="shared" si="2806"/>
        <v>0.92067482109215015</v>
      </c>
      <c r="S3359" s="64">
        <f t="shared" si="2807"/>
        <v>18</v>
      </c>
    </row>
    <row r="3360" spans="2:19" x14ac:dyDescent="0.25">
      <c r="B3360" s="62">
        <v>2</v>
      </c>
      <c r="C3360" s="64" t="s">
        <v>17</v>
      </c>
      <c r="D3360" s="68"/>
      <c r="E3360" s="68">
        <f t="shared" si="2799"/>
        <v>0</v>
      </c>
      <c r="F3360" s="63">
        <f t="shared" si="2800"/>
        <v>6.8235135937094266E-2</v>
      </c>
      <c r="G3360" s="65">
        <f>IFERROR(VLOOKUP(B3360,EFA!$C$2:$D$7,2,0),EFA!$D$7)</f>
        <v>0.97341921930465047</v>
      </c>
      <c r="H3360" s="69">
        <f>LGD!$D$8</f>
        <v>4.6364209605119888E-2</v>
      </c>
      <c r="I3360" s="68">
        <f t="shared" si="2801"/>
        <v>0</v>
      </c>
      <c r="J3360" s="70">
        <f t="shared" si="2802"/>
        <v>0.81894554163582844</v>
      </c>
      <c r="K3360" s="68">
        <f t="shared" si="2803"/>
        <v>0</v>
      </c>
      <c r="M3360" s="64">
        <v>120</v>
      </c>
      <c r="N3360" s="64">
        <v>1</v>
      </c>
      <c r="O3360" s="63">
        <f t="shared" si="2804"/>
        <v>0.13390000000000002</v>
      </c>
      <c r="P3360" s="87">
        <f t="shared" si="2798"/>
        <v>1.5161984128809442E-2</v>
      </c>
      <c r="Q3360" s="64">
        <f t="shared" si="2805"/>
        <v>102</v>
      </c>
      <c r="R3360" s="87">
        <f t="shared" si="2806"/>
        <v>0.92067482109215015</v>
      </c>
      <c r="S3360" s="64">
        <f t="shared" si="2807"/>
        <v>18</v>
      </c>
    </row>
    <row r="3361" spans="2:19" x14ac:dyDescent="0.25">
      <c r="B3361" s="62">
        <v>2</v>
      </c>
      <c r="C3361" s="64" t="s">
        <v>18</v>
      </c>
      <c r="D3361" s="68"/>
      <c r="E3361" s="68">
        <f t="shared" si="2799"/>
        <v>0</v>
      </c>
      <c r="F3361" s="63">
        <f t="shared" si="2800"/>
        <v>6.8235135937094266E-2</v>
      </c>
      <c r="G3361" s="65">
        <f>IFERROR(VLOOKUP(B3361,EFA!$C$2:$D$7,2,0),EFA!$D$7)</f>
        <v>0.97341921930465047</v>
      </c>
      <c r="H3361" s="69">
        <f>LGD!$D$9</f>
        <v>0.25</v>
      </c>
      <c r="I3361" s="68">
        <f t="shared" si="2801"/>
        <v>0</v>
      </c>
      <c r="J3361" s="70">
        <f t="shared" si="2802"/>
        <v>0.81894554163582844</v>
      </c>
      <c r="K3361" s="68">
        <f t="shared" si="2803"/>
        <v>0</v>
      </c>
      <c r="M3361" s="64">
        <v>120</v>
      </c>
      <c r="N3361" s="64">
        <v>1</v>
      </c>
      <c r="O3361" s="63">
        <f t="shared" si="2804"/>
        <v>0.13390000000000002</v>
      </c>
      <c r="P3361" s="87">
        <f t="shared" si="2798"/>
        <v>1.5161984128809442E-2</v>
      </c>
      <c r="Q3361" s="64">
        <f t="shared" si="2805"/>
        <v>102</v>
      </c>
      <c r="R3361" s="87">
        <f t="shared" si="2806"/>
        <v>0.92067482109215015</v>
      </c>
      <c r="S3361" s="64">
        <f t="shared" si="2807"/>
        <v>18</v>
      </c>
    </row>
    <row r="3362" spans="2:19" x14ac:dyDescent="0.25">
      <c r="B3362" s="62">
        <v>2</v>
      </c>
      <c r="C3362" s="64" t="s">
        <v>19</v>
      </c>
      <c r="D3362" s="68"/>
      <c r="E3362" s="68">
        <f t="shared" si="2799"/>
        <v>0</v>
      </c>
      <c r="F3362" s="63">
        <f t="shared" si="2800"/>
        <v>6.8235135937094266E-2</v>
      </c>
      <c r="G3362" s="65">
        <f>IFERROR(VLOOKUP(B3362,EFA!$C$2:$D$7,2,0),EFA!$D$7)</f>
        <v>0.97341921930465047</v>
      </c>
      <c r="H3362" s="69">
        <f>LGD!$D$10</f>
        <v>0.35</v>
      </c>
      <c r="I3362" s="68">
        <f t="shared" si="2801"/>
        <v>0</v>
      </c>
      <c r="J3362" s="70">
        <f t="shared" si="2802"/>
        <v>0.81894554163582844</v>
      </c>
      <c r="K3362" s="68">
        <f t="shared" si="2803"/>
        <v>0</v>
      </c>
      <c r="M3362" s="64">
        <v>120</v>
      </c>
      <c r="N3362" s="64">
        <v>1</v>
      </c>
      <c r="O3362" s="63">
        <f t="shared" si="2804"/>
        <v>0.13390000000000002</v>
      </c>
      <c r="P3362" s="87">
        <f t="shared" si="2798"/>
        <v>1.5161984128809442E-2</v>
      </c>
      <c r="Q3362" s="64">
        <f t="shared" si="2805"/>
        <v>102</v>
      </c>
      <c r="R3362" s="87">
        <f t="shared" si="2806"/>
        <v>0.92067482109215015</v>
      </c>
      <c r="S3362" s="64">
        <f t="shared" si="2807"/>
        <v>18</v>
      </c>
    </row>
    <row r="3363" spans="2:19" x14ac:dyDescent="0.25">
      <c r="B3363" s="62">
        <v>2</v>
      </c>
      <c r="C3363" s="64" t="s">
        <v>20</v>
      </c>
      <c r="D3363" s="68"/>
      <c r="E3363" s="68">
        <f t="shared" si="2799"/>
        <v>0</v>
      </c>
      <c r="F3363" s="63">
        <f t="shared" si="2800"/>
        <v>6.8235135937094266E-2</v>
      </c>
      <c r="G3363" s="65">
        <f>IFERROR(VLOOKUP(B3363,EFA!$C$2:$D$7,2,0),EFA!$D$7)</f>
        <v>0.97341921930465047</v>
      </c>
      <c r="H3363" s="69">
        <f>LGD!$D$11</f>
        <v>0.55000000000000004</v>
      </c>
      <c r="I3363" s="68">
        <f t="shared" si="2801"/>
        <v>0</v>
      </c>
      <c r="J3363" s="70">
        <f t="shared" si="2802"/>
        <v>0.81894554163582844</v>
      </c>
      <c r="K3363" s="68">
        <f t="shared" si="2803"/>
        <v>0</v>
      </c>
      <c r="M3363" s="64">
        <v>120</v>
      </c>
      <c r="N3363" s="64">
        <v>1</v>
      </c>
      <c r="O3363" s="63">
        <f t="shared" si="2804"/>
        <v>0.13390000000000002</v>
      </c>
      <c r="P3363" s="87">
        <f t="shared" si="2798"/>
        <v>1.5161984128809442E-2</v>
      </c>
      <c r="Q3363" s="64">
        <f t="shared" si="2805"/>
        <v>102</v>
      </c>
      <c r="R3363" s="87">
        <f t="shared" si="2806"/>
        <v>0.92067482109215015</v>
      </c>
      <c r="S3363" s="64">
        <f t="shared" si="2807"/>
        <v>18</v>
      </c>
    </row>
    <row r="3364" spans="2:19" x14ac:dyDescent="0.25">
      <c r="C3364" s="64"/>
      <c r="D3364" s="68"/>
      <c r="E3364" s="68"/>
      <c r="F3364" s="63"/>
      <c r="G3364" s="65"/>
      <c r="H3364" s="69"/>
      <c r="I3364" s="68"/>
      <c r="J3364" s="70"/>
      <c r="K3364" s="68"/>
      <c r="M3364" s="64"/>
      <c r="N3364" s="64"/>
      <c r="O3364" s="63"/>
      <c r="P3364" s="87"/>
      <c r="Q3364" s="64"/>
      <c r="R3364" s="87"/>
      <c r="S3364" s="64"/>
    </row>
    <row r="3365" spans="2:19" x14ac:dyDescent="0.25">
      <c r="B3365" s="62" t="s">
        <v>52</v>
      </c>
      <c r="C3365" s="64" t="s">
        <v>9</v>
      </c>
      <c r="D3365" s="64">
        <v>10</v>
      </c>
      <c r="E3365" s="84" t="s">
        <v>26</v>
      </c>
      <c r="F3365" s="84" t="s">
        <v>39</v>
      </c>
      <c r="G3365" s="84" t="s">
        <v>27</v>
      </c>
      <c r="H3365" s="84" t="s">
        <v>28</v>
      </c>
      <c r="I3365" s="84" t="s">
        <v>29</v>
      </c>
      <c r="J3365" s="84" t="s">
        <v>30</v>
      </c>
      <c r="K3365" s="85" t="s">
        <v>31</v>
      </c>
      <c r="M3365" s="85" t="s">
        <v>32</v>
      </c>
      <c r="N3365" s="85" t="s">
        <v>33</v>
      </c>
      <c r="O3365" s="85" t="s">
        <v>34</v>
      </c>
      <c r="P3365" s="85" t="s">
        <v>35</v>
      </c>
      <c r="Q3365" s="85" t="s">
        <v>36</v>
      </c>
      <c r="R3365" s="85" t="s">
        <v>37</v>
      </c>
      <c r="S3365" s="85" t="s">
        <v>38</v>
      </c>
    </row>
    <row r="3366" spans="2:19" x14ac:dyDescent="0.25">
      <c r="B3366" s="62">
        <v>3</v>
      </c>
      <c r="C3366" s="64" t="s">
        <v>12</v>
      </c>
      <c r="D3366" s="68"/>
      <c r="E3366" s="68">
        <f>D3344*R3366</f>
        <v>0</v>
      </c>
      <c r="F3366" s="63">
        <f>$F$5-$E$5</f>
        <v>3.7666334865383122E-2</v>
      </c>
      <c r="G3366" s="65">
        <f>IFERROR(VLOOKUP(B3366,EFA!$C$2:$D$7,2,0),EFA!$D$7)</f>
        <v>0.97750576770633035</v>
      </c>
      <c r="H3366" s="69">
        <f>LGD!$D$3</f>
        <v>0</v>
      </c>
      <c r="I3366" s="68">
        <f>E3366*F3366*G3366*H3366</f>
        <v>0</v>
      </c>
      <c r="J3366" s="70">
        <f>1/((1+($O$16/12))^(M3366-Q3366))</f>
        <v>0.7168446333284122</v>
      </c>
      <c r="K3366" s="68">
        <f>I3366*J3366</f>
        <v>0</v>
      </c>
      <c r="M3366" s="64">
        <v>120</v>
      </c>
      <c r="N3366" s="64">
        <v>1</v>
      </c>
      <c r="O3366" s="63">
        <f>$O$16</f>
        <v>0.13390000000000002</v>
      </c>
      <c r="P3366" s="87">
        <f t="shared" ref="P3366:P3374" si="2808">PMT(O3366/12,M3366,-N3366,0,0)</f>
        <v>1.5161984128809442E-2</v>
      </c>
      <c r="Q3366" s="64">
        <f>M3366-S3366</f>
        <v>90</v>
      </c>
      <c r="R3366" s="87">
        <f>PV(O3366/12,Q3366,-P3366,0,0)</f>
        <v>0.85827168668123233</v>
      </c>
      <c r="S3366" s="64">
        <f>12+12+6</f>
        <v>30</v>
      </c>
    </row>
    <row r="3367" spans="2:19" x14ac:dyDescent="0.25">
      <c r="B3367" s="62">
        <v>3</v>
      </c>
      <c r="C3367" s="64" t="s">
        <v>13</v>
      </c>
      <c r="D3367" s="68"/>
      <c r="E3367" s="68">
        <f t="shared" ref="E3367:E3374" si="2809">D3345*R3367</f>
        <v>0</v>
      </c>
      <c r="F3367" s="63">
        <f t="shared" ref="F3367:F3374" si="2810">$F$5-$E$5</f>
        <v>3.7666334865383122E-2</v>
      </c>
      <c r="G3367" s="65">
        <f>IFERROR(VLOOKUP(B3367,EFA!$C$2:$D$7,2,0),EFA!$D$7)</f>
        <v>0.97750576770633035</v>
      </c>
      <c r="H3367" s="69">
        <f>LGD!$D$4</f>
        <v>0.55000000000000004</v>
      </c>
      <c r="I3367" s="68">
        <f t="shared" ref="I3367:I3374" si="2811">E3367*F3367*G3367*H3367</f>
        <v>0</v>
      </c>
      <c r="J3367" s="70">
        <f t="shared" ref="J3367:J3374" si="2812">1/((1+($O$16/12))^(M3367-Q3367))</f>
        <v>0.7168446333284122</v>
      </c>
      <c r="K3367" s="68">
        <f t="shared" ref="K3367:K3374" si="2813">I3367*J3367</f>
        <v>0</v>
      </c>
      <c r="M3367" s="64">
        <v>120</v>
      </c>
      <c r="N3367" s="64">
        <v>1</v>
      </c>
      <c r="O3367" s="63">
        <f t="shared" ref="O3367:O3374" si="2814">$O$16</f>
        <v>0.13390000000000002</v>
      </c>
      <c r="P3367" s="87">
        <f t="shared" si="2808"/>
        <v>1.5161984128809442E-2</v>
      </c>
      <c r="Q3367" s="64">
        <f t="shared" ref="Q3367:Q3374" si="2815">M3367-S3367</f>
        <v>90</v>
      </c>
      <c r="R3367" s="87">
        <f t="shared" ref="R3367:R3374" si="2816">PV(O3367/12,Q3367,-P3367,0,0)</f>
        <v>0.85827168668123233</v>
      </c>
      <c r="S3367" s="64">
        <f t="shared" ref="S3367:S3374" si="2817">12+12+6</f>
        <v>30</v>
      </c>
    </row>
    <row r="3368" spans="2:19" x14ac:dyDescent="0.25">
      <c r="B3368" s="62">
        <v>3</v>
      </c>
      <c r="C3368" s="64" t="s">
        <v>14</v>
      </c>
      <c r="D3368" s="68"/>
      <c r="E3368" s="68">
        <f t="shared" si="2809"/>
        <v>0</v>
      </c>
      <c r="F3368" s="63">
        <f t="shared" si="2810"/>
        <v>3.7666334865383122E-2</v>
      </c>
      <c r="G3368" s="65">
        <f>IFERROR(VLOOKUP(B3368,EFA!$C$2:$D$7,2,0),EFA!$D$7)</f>
        <v>0.97750576770633035</v>
      </c>
      <c r="H3368" s="69">
        <f>LGD!$D$5</f>
        <v>0.14000000000000001</v>
      </c>
      <c r="I3368" s="68">
        <f t="shared" si="2811"/>
        <v>0</v>
      </c>
      <c r="J3368" s="70">
        <f t="shared" si="2812"/>
        <v>0.7168446333284122</v>
      </c>
      <c r="K3368" s="68">
        <f t="shared" si="2813"/>
        <v>0</v>
      </c>
      <c r="M3368" s="64">
        <v>120</v>
      </c>
      <c r="N3368" s="64">
        <v>1</v>
      </c>
      <c r="O3368" s="63">
        <f t="shared" si="2814"/>
        <v>0.13390000000000002</v>
      </c>
      <c r="P3368" s="87">
        <f t="shared" si="2808"/>
        <v>1.5161984128809442E-2</v>
      </c>
      <c r="Q3368" s="64">
        <f t="shared" si="2815"/>
        <v>90</v>
      </c>
      <c r="R3368" s="87">
        <f t="shared" si="2816"/>
        <v>0.85827168668123233</v>
      </c>
      <c r="S3368" s="64">
        <f t="shared" si="2817"/>
        <v>30</v>
      </c>
    </row>
    <row r="3369" spans="2:19" x14ac:dyDescent="0.25">
      <c r="B3369" s="62">
        <v>3</v>
      </c>
      <c r="C3369" s="64" t="s">
        <v>15</v>
      </c>
      <c r="D3369" s="68"/>
      <c r="E3369" s="68">
        <f t="shared" si="2809"/>
        <v>0</v>
      </c>
      <c r="F3369" s="63">
        <f t="shared" si="2810"/>
        <v>3.7666334865383122E-2</v>
      </c>
      <c r="G3369" s="65">
        <f>IFERROR(VLOOKUP(B3369,EFA!$C$2:$D$7,2,0),EFA!$D$7)</f>
        <v>0.97750576770633035</v>
      </c>
      <c r="H3369" s="69">
        <f>LGD!$D$6</f>
        <v>0.3</v>
      </c>
      <c r="I3369" s="68">
        <f t="shared" si="2811"/>
        <v>0</v>
      </c>
      <c r="J3369" s="70">
        <f t="shared" si="2812"/>
        <v>0.7168446333284122</v>
      </c>
      <c r="K3369" s="68">
        <f t="shared" si="2813"/>
        <v>0</v>
      </c>
      <c r="M3369" s="64">
        <v>120</v>
      </c>
      <c r="N3369" s="64">
        <v>1</v>
      </c>
      <c r="O3369" s="63">
        <f t="shared" si="2814"/>
        <v>0.13390000000000002</v>
      </c>
      <c r="P3369" s="87">
        <f t="shared" si="2808"/>
        <v>1.5161984128809442E-2</v>
      </c>
      <c r="Q3369" s="64">
        <f t="shared" si="2815"/>
        <v>90</v>
      </c>
      <c r="R3369" s="87">
        <f t="shared" si="2816"/>
        <v>0.85827168668123233</v>
      </c>
      <c r="S3369" s="64">
        <f t="shared" si="2817"/>
        <v>30</v>
      </c>
    </row>
    <row r="3370" spans="2:19" x14ac:dyDescent="0.25">
      <c r="B3370" s="62">
        <v>3</v>
      </c>
      <c r="C3370" s="64" t="s">
        <v>16</v>
      </c>
      <c r="D3370" s="68"/>
      <c r="E3370" s="68">
        <f t="shared" si="2809"/>
        <v>0</v>
      </c>
      <c r="F3370" s="63">
        <f t="shared" si="2810"/>
        <v>3.7666334865383122E-2</v>
      </c>
      <c r="G3370" s="65">
        <f>IFERROR(VLOOKUP(B3370,EFA!$C$2:$D$7,2,0),EFA!$D$7)</f>
        <v>0.97750576770633035</v>
      </c>
      <c r="H3370" s="69">
        <f>LGD!$D$7</f>
        <v>0.3</v>
      </c>
      <c r="I3370" s="68">
        <f t="shared" si="2811"/>
        <v>0</v>
      </c>
      <c r="J3370" s="70">
        <f t="shared" si="2812"/>
        <v>0.7168446333284122</v>
      </c>
      <c r="K3370" s="68">
        <f t="shared" si="2813"/>
        <v>0</v>
      </c>
      <c r="M3370" s="64">
        <v>120</v>
      </c>
      <c r="N3370" s="64">
        <v>1</v>
      </c>
      <c r="O3370" s="63">
        <f t="shared" si="2814"/>
        <v>0.13390000000000002</v>
      </c>
      <c r="P3370" s="87">
        <f t="shared" si="2808"/>
        <v>1.5161984128809442E-2</v>
      </c>
      <c r="Q3370" s="64">
        <f t="shared" si="2815"/>
        <v>90</v>
      </c>
      <c r="R3370" s="87">
        <f t="shared" si="2816"/>
        <v>0.85827168668123233</v>
      </c>
      <c r="S3370" s="64">
        <f t="shared" si="2817"/>
        <v>30</v>
      </c>
    </row>
    <row r="3371" spans="2:19" x14ac:dyDescent="0.25">
      <c r="B3371" s="62">
        <v>3</v>
      </c>
      <c r="C3371" s="64" t="s">
        <v>17</v>
      </c>
      <c r="D3371" s="68"/>
      <c r="E3371" s="68">
        <f t="shared" si="2809"/>
        <v>0</v>
      </c>
      <c r="F3371" s="63">
        <f t="shared" si="2810"/>
        <v>3.7666334865383122E-2</v>
      </c>
      <c r="G3371" s="65">
        <f>IFERROR(VLOOKUP(B3371,EFA!$C$2:$D$7,2,0),EFA!$D$7)</f>
        <v>0.97750576770633035</v>
      </c>
      <c r="H3371" s="69">
        <f>LGD!$D$8</f>
        <v>4.6364209605119888E-2</v>
      </c>
      <c r="I3371" s="68">
        <f t="shared" si="2811"/>
        <v>0</v>
      </c>
      <c r="J3371" s="70">
        <f t="shared" si="2812"/>
        <v>0.7168446333284122</v>
      </c>
      <c r="K3371" s="68">
        <f t="shared" si="2813"/>
        <v>0</v>
      </c>
      <c r="M3371" s="64">
        <v>120</v>
      </c>
      <c r="N3371" s="64">
        <v>1</v>
      </c>
      <c r="O3371" s="63">
        <f t="shared" si="2814"/>
        <v>0.13390000000000002</v>
      </c>
      <c r="P3371" s="87">
        <f t="shared" si="2808"/>
        <v>1.5161984128809442E-2</v>
      </c>
      <c r="Q3371" s="64">
        <f t="shared" si="2815"/>
        <v>90</v>
      </c>
      <c r="R3371" s="87">
        <f t="shared" si="2816"/>
        <v>0.85827168668123233</v>
      </c>
      <c r="S3371" s="64">
        <f t="shared" si="2817"/>
        <v>30</v>
      </c>
    </row>
    <row r="3372" spans="2:19" x14ac:dyDescent="0.25">
      <c r="B3372" s="62">
        <v>3</v>
      </c>
      <c r="C3372" s="64" t="s">
        <v>18</v>
      </c>
      <c r="D3372" s="68"/>
      <c r="E3372" s="68">
        <f t="shared" si="2809"/>
        <v>0</v>
      </c>
      <c r="F3372" s="63">
        <f t="shared" si="2810"/>
        <v>3.7666334865383122E-2</v>
      </c>
      <c r="G3372" s="65">
        <f>IFERROR(VLOOKUP(B3372,EFA!$C$2:$D$7,2,0),EFA!$D$7)</f>
        <v>0.97750576770633035</v>
      </c>
      <c r="H3372" s="69">
        <f>LGD!$D$9</f>
        <v>0.25</v>
      </c>
      <c r="I3372" s="68">
        <f t="shared" si="2811"/>
        <v>0</v>
      </c>
      <c r="J3372" s="70">
        <f t="shared" si="2812"/>
        <v>0.7168446333284122</v>
      </c>
      <c r="K3372" s="68">
        <f t="shared" si="2813"/>
        <v>0</v>
      </c>
      <c r="M3372" s="64">
        <v>120</v>
      </c>
      <c r="N3372" s="64">
        <v>1</v>
      </c>
      <c r="O3372" s="63">
        <f t="shared" si="2814"/>
        <v>0.13390000000000002</v>
      </c>
      <c r="P3372" s="87">
        <f t="shared" si="2808"/>
        <v>1.5161984128809442E-2</v>
      </c>
      <c r="Q3372" s="64">
        <f t="shared" si="2815"/>
        <v>90</v>
      </c>
      <c r="R3372" s="87">
        <f t="shared" si="2816"/>
        <v>0.85827168668123233</v>
      </c>
      <c r="S3372" s="64">
        <f t="shared" si="2817"/>
        <v>30</v>
      </c>
    </row>
    <row r="3373" spans="2:19" x14ac:dyDescent="0.25">
      <c r="B3373" s="62">
        <v>3</v>
      </c>
      <c r="C3373" s="64" t="s">
        <v>19</v>
      </c>
      <c r="D3373" s="68"/>
      <c r="E3373" s="68">
        <f t="shared" si="2809"/>
        <v>0</v>
      </c>
      <c r="F3373" s="63">
        <f t="shared" si="2810"/>
        <v>3.7666334865383122E-2</v>
      </c>
      <c r="G3373" s="65">
        <f>IFERROR(VLOOKUP(B3373,EFA!$C$2:$D$7,2,0),EFA!$D$7)</f>
        <v>0.97750576770633035</v>
      </c>
      <c r="H3373" s="69">
        <f>LGD!$D$10</f>
        <v>0.35</v>
      </c>
      <c r="I3373" s="68">
        <f t="shared" si="2811"/>
        <v>0</v>
      </c>
      <c r="J3373" s="70">
        <f t="shared" si="2812"/>
        <v>0.7168446333284122</v>
      </c>
      <c r="K3373" s="68">
        <f t="shared" si="2813"/>
        <v>0</v>
      </c>
      <c r="M3373" s="64">
        <v>120</v>
      </c>
      <c r="N3373" s="64">
        <v>1</v>
      </c>
      <c r="O3373" s="63">
        <f t="shared" si="2814"/>
        <v>0.13390000000000002</v>
      </c>
      <c r="P3373" s="87">
        <f t="shared" si="2808"/>
        <v>1.5161984128809442E-2</v>
      </c>
      <c r="Q3373" s="64">
        <f t="shared" si="2815"/>
        <v>90</v>
      </c>
      <c r="R3373" s="87">
        <f t="shared" si="2816"/>
        <v>0.85827168668123233</v>
      </c>
      <c r="S3373" s="64">
        <f t="shared" si="2817"/>
        <v>30</v>
      </c>
    </row>
    <row r="3374" spans="2:19" x14ac:dyDescent="0.25">
      <c r="B3374" s="62">
        <v>3</v>
      </c>
      <c r="C3374" s="64" t="s">
        <v>20</v>
      </c>
      <c r="D3374" s="68"/>
      <c r="E3374" s="68">
        <f t="shared" si="2809"/>
        <v>0</v>
      </c>
      <c r="F3374" s="63">
        <f t="shared" si="2810"/>
        <v>3.7666334865383122E-2</v>
      </c>
      <c r="G3374" s="65">
        <f>IFERROR(VLOOKUP(B3374,EFA!$C$2:$D$7,2,0),EFA!$D$7)</f>
        <v>0.97750576770633035</v>
      </c>
      <c r="H3374" s="69">
        <f>LGD!$D$11</f>
        <v>0.55000000000000004</v>
      </c>
      <c r="I3374" s="68">
        <f t="shared" si="2811"/>
        <v>0</v>
      </c>
      <c r="J3374" s="70">
        <f t="shared" si="2812"/>
        <v>0.7168446333284122</v>
      </c>
      <c r="K3374" s="68">
        <f t="shared" si="2813"/>
        <v>0</v>
      </c>
      <c r="M3374" s="64">
        <v>120</v>
      </c>
      <c r="N3374" s="64">
        <v>1</v>
      </c>
      <c r="O3374" s="63">
        <f t="shared" si="2814"/>
        <v>0.13390000000000002</v>
      </c>
      <c r="P3374" s="87">
        <f t="shared" si="2808"/>
        <v>1.5161984128809442E-2</v>
      </c>
      <c r="Q3374" s="64">
        <f t="shared" si="2815"/>
        <v>90</v>
      </c>
      <c r="R3374" s="87">
        <f t="shared" si="2816"/>
        <v>0.85827168668123233</v>
      </c>
      <c r="S3374" s="64">
        <f t="shared" si="2817"/>
        <v>30</v>
      </c>
    </row>
    <row r="3375" spans="2:19" x14ac:dyDescent="0.25">
      <c r="C3375" s="88"/>
      <c r="D3375" s="89"/>
      <c r="E3375" s="89"/>
      <c r="F3375" s="90"/>
      <c r="G3375" s="91"/>
      <c r="H3375" s="92"/>
      <c r="I3375" s="89"/>
      <c r="J3375" s="93"/>
      <c r="K3375" s="89"/>
      <c r="M3375" s="94"/>
      <c r="N3375" s="94"/>
      <c r="O3375" s="95"/>
      <c r="P3375" s="96"/>
      <c r="Q3375" s="94"/>
      <c r="R3375" s="96"/>
      <c r="S3375" s="94"/>
    </row>
    <row r="3376" spans="2:19" x14ac:dyDescent="0.25">
      <c r="B3376" s="62" t="s">
        <v>52</v>
      </c>
      <c r="C3376" s="64" t="s">
        <v>9</v>
      </c>
      <c r="D3376" s="64">
        <v>10</v>
      </c>
      <c r="E3376" s="84" t="s">
        <v>26</v>
      </c>
      <c r="F3376" s="84" t="s">
        <v>39</v>
      </c>
      <c r="G3376" s="84" t="s">
        <v>27</v>
      </c>
      <c r="H3376" s="84" t="s">
        <v>28</v>
      </c>
      <c r="I3376" s="84" t="s">
        <v>29</v>
      </c>
      <c r="J3376" s="84" t="s">
        <v>30</v>
      </c>
      <c r="K3376" s="85" t="s">
        <v>31</v>
      </c>
      <c r="M3376" s="85" t="s">
        <v>32</v>
      </c>
      <c r="N3376" s="85" t="s">
        <v>33</v>
      </c>
      <c r="O3376" s="85" t="s">
        <v>34</v>
      </c>
      <c r="P3376" s="85" t="s">
        <v>35</v>
      </c>
      <c r="Q3376" s="85" t="s">
        <v>36</v>
      </c>
      <c r="R3376" s="85" t="s">
        <v>37</v>
      </c>
      <c r="S3376" s="85" t="s">
        <v>38</v>
      </c>
    </row>
    <row r="3377" spans="2:19" x14ac:dyDescent="0.25">
      <c r="B3377" s="62">
        <v>4</v>
      </c>
      <c r="C3377" s="64" t="s">
        <v>12</v>
      </c>
      <c r="D3377" s="68"/>
      <c r="E3377" s="68">
        <f>D3344*R3377</f>
        <v>0</v>
      </c>
      <c r="F3377" s="63">
        <f>$G$5-$F$5</f>
        <v>2.8342820463448382E-2</v>
      </c>
      <c r="G3377" s="65">
        <f>IFERROR(VLOOKUP(B3377,EFA!$C$2:$D$7,2,0),EFA!$D$7)</f>
        <v>0.98975941333993145</v>
      </c>
      <c r="H3377" s="69">
        <f>LGD!$D$3</f>
        <v>0</v>
      </c>
      <c r="I3377" s="68">
        <f>E3377*F3377*G3377*H3377</f>
        <v>0</v>
      </c>
      <c r="J3377" s="70">
        <f>1/((1+($O$16/12))^(M3377-Q3377))</f>
        <v>0.62747301524507682</v>
      </c>
      <c r="K3377" s="68">
        <f>I3377*J3377</f>
        <v>0</v>
      </c>
      <c r="M3377" s="64">
        <v>120</v>
      </c>
      <c r="N3377" s="64">
        <v>1</v>
      </c>
      <c r="O3377" s="63">
        <f>$O$16</f>
        <v>0.13390000000000002</v>
      </c>
      <c r="P3377" s="87">
        <f t="shared" ref="P3377:P3385" si="2818">PMT(O3377/12,M3377,-N3377,0,0)</f>
        <v>1.5161984128809442E-2</v>
      </c>
      <c r="Q3377" s="64">
        <f>M3377-S3377</f>
        <v>78</v>
      </c>
      <c r="R3377" s="87">
        <f>PV(O3377/12,Q3377,-P3377,0,0)</f>
        <v>0.78698041053310031</v>
      </c>
      <c r="S3377" s="64">
        <f>12+12+12+6</f>
        <v>42</v>
      </c>
    </row>
    <row r="3378" spans="2:19" x14ac:dyDescent="0.25">
      <c r="B3378" s="62">
        <v>4</v>
      </c>
      <c r="C3378" s="64" t="s">
        <v>13</v>
      </c>
      <c r="D3378" s="68"/>
      <c r="E3378" s="68">
        <f t="shared" ref="E3378:E3385" si="2819">D3345*R3378</f>
        <v>0</v>
      </c>
      <c r="F3378" s="63">
        <f t="shared" ref="F3378:F3385" si="2820">$G$5-$F$5</f>
        <v>2.8342820463448382E-2</v>
      </c>
      <c r="G3378" s="65">
        <f>IFERROR(VLOOKUP(B3378,EFA!$C$2:$D$7,2,0),EFA!$D$7)</f>
        <v>0.98975941333993145</v>
      </c>
      <c r="H3378" s="69">
        <f>LGD!$D$4</f>
        <v>0.55000000000000004</v>
      </c>
      <c r="I3378" s="68">
        <f t="shared" ref="I3378:I3385" si="2821">E3378*F3378*G3378*H3378</f>
        <v>0</v>
      </c>
      <c r="J3378" s="70">
        <f t="shared" ref="J3378:J3385" si="2822">1/((1+($O$16/12))^(M3378-Q3378))</f>
        <v>0.62747301524507682</v>
      </c>
      <c r="K3378" s="68">
        <f t="shared" ref="K3378:K3385" si="2823">I3378*J3378</f>
        <v>0</v>
      </c>
      <c r="M3378" s="64">
        <v>120</v>
      </c>
      <c r="N3378" s="64">
        <v>1</v>
      </c>
      <c r="O3378" s="63">
        <f t="shared" ref="O3378:O3385" si="2824">$O$16</f>
        <v>0.13390000000000002</v>
      </c>
      <c r="P3378" s="87">
        <f t="shared" si="2818"/>
        <v>1.5161984128809442E-2</v>
      </c>
      <c r="Q3378" s="64">
        <f t="shared" ref="Q3378:Q3385" si="2825">M3378-S3378</f>
        <v>78</v>
      </c>
      <c r="R3378" s="87">
        <f t="shared" ref="R3378:R3385" si="2826">PV(O3378/12,Q3378,-P3378,0,0)</f>
        <v>0.78698041053310031</v>
      </c>
      <c r="S3378" s="64">
        <f t="shared" ref="S3378:S3385" si="2827">12+12+12+6</f>
        <v>42</v>
      </c>
    </row>
    <row r="3379" spans="2:19" x14ac:dyDescent="0.25">
      <c r="B3379" s="62">
        <v>4</v>
      </c>
      <c r="C3379" s="64" t="s">
        <v>14</v>
      </c>
      <c r="D3379" s="68"/>
      <c r="E3379" s="68">
        <f t="shared" si="2819"/>
        <v>0</v>
      </c>
      <c r="F3379" s="63">
        <f t="shared" si="2820"/>
        <v>2.8342820463448382E-2</v>
      </c>
      <c r="G3379" s="65">
        <f>IFERROR(VLOOKUP(B3379,EFA!$C$2:$D$7,2,0),EFA!$D$7)</f>
        <v>0.98975941333993145</v>
      </c>
      <c r="H3379" s="69">
        <f>LGD!$D$5</f>
        <v>0.14000000000000001</v>
      </c>
      <c r="I3379" s="68">
        <f t="shared" si="2821"/>
        <v>0</v>
      </c>
      <c r="J3379" s="70">
        <f t="shared" si="2822"/>
        <v>0.62747301524507682</v>
      </c>
      <c r="K3379" s="68">
        <f t="shared" si="2823"/>
        <v>0</v>
      </c>
      <c r="M3379" s="64">
        <v>120</v>
      </c>
      <c r="N3379" s="64">
        <v>1</v>
      </c>
      <c r="O3379" s="63">
        <f t="shared" si="2824"/>
        <v>0.13390000000000002</v>
      </c>
      <c r="P3379" s="87">
        <f t="shared" si="2818"/>
        <v>1.5161984128809442E-2</v>
      </c>
      <c r="Q3379" s="64">
        <f t="shared" si="2825"/>
        <v>78</v>
      </c>
      <c r="R3379" s="87">
        <f t="shared" si="2826"/>
        <v>0.78698041053310031</v>
      </c>
      <c r="S3379" s="64">
        <f t="shared" si="2827"/>
        <v>42</v>
      </c>
    </row>
    <row r="3380" spans="2:19" x14ac:dyDescent="0.25">
      <c r="B3380" s="62">
        <v>4</v>
      </c>
      <c r="C3380" s="64" t="s">
        <v>15</v>
      </c>
      <c r="D3380" s="68"/>
      <c r="E3380" s="68">
        <f t="shared" si="2819"/>
        <v>0</v>
      </c>
      <c r="F3380" s="63">
        <f t="shared" si="2820"/>
        <v>2.8342820463448382E-2</v>
      </c>
      <c r="G3380" s="65">
        <f>IFERROR(VLOOKUP(B3380,EFA!$C$2:$D$7,2,0),EFA!$D$7)</f>
        <v>0.98975941333993145</v>
      </c>
      <c r="H3380" s="69">
        <f>LGD!$D$6</f>
        <v>0.3</v>
      </c>
      <c r="I3380" s="68">
        <f t="shared" si="2821"/>
        <v>0</v>
      </c>
      <c r="J3380" s="70">
        <f t="shared" si="2822"/>
        <v>0.62747301524507682</v>
      </c>
      <c r="K3380" s="68">
        <f t="shared" si="2823"/>
        <v>0</v>
      </c>
      <c r="M3380" s="64">
        <v>120</v>
      </c>
      <c r="N3380" s="64">
        <v>1</v>
      </c>
      <c r="O3380" s="63">
        <f t="shared" si="2824"/>
        <v>0.13390000000000002</v>
      </c>
      <c r="P3380" s="87">
        <f t="shared" si="2818"/>
        <v>1.5161984128809442E-2</v>
      </c>
      <c r="Q3380" s="64">
        <f t="shared" si="2825"/>
        <v>78</v>
      </c>
      <c r="R3380" s="87">
        <f t="shared" si="2826"/>
        <v>0.78698041053310031</v>
      </c>
      <c r="S3380" s="64">
        <f t="shared" si="2827"/>
        <v>42</v>
      </c>
    </row>
    <row r="3381" spans="2:19" x14ac:dyDescent="0.25">
      <c r="B3381" s="62">
        <v>4</v>
      </c>
      <c r="C3381" s="64" t="s">
        <v>16</v>
      </c>
      <c r="D3381" s="68"/>
      <c r="E3381" s="68">
        <f t="shared" si="2819"/>
        <v>0</v>
      </c>
      <c r="F3381" s="63">
        <f t="shared" si="2820"/>
        <v>2.8342820463448382E-2</v>
      </c>
      <c r="G3381" s="65">
        <f>IFERROR(VLOOKUP(B3381,EFA!$C$2:$D$7,2,0),EFA!$D$7)</f>
        <v>0.98975941333993145</v>
      </c>
      <c r="H3381" s="69">
        <f>LGD!$D$7</f>
        <v>0.3</v>
      </c>
      <c r="I3381" s="68">
        <f t="shared" si="2821"/>
        <v>0</v>
      </c>
      <c r="J3381" s="70">
        <f t="shared" si="2822"/>
        <v>0.62747301524507682</v>
      </c>
      <c r="K3381" s="68">
        <f t="shared" si="2823"/>
        <v>0</v>
      </c>
      <c r="M3381" s="64">
        <v>120</v>
      </c>
      <c r="N3381" s="64">
        <v>1</v>
      </c>
      <c r="O3381" s="63">
        <f t="shared" si="2824"/>
        <v>0.13390000000000002</v>
      </c>
      <c r="P3381" s="87">
        <f t="shared" si="2818"/>
        <v>1.5161984128809442E-2</v>
      </c>
      <c r="Q3381" s="64">
        <f t="shared" si="2825"/>
        <v>78</v>
      </c>
      <c r="R3381" s="87">
        <f t="shared" si="2826"/>
        <v>0.78698041053310031</v>
      </c>
      <c r="S3381" s="64">
        <f t="shared" si="2827"/>
        <v>42</v>
      </c>
    </row>
    <row r="3382" spans="2:19" x14ac:dyDescent="0.25">
      <c r="B3382" s="62">
        <v>4</v>
      </c>
      <c r="C3382" s="64" t="s">
        <v>17</v>
      </c>
      <c r="D3382" s="68"/>
      <c r="E3382" s="68">
        <f t="shared" si="2819"/>
        <v>0</v>
      </c>
      <c r="F3382" s="63">
        <f t="shared" si="2820"/>
        <v>2.8342820463448382E-2</v>
      </c>
      <c r="G3382" s="65">
        <f>IFERROR(VLOOKUP(B3382,EFA!$C$2:$D$7,2,0),EFA!$D$7)</f>
        <v>0.98975941333993145</v>
      </c>
      <c r="H3382" s="69">
        <f>LGD!$D$8</f>
        <v>4.6364209605119888E-2</v>
      </c>
      <c r="I3382" s="68">
        <f t="shared" si="2821"/>
        <v>0</v>
      </c>
      <c r="J3382" s="70">
        <f t="shared" si="2822"/>
        <v>0.62747301524507682</v>
      </c>
      <c r="K3382" s="68">
        <f t="shared" si="2823"/>
        <v>0</v>
      </c>
      <c r="M3382" s="64">
        <v>120</v>
      </c>
      <c r="N3382" s="64">
        <v>1</v>
      </c>
      <c r="O3382" s="63">
        <f t="shared" si="2824"/>
        <v>0.13390000000000002</v>
      </c>
      <c r="P3382" s="87">
        <f t="shared" si="2818"/>
        <v>1.5161984128809442E-2</v>
      </c>
      <c r="Q3382" s="64">
        <f t="shared" si="2825"/>
        <v>78</v>
      </c>
      <c r="R3382" s="87">
        <f t="shared" si="2826"/>
        <v>0.78698041053310031</v>
      </c>
      <c r="S3382" s="64">
        <f t="shared" si="2827"/>
        <v>42</v>
      </c>
    </row>
    <row r="3383" spans="2:19" x14ac:dyDescent="0.25">
      <c r="B3383" s="62">
        <v>4</v>
      </c>
      <c r="C3383" s="64" t="s">
        <v>18</v>
      </c>
      <c r="D3383" s="68"/>
      <c r="E3383" s="68">
        <f t="shared" si="2819"/>
        <v>0</v>
      </c>
      <c r="F3383" s="63">
        <f t="shared" si="2820"/>
        <v>2.8342820463448382E-2</v>
      </c>
      <c r="G3383" s="65">
        <f>IFERROR(VLOOKUP(B3383,EFA!$C$2:$D$7,2,0),EFA!$D$7)</f>
        <v>0.98975941333993145</v>
      </c>
      <c r="H3383" s="69">
        <f>LGD!$D$9</f>
        <v>0.25</v>
      </c>
      <c r="I3383" s="68">
        <f t="shared" si="2821"/>
        <v>0</v>
      </c>
      <c r="J3383" s="70">
        <f t="shared" si="2822"/>
        <v>0.62747301524507682</v>
      </c>
      <c r="K3383" s="68">
        <f t="shared" si="2823"/>
        <v>0</v>
      </c>
      <c r="M3383" s="64">
        <v>120</v>
      </c>
      <c r="N3383" s="64">
        <v>1</v>
      </c>
      <c r="O3383" s="63">
        <f t="shared" si="2824"/>
        <v>0.13390000000000002</v>
      </c>
      <c r="P3383" s="87">
        <f t="shared" si="2818"/>
        <v>1.5161984128809442E-2</v>
      </c>
      <c r="Q3383" s="64">
        <f t="shared" si="2825"/>
        <v>78</v>
      </c>
      <c r="R3383" s="87">
        <f t="shared" si="2826"/>
        <v>0.78698041053310031</v>
      </c>
      <c r="S3383" s="64">
        <f t="shared" si="2827"/>
        <v>42</v>
      </c>
    </row>
    <row r="3384" spans="2:19" x14ac:dyDescent="0.25">
      <c r="B3384" s="62">
        <v>4</v>
      </c>
      <c r="C3384" s="64" t="s">
        <v>19</v>
      </c>
      <c r="D3384" s="68"/>
      <c r="E3384" s="68">
        <f t="shared" si="2819"/>
        <v>0</v>
      </c>
      <c r="F3384" s="63">
        <f t="shared" si="2820"/>
        <v>2.8342820463448382E-2</v>
      </c>
      <c r="G3384" s="65">
        <f>IFERROR(VLOOKUP(B3384,EFA!$C$2:$D$7,2,0),EFA!$D$7)</f>
        <v>0.98975941333993145</v>
      </c>
      <c r="H3384" s="69">
        <f>LGD!$D$10</f>
        <v>0.35</v>
      </c>
      <c r="I3384" s="68">
        <f t="shared" si="2821"/>
        <v>0</v>
      </c>
      <c r="J3384" s="70">
        <f t="shared" si="2822"/>
        <v>0.62747301524507682</v>
      </c>
      <c r="K3384" s="68">
        <f t="shared" si="2823"/>
        <v>0</v>
      </c>
      <c r="M3384" s="64">
        <v>120</v>
      </c>
      <c r="N3384" s="64">
        <v>1</v>
      </c>
      <c r="O3384" s="63">
        <f t="shared" si="2824"/>
        <v>0.13390000000000002</v>
      </c>
      <c r="P3384" s="87">
        <f t="shared" si="2818"/>
        <v>1.5161984128809442E-2</v>
      </c>
      <c r="Q3384" s="64">
        <f t="shared" si="2825"/>
        <v>78</v>
      </c>
      <c r="R3384" s="87">
        <f t="shared" si="2826"/>
        <v>0.78698041053310031</v>
      </c>
      <c r="S3384" s="64">
        <f t="shared" si="2827"/>
        <v>42</v>
      </c>
    </row>
    <row r="3385" spans="2:19" x14ac:dyDescent="0.25">
      <c r="B3385" s="62">
        <v>4</v>
      </c>
      <c r="C3385" s="64" t="s">
        <v>20</v>
      </c>
      <c r="D3385" s="68"/>
      <c r="E3385" s="68">
        <f t="shared" si="2819"/>
        <v>0</v>
      </c>
      <c r="F3385" s="63">
        <f t="shared" si="2820"/>
        <v>2.8342820463448382E-2</v>
      </c>
      <c r="G3385" s="65">
        <f>IFERROR(VLOOKUP(B3385,EFA!$C$2:$D$7,2,0),EFA!$D$7)</f>
        <v>0.98975941333993145</v>
      </c>
      <c r="H3385" s="69">
        <f>LGD!$D$11</f>
        <v>0.55000000000000004</v>
      </c>
      <c r="I3385" s="68">
        <f t="shared" si="2821"/>
        <v>0</v>
      </c>
      <c r="J3385" s="70">
        <f t="shared" si="2822"/>
        <v>0.62747301524507682</v>
      </c>
      <c r="K3385" s="68">
        <f t="shared" si="2823"/>
        <v>0</v>
      </c>
      <c r="M3385" s="64">
        <v>120</v>
      </c>
      <c r="N3385" s="64">
        <v>1</v>
      </c>
      <c r="O3385" s="63">
        <f t="shared" si="2824"/>
        <v>0.13390000000000002</v>
      </c>
      <c r="P3385" s="87">
        <f t="shared" si="2818"/>
        <v>1.5161984128809442E-2</v>
      </c>
      <c r="Q3385" s="64">
        <f t="shared" si="2825"/>
        <v>78</v>
      </c>
      <c r="R3385" s="87">
        <f t="shared" si="2826"/>
        <v>0.78698041053310031</v>
      </c>
      <c r="S3385" s="64">
        <f t="shared" si="2827"/>
        <v>42</v>
      </c>
    </row>
    <row r="3386" spans="2:19" x14ac:dyDescent="0.25">
      <c r="C3386" s="88"/>
      <c r="D3386" s="89"/>
      <c r="E3386" s="89"/>
      <c r="F3386" s="90"/>
      <c r="G3386" s="91"/>
      <c r="H3386" s="92"/>
      <c r="I3386" s="89"/>
      <c r="J3386" s="93"/>
      <c r="K3386" s="89"/>
      <c r="M3386" s="94"/>
      <c r="N3386" s="94"/>
      <c r="O3386" s="95"/>
      <c r="P3386" s="96"/>
      <c r="Q3386" s="94"/>
      <c r="R3386" s="96"/>
      <c r="S3386" s="94"/>
    </row>
    <row r="3387" spans="2:19" x14ac:dyDescent="0.25">
      <c r="B3387" s="62" t="s">
        <v>52</v>
      </c>
      <c r="C3387" s="64" t="s">
        <v>9</v>
      </c>
      <c r="D3387" s="64">
        <v>10</v>
      </c>
      <c r="E3387" s="84" t="s">
        <v>26</v>
      </c>
      <c r="F3387" s="84" t="s">
        <v>39</v>
      </c>
      <c r="G3387" s="84" t="s">
        <v>27</v>
      </c>
      <c r="H3387" s="84" t="s">
        <v>28</v>
      </c>
      <c r="I3387" s="84" t="s">
        <v>29</v>
      </c>
      <c r="J3387" s="84" t="s">
        <v>30</v>
      </c>
      <c r="K3387" s="85" t="s">
        <v>31</v>
      </c>
      <c r="M3387" s="85" t="s">
        <v>32</v>
      </c>
      <c r="N3387" s="85" t="s">
        <v>33</v>
      </c>
      <c r="O3387" s="85" t="s">
        <v>34</v>
      </c>
      <c r="P3387" s="85" t="s">
        <v>35</v>
      </c>
      <c r="Q3387" s="85" t="s">
        <v>36</v>
      </c>
      <c r="R3387" s="85" t="s">
        <v>37</v>
      </c>
      <c r="S3387" s="85" t="s">
        <v>38</v>
      </c>
    </row>
    <row r="3388" spans="2:19" x14ac:dyDescent="0.25">
      <c r="B3388" s="62">
        <v>5</v>
      </c>
      <c r="C3388" s="64" t="s">
        <v>12</v>
      </c>
      <c r="D3388" s="68"/>
      <c r="E3388" s="68">
        <f>D3344*R3388</f>
        <v>0</v>
      </c>
      <c r="F3388" s="63">
        <f>$H$5-$G$5</f>
        <v>2.1555667056952665E-2</v>
      </c>
      <c r="G3388" s="65">
        <f>IFERROR(VLOOKUP(B3388,EFA!$C$2:$D$7,2,0),EFA!$D$7)</f>
        <v>1.0058360487805551</v>
      </c>
      <c r="H3388" s="69">
        <f>LGD!$D$3</f>
        <v>0</v>
      </c>
      <c r="I3388" s="68">
        <f>E3388*F3388*G3388*H3388</f>
        <v>0</v>
      </c>
      <c r="J3388" s="70">
        <f>1/((1+($O$16/12))^(M3388-Q3388))</f>
        <v>0.54924368064616602</v>
      </c>
      <c r="K3388" s="68">
        <f>I3388*J3388</f>
        <v>0</v>
      </c>
      <c r="M3388" s="64">
        <v>120</v>
      </c>
      <c r="N3388" s="64">
        <v>1</v>
      </c>
      <c r="O3388" s="63">
        <f>$O$16</f>
        <v>0.13390000000000002</v>
      </c>
      <c r="P3388" s="87">
        <f t="shared" ref="P3388:P3396" si="2828">PMT(O3388/12,M3388,-N3388,0,0)</f>
        <v>1.5161984128809442E-2</v>
      </c>
      <c r="Q3388" s="64">
        <f>M3388-S3388</f>
        <v>66</v>
      </c>
      <c r="R3388" s="87">
        <f>PV(O3388/12,Q3388,-P3388,0,0)</f>
        <v>0.70553504560380198</v>
      </c>
      <c r="S3388" s="64">
        <f>12+12+12+12+6</f>
        <v>54</v>
      </c>
    </row>
    <row r="3389" spans="2:19" x14ac:dyDescent="0.25">
      <c r="B3389" s="62">
        <v>5</v>
      </c>
      <c r="C3389" s="64" t="s">
        <v>13</v>
      </c>
      <c r="D3389" s="68"/>
      <c r="E3389" s="68">
        <f t="shared" ref="E3389:E3396" si="2829">D3345*R3389</f>
        <v>0</v>
      </c>
      <c r="F3389" s="63">
        <f t="shared" ref="F3389:F3396" si="2830">$H$5-$G$5</f>
        <v>2.1555667056952665E-2</v>
      </c>
      <c r="G3389" s="65">
        <f>IFERROR(VLOOKUP(B3389,EFA!$C$2:$D$7,2,0),EFA!$D$7)</f>
        <v>1.0058360487805551</v>
      </c>
      <c r="H3389" s="69">
        <f>LGD!$D$4</f>
        <v>0.55000000000000004</v>
      </c>
      <c r="I3389" s="68">
        <f t="shared" ref="I3389:I3396" si="2831">E3389*F3389*G3389*H3389</f>
        <v>0</v>
      </c>
      <c r="J3389" s="70">
        <f t="shared" ref="J3389:J3396" si="2832">1/((1+($O$16/12))^(M3389-Q3389))</f>
        <v>0.54924368064616602</v>
      </c>
      <c r="K3389" s="68">
        <f t="shared" ref="K3389:K3396" si="2833">I3389*J3389</f>
        <v>0</v>
      </c>
      <c r="M3389" s="64">
        <v>120</v>
      </c>
      <c r="N3389" s="64">
        <v>1</v>
      </c>
      <c r="O3389" s="63">
        <f t="shared" ref="O3389:O3396" si="2834">$O$16</f>
        <v>0.13390000000000002</v>
      </c>
      <c r="P3389" s="87">
        <f t="shared" si="2828"/>
        <v>1.5161984128809442E-2</v>
      </c>
      <c r="Q3389" s="64">
        <f t="shared" ref="Q3389:Q3396" si="2835">M3389-S3389</f>
        <v>66</v>
      </c>
      <c r="R3389" s="87">
        <f t="shared" ref="R3389:R3396" si="2836">PV(O3389/12,Q3389,-P3389,0,0)</f>
        <v>0.70553504560380198</v>
      </c>
      <c r="S3389" s="64">
        <f t="shared" ref="S3389:S3396" si="2837">12+12+12+12+6</f>
        <v>54</v>
      </c>
    </row>
    <row r="3390" spans="2:19" x14ac:dyDescent="0.25">
      <c r="B3390" s="62">
        <v>5</v>
      </c>
      <c r="C3390" s="64" t="s">
        <v>14</v>
      </c>
      <c r="D3390" s="68"/>
      <c r="E3390" s="68">
        <f t="shared" si="2829"/>
        <v>0</v>
      </c>
      <c r="F3390" s="63">
        <f t="shared" si="2830"/>
        <v>2.1555667056952665E-2</v>
      </c>
      <c r="G3390" s="65">
        <f>IFERROR(VLOOKUP(B3390,EFA!$C$2:$D$7,2,0),EFA!$D$7)</f>
        <v>1.0058360487805551</v>
      </c>
      <c r="H3390" s="69">
        <f>LGD!$D$5</f>
        <v>0.14000000000000001</v>
      </c>
      <c r="I3390" s="68">
        <f t="shared" si="2831"/>
        <v>0</v>
      </c>
      <c r="J3390" s="70">
        <f t="shared" si="2832"/>
        <v>0.54924368064616602</v>
      </c>
      <c r="K3390" s="68">
        <f t="shared" si="2833"/>
        <v>0</v>
      </c>
      <c r="M3390" s="64">
        <v>120</v>
      </c>
      <c r="N3390" s="64">
        <v>1</v>
      </c>
      <c r="O3390" s="63">
        <f t="shared" si="2834"/>
        <v>0.13390000000000002</v>
      </c>
      <c r="P3390" s="87">
        <f t="shared" si="2828"/>
        <v>1.5161984128809442E-2</v>
      </c>
      <c r="Q3390" s="64">
        <f t="shared" si="2835"/>
        <v>66</v>
      </c>
      <c r="R3390" s="87">
        <f t="shared" si="2836"/>
        <v>0.70553504560380198</v>
      </c>
      <c r="S3390" s="64">
        <f t="shared" si="2837"/>
        <v>54</v>
      </c>
    </row>
    <row r="3391" spans="2:19" x14ac:dyDescent="0.25">
      <c r="B3391" s="62">
        <v>5</v>
      </c>
      <c r="C3391" s="64" t="s">
        <v>15</v>
      </c>
      <c r="D3391" s="68"/>
      <c r="E3391" s="68">
        <f t="shared" si="2829"/>
        <v>0</v>
      </c>
      <c r="F3391" s="63">
        <f t="shared" si="2830"/>
        <v>2.1555667056952665E-2</v>
      </c>
      <c r="G3391" s="65">
        <f>IFERROR(VLOOKUP(B3391,EFA!$C$2:$D$7,2,0),EFA!$D$7)</f>
        <v>1.0058360487805551</v>
      </c>
      <c r="H3391" s="69">
        <f>LGD!$D$6</f>
        <v>0.3</v>
      </c>
      <c r="I3391" s="68">
        <f t="shared" si="2831"/>
        <v>0</v>
      </c>
      <c r="J3391" s="70">
        <f t="shared" si="2832"/>
        <v>0.54924368064616602</v>
      </c>
      <c r="K3391" s="68">
        <f t="shared" si="2833"/>
        <v>0</v>
      </c>
      <c r="M3391" s="64">
        <v>120</v>
      </c>
      <c r="N3391" s="64">
        <v>1</v>
      </c>
      <c r="O3391" s="63">
        <f t="shared" si="2834"/>
        <v>0.13390000000000002</v>
      </c>
      <c r="P3391" s="87">
        <f t="shared" si="2828"/>
        <v>1.5161984128809442E-2</v>
      </c>
      <c r="Q3391" s="64">
        <f t="shared" si="2835"/>
        <v>66</v>
      </c>
      <c r="R3391" s="87">
        <f t="shared" si="2836"/>
        <v>0.70553504560380198</v>
      </c>
      <c r="S3391" s="64">
        <f t="shared" si="2837"/>
        <v>54</v>
      </c>
    </row>
    <row r="3392" spans="2:19" x14ac:dyDescent="0.25">
      <c r="B3392" s="62">
        <v>5</v>
      </c>
      <c r="C3392" s="64" t="s">
        <v>16</v>
      </c>
      <c r="D3392" s="68"/>
      <c r="E3392" s="68">
        <f t="shared" si="2829"/>
        <v>0</v>
      </c>
      <c r="F3392" s="63">
        <f t="shared" si="2830"/>
        <v>2.1555667056952665E-2</v>
      </c>
      <c r="G3392" s="65">
        <f>IFERROR(VLOOKUP(B3392,EFA!$C$2:$D$7,2,0),EFA!$D$7)</f>
        <v>1.0058360487805551</v>
      </c>
      <c r="H3392" s="69">
        <f>LGD!$D$7</f>
        <v>0.3</v>
      </c>
      <c r="I3392" s="68">
        <f t="shared" si="2831"/>
        <v>0</v>
      </c>
      <c r="J3392" s="70">
        <f t="shared" si="2832"/>
        <v>0.54924368064616602</v>
      </c>
      <c r="K3392" s="68">
        <f t="shared" si="2833"/>
        <v>0</v>
      </c>
      <c r="M3392" s="64">
        <v>120</v>
      </c>
      <c r="N3392" s="64">
        <v>1</v>
      </c>
      <c r="O3392" s="63">
        <f t="shared" si="2834"/>
        <v>0.13390000000000002</v>
      </c>
      <c r="P3392" s="87">
        <f t="shared" si="2828"/>
        <v>1.5161984128809442E-2</v>
      </c>
      <c r="Q3392" s="64">
        <f t="shared" si="2835"/>
        <v>66</v>
      </c>
      <c r="R3392" s="87">
        <f t="shared" si="2836"/>
        <v>0.70553504560380198</v>
      </c>
      <c r="S3392" s="64">
        <f t="shared" si="2837"/>
        <v>54</v>
      </c>
    </row>
    <row r="3393" spans="2:19" x14ac:dyDescent="0.25">
      <c r="B3393" s="62">
        <v>5</v>
      </c>
      <c r="C3393" s="64" t="s">
        <v>17</v>
      </c>
      <c r="D3393" s="68"/>
      <c r="E3393" s="68">
        <f t="shared" si="2829"/>
        <v>0</v>
      </c>
      <c r="F3393" s="63">
        <f t="shared" si="2830"/>
        <v>2.1555667056952665E-2</v>
      </c>
      <c r="G3393" s="65">
        <f>IFERROR(VLOOKUP(B3393,EFA!$C$2:$D$7,2,0),EFA!$D$7)</f>
        <v>1.0058360487805551</v>
      </c>
      <c r="H3393" s="69">
        <f>LGD!$D$8</f>
        <v>4.6364209605119888E-2</v>
      </c>
      <c r="I3393" s="68">
        <f t="shared" si="2831"/>
        <v>0</v>
      </c>
      <c r="J3393" s="70">
        <f t="shared" si="2832"/>
        <v>0.54924368064616602</v>
      </c>
      <c r="K3393" s="68">
        <f t="shared" si="2833"/>
        <v>0</v>
      </c>
      <c r="M3393" s="64">
        <v>120</v>
      </c>
      <c r="N3393" s="64">
        <v>1</v>
      </c>
      <c r="O3393" s="63">
        <f t="shared" si="2834"/>
        <v>0.13390000000000002</v>
      </c>
      <c r="P3393" s="87">
        <f t="shared" si="2828"/>
        <v>1.5161984128809442E-2</v>
      </c>
      <c r="Q3393" s="64">
        <f t="shared" si="2835"/>
        <v>66</v>
      </c>
      <c r="R3393" s="87">
        <f t="shared" si="2836"/>
        <v>0.70553504560380198</v>
      </c>
      <c r="S3393" s="64">
        <f t="shared" si="2837"/>
        <v>54</v>
      </c>
    </row>
    <row r="3394" spans="2:19" x14ac:dyDescent="0.25">
      <c r="B3394" s="62">
        <v>5</v>
      </c>
      <c r="C3394" s="64" t="s">
        <v>18</v>
      </c>
      <c r="D3394" s="68"/>
      <c r="E3394" s="68">
        <f t="shared" si="2829"/>
        <v>0</v>
      </c>
      <c r="F3394" s="63">
        <f t="shared" si="2830"/>
        <v>2.1555667056952665E-2</v>
      </c>
      <c r="G3394" s="65">
        <f>IFERROR(VLOOKUP(B3394,EFA!$C$2:$D$7,2,0),EFA!$D$7)</f>
        <v>1.0058360487805551</v>
      </c>
      <c r="H3394" s="69">
        <f>LGD!$D$9</f>
        <v>0.25</v>
      </c>
      <c r="I3394" s="68">
        <f t="shared" si="2831"/>
        <v>0</v>
      </c>
      <c r="J3394" s="70">
        <f t="shared" si="2832"/>
        <v>0.54924368064616602</v>
      </c>
      <c r="K3394" s="68">
        <f t="shared" si="2833"/>
        <v>0</v>
      </c>
      <c r="M3394" s="64">
        <v>120</v>
      </c>
      <c r="N3394" s="64">
        <v>1</v>
      </c>
      <c r="O3394" s="63">
        <f t="shared" si="2834"/>
        <v>0.13390000000000002</v>
      </c>
      <c r="P3394" s="87">
        <f t="shared" si="2828"/>
        <v>1.5161984128809442E-2</v>
      </c>
      <c r="Q3394" s="64">
        <f t="shared" si="2835"/>
        <v>66</v>
      </c>
      <c r="R3394" s="87">
        <f t="shared" si="2836"/>
        <v>0.70553504560380198</v>
      </c>
      <c r="S3394" s="64">
        <f t="shared" si="2837"/>
        <v>54</v>
      </c>
    </row>
    <row r="3395" spans="2:19" x14ac:dyDescent="0.25">
      <c r="B3395" s="62">
        <v>5</v>
      </c>
      <c r="C3395" s="64" t="s">
        <v>19</v>
      </c>
      <c r="D3395" s="68"/>
      <c r="E3395" s="68">
        <f t="shared" si="2829"/>
        <v>0</v>
      </c>
      <c r="F3395" s="63">
        <f t="shared" si="2830"/>
        <v>2.1555667056952665E-2</v>
      </c>
      <c r="G3395" s="65">
        <f>IFERROR(VLOOKUP(B3395,EFA!$C$2:$D$7,2,0),EFA!$D$7)</f>
        <v>1.0058360487805551</v>
      </c>
      <c r="H3395" s="69">
        <f>LGD!$D$10</f>
        <v>0.35</v>
      </c>
      <c r="I3395" s="68">
        <f t="shared" si="2831"/>
        <v>0</v>
      </c>
      <c r="J3395" s="70">
        <f t="shared" si="2832"/>
        <v>0.54924368064616602</v>
      </c>
      <c r="K3395" s="68">
        <f t="shared" si="2833"/>
        <v>0</v>
      </c>
      <c r="M3395" s="64">
        <v>120</v>
      </c>
      <c r="N3395" s="64">
        <v>1</v>
      </c>
      <c r="O3395" s="63">
        <f t="shared" si="2834"/>
        <v>0.13390000000000002</v>
      </c>
      <c r="P3395" s="87">
        <f t="shared" si="2828"/>
        <v>1.5161984128809442E-2</v>
      </c>
      <c r="Q3395" s="64">
        <f t="shared" si="2835"/>
        <v>66</v>
      </c>
      <c r="R3395" s="87">
        <f t="shared" si="2836"/>
        <v>0.70553504560380198</v>
      </c>
      <c r="S3395" s="64">
        <f t="shared" si="2837"/>
        <v>54</v>
      </c>
    </row>
    <row r="3396" spans="2:19" x14ac:dyDescent="0.25">
      <c r="B3396" s="62">
        <v>5</v>
      </c>
      <c r="C3396" s="64" t="s">
        <v>20</v>
      </c>
      <c r="D3396" s="68"/>
      <c r="E3396" s="68">
        <f t="shared" si="2829"/>
        <v>0</v>
      </c>
      <c r="F3396" s="63">
        <f t="shared" si="2830"/>
        <v>2.1555667056952665E-2</v>
      </c>
      <c r="G3396" s="65">
        <f>IFERROR(VLOOKUP(B3396,EFA!$C$2:$D$7,2,0),EFA!$D$7)</f>
        <v>1.0058360487805551</v>
      </c>
      <c r="H3396" s="69">
        <f>LGD!$D$11</f>
        <v>0.55000000000000004</v>
      </c>
      <c r="I3396" s="68">
        <f t="shared" si="2831"/>
        <v>0</v>
      </c>
      <c r="J3396" s="70">
        <f t="shared" si="2832"/>
        <v>0.54924368064616602</v>
      </c>
      <c r="K3396" s="68">
        <f t="shared" si="2833"/>
        <v>0</v>
      </c>
      <c r="M3396" s="64">
        <v>120</v>
      </c>
      <c r="N3396" s="64">
        <v>1</v>
      </c>
      <c r="O3396" s="63">
        <f t="shared" si="2834"/>
        <v>0.13390000000000002</v>
      </c>
      <c r="P3396" s="87">
        <f t="shared" si="2828"/>
        <v>1.5161984128809442E-2</v>
      </c>
      <c r="Q3396" s="64">
        <f t="shared" si="2835"/>
        <v>66</v>
      </c>
      <c r="R3396" s="87">
        <f t="shared" si="2836"/>
        <v>0.70553504560380198</v>
      </c>
      <c r="S3396" s="64">
        <f t="shared" si="2837"/>
        <v>54</v>
      </c>
    </row>
    <row r="3397" spans="2:19" x14ac:dyDescent="0.25">
      <c r="C3397" s="88"/>
      <c r="D3397" s="89"/>
      <c r="E3397" s="89"/>
      <c r="F3397" s="90"/>
      <c r="G3397" s="91"/>
      <c r="H3397" s="92"/>
      <c r="I3397" s="89"/>
      <c r="J3397" s="93"/>
      <c r="K3397" s="89"/>
      <c r="M3397" s="94"/>
      <c r="N3397" s="94"/>
      <c r="O3397" s="95"/>
      <c r="P3397" s="96"/>
      <c r="Q3397" s="94"/>
      <c r="R3397" s="96"/>
      <c r="S3397" s="94"/>
    </row>
    <row r="3398" spans="2:19" x14ac:dyDescent="0.25">
      <c r="B3398" s="62" t="s">
        <v>52</v>
      </c>
      <c r="C3398" s="64" t="s">
        <v>9</v>
      </c>
      <c r="D3398" s="64">
        <v>10</v>
      </c>
      <c r="E3398" s="84" t="s">
        <v>26</v>
      </c>
      <c r="F3398" s="84" t="s">
        <v>39</v>
      </c>
      <c r="G3398" s="84" t="s">
        <v>27</v>
      </c>
      <c r="H3398" s="84" t="s">
        <v>28</v>
      </c>
      <c r="I3398" s="84" t="s">
        <v>29</v>
      </c>
      <c r="J3398" s="84" t="s">
        <v>30</v>
      </c>
      <c r="K3398" s="85" t="s">
        <v>31</v>
      </c>
      <c r="M3398" s="85" t="s">
        <v>32</v>
      </c>
      <c r="N3398" s="85" t="s">
        <v>33</v>
      </c>
      <c r="O3398" s="85" t="s">
        <v>34</v>
      </c>
      <c r="P3398" s="85" t="s">
        <v>35</v>
      </c>
      <c r="Q3398" s="85" t="s">
        <v>36</v>
      </c>
      <c r="R3398" s="85" t="s">
        <v>37</v>
      </c>
      <c r="S3398" s="85" t="s">
        <v>38</v>
      </c>
    </row>
    <row r="3399" spans="2:19" x14ac:dyDescent="0.25">
      <c r="B3399" s="62">
        <v>6</v>
      </c>
      <c r="C3399" s="64" t="s">
        <v>12</v>
      </c>
      <c r="D3399" s="68"/>
      <c r="E3399" s="68">
        <f>D3344*R3399</f>
        <v>0</v>
      </c>
      <c r="F3399" s="63">
        <f>$I$5-$H$5</f>
        <v>1.761226238629604E-2</v>
      </c>
      <c r="G3399" s="65">
        <f>IFERROR(VLOOKUP(B3399,EFA!$C$2:$D$7,2,0),EFA!$D$7)</f>
        <v>1.0058360487805551</v>
      </c>
      <c r="H3399" s="69">
        <f>LGD!$D$3</f>
        <v>0</v>
      </c>
      <c r="I3399" s="68">
        <f>E3399*F3399*G3399*H3399</f>
        <v>0</v>
      </c>
      <c r="J3399" s="70">
        <f>1/((1+($O$16/12))^(M3399-Q3399))</f>
        <v>0.48076748067312913</v>
      </c>
      <c r="K3399" s="68">
        <f>I3399*J3399</f>
        <v>0</v>
      </c>
      <c r="M3399" s="64">
        <v>120</v>
      </c>
      <c r="N3399" s="64">
        <v>1</v>
      </c>
      <c r="O3399" s="63">
        <f>$O$16</f>
        <v>0.13390000000000002</v>
      </c>
      <c r="P3399" s="87">
        <f t="shared" ref="P3399:P3407" si="2838">PMT(O3399/12,M3399,-N3399,0,0)</f>
        <v>1.5161984128809442E-2</v>
      </c>
      <c r="Q3399" s="64">
        <f>M3399-S3399</f>
        <v>54</v>
      </c>
      <c r="R3399" s="87">
        <f>PV(O3399/12,Q3399,-P3399,0,0)</f>
        <v>0.61248933472771239</v>
      </c>
      <c r="S3399" s="64">
        <f>12+12+12+12+12+6</f>
        <v>66</v>
      </c>
    </row>
    <row r="3400" spans="2:19" x14ac:dyDescent="0.25">
      <c r="B3400" s="62">
        <v>6</v>
      </c>
      <c r="C3400" s="64" t="s">
        <v>13</v>
      </c>
      <c r="D3400" s="68"/>
      <c r="E3400" s="68">
        <f t="shared" ref="E3400:E3407" si="2839">D3345*R3400</f>
        <v>0</v>
      </c>
      <c r="F3400" s="63">
        <f t="shared" ref="F3400:F3407" si="2840">$I$5-$H$5</f>
        <v>1.761226238629604E-2</v>
      </c>
      <c r="G3400" s="65">
        <f>IFERROR(VLOOKUP(B3400,EFA!$C$2:$D$7,2,0),EFA!$D$7)</f>
        <v>1.0058360487805551</v>
      </c>
      <c r="H3400" s="69">
        <f>LGD!$D$4</f>
        <v>0.55000000000000004</v>
      </c>
      <c r="I3400" s="68">
        <f t="shared" ref="I3400:I3407" si="2841">E3400*F3400*G3400*H3400</f>
        <v>0</v>
      </c>
      <c r="J3400" s="70">
        <f t="shared" ref="J3400:J3407" si="2842">1/((1+($O$16/12))^(M3400-Q3400))</f>
        <v>0.48076748067312913</v>
      </c>
      <c r="K3400" s="68">
        <f t="shared" ref="K3400:K3407" si="2843">I3400*J3400</f>
        <v>0</v>
      </c>
      <c r="M3400" s="64">
        <v>120</v>
      </c>
      <c r="N3400" s="64">
        <v>1</v>
      </c>
      <c r="O3400" s="63">
        <f t="shared" ref="O3400:O3407" si="2844">$O$16</f>
        <v>0.13390000000000002</v>
      </c>
      <c r="P3400" s="87">
        <f t="shared" si="2838"/>
        <v>1.5161984128809442E-2</v>
      </c>
      <c r="Q3400" s="64">
        <f t="shared" ref="Q3400:Q3407" si="2845">M3400-S3400</f>
        <v>54</v>
      </c>
      <c r="R3400" s="87">
        <f t="shared" ref="R3400:R3407" si="2846">PV(O3400/12,Q3400,-P3400,0,0)</f>
        <v>0.61248933472771239</v>
      </c>
      <c r="S3400" s="64">
        <f t="shared" ref="S3400:S3407" si="2847">12+12+12+12+12+6</f>
        <v>66</v>
      </c>
    </row>
    <row r="3401" spans="2:19" x14ac:dyDescent="0.25">
      <c r="B3401" s="62">
        <v>6</v>
      </c>
      <c r="C3401" s="64" t="s">
        <v>14</v>
      </c>
      <c r="D3401" s="68"/>
      <c r="E3401" s="68">
        <f t="shared" si="2839"/>
        <v>0</v>
      </c>
      <c r="F3401" s="63">
        <f t="shared" si="2840"/>
        <v>1.761226238629604E-2</v>
      </c>
      <c r="G3401" s="65">
        <f>IFERROR(VLOOKUP(B3401,EFA!$C$2:$D$7,2,0),EFA!$D$7)</f>
        <v>1.0058360487805551</v>
      </c>
      <c r="H3401" s="69">
        <f>LGD!$D$5</f>
        <v>0.14000000000000001</v>
      </c>
      <c r="I3401" s="68">
        <f t="shared" si="2841"/>
        <v>0</v>
      </c>
      <c r="J3401" s="70">
        <f t="shared" si="2842"/>
        <v>0.48076748067312913</v>
      </c>
      <c r="K3401" s="68">
        <f t="shared" si="2843"/>
        <v>0</v>
      </c>
      <c r="M3401" s="64">
        <v>120</v>
      </c>
      <c r="N3401" s="64">
        <v>1</v>
      </c>
      <c r="O3401" s="63">
        <f t="shared" si="2844"/>
        <v>0.13390000000000002</v>
      </c>
      <c r="P3401" s="87">
        <f t="shared" si="2838"/>
        <v>1.5161984128809442E-2</v>
      </c>
      <c r="Q3401" s="64">
        <f t="shared" si="2845"/>
        <v>54</v>
      </c>
      <c r="R3401" s="87">
        <f t="shared" si="2846"/>
        <v>0.61248933472771239</v>
      </c>
      <c r="S3401" s="64">
        <f t="shared" si="2847"/>
        <v>66</v>
      </c>
    </row>
    <row r="3402" spans="2:19" x14ac:dyDescent="0.25">
      <c r="B3402" s="62">
        <v>6</v>
      </c>
      <c r="C3402" s="64" t="s">
        <v>15</v>
      </c>
      <c r="D3402" s="68"/>
      <c r="E3402" s="68">
        <f t="shared" si="2839"/>
        <v>0</v>
      </c>
      <c r="F3402" s="63">
        <f t="shared" si="2840"/>
        <v>1.761226238629604E-2</v>
      </c>
      <c r="G3402" s="65">
        <f>IFERROR(VLOOKUP(B3402,EFA!$C$2:$D$7,2,0),EFA!$D$7)</f>
        <v>1.0058360487805551</v>
      </c>
      <c r="H3402" s="69">
        <f>LGD!$D$6</f>
        <v>0.3</v>
      </c>
      <c r="I3402" s="68">
        <f t="shared" si="2841"/>
        <v>0</v>
      </c>
      <c r="J3402" s="70">
        <f t="shared" si="2842"/>
        <v>0.48076748067312913</v>
      </c>
      <c r="K3402" s="68">
        <f t="shared" si="2843"/>
        <v>0</v>
      </c>
      <c r="M3402" s="64">
        <v>120</v>
      </c>
      <c r="N3402" s="64">
        <v>1</v>
      </c>
      <c r="O3402" s="63">
        <f t="shared" si="2844"/>
        <v>0.13390000000000002</v>
      </c>
      <c r="P3402" s="87">
        <f t="shared" si="2838"/>
        <v>1.5161984128809442E-2</v>
      </c>
      <c r="Q3402" s="64">
        <f t="shared" si="2845"/>
        <v>54</v>
      </c>
      <c r="R3402" s="87">
        <f t="shared" si="2846"/>
        <v>0.61248933472771239</v>
      </c>
      <c r="S3402" s="64">
        <f t="shared" si="2847"/>
        <v>66</v>
      </c>
    </row>
    <row r="3403" spans="2:19" x14ac:dyDescent="0.25">
      <c r="B3403" s="62">
        <v>6</v>
      </c>
      <c r="C3403" s="64" t="s">
        <v>16</v>
      </c>
      <c r="D3403" s="68"/>
      <c r="E3403" s="68">
        <f t="shared" si="2839"/>
        <v>0</v>
      </c>
      <c r="F3403" s="63">
        <f t="shared" si="2840"/>
        <v>1.761226238629604E-2</v>
      </c>
      <c r="G3403" s="65">
        <f>IFERROR(VLOOKUP(B3403,EFA!$C$2:$D$7,2,0),EFA!$D$7)</f>
        <v>1.0058360487805551</v>
      </c>
      <c r="H3403" s="69">
        <f>LGD!$D$7</f>
        <v>0.3</v>
      </c>
      <c r="I3403" s="68">
        <f t="shared" si="2841"/>
        <v>0</v>
      </c>
      <c r="J3403" s="70">
        <f t="shared" si="2842"/>
        <v>0.48076748067312913</v>
      </c>
      <c r="K3403" s="68">
        <f t="shared" si="2843"/>
        <v>0</v>
      </c>
      <c r="M3403" s="64">
        <v>120</v>
      </c>
      <c r="N3403" s="64">
        <v>1</v>
      </c>
      <c r="O3403" s="63">
        <f t="shared" si="2844"/>
        <v>0.13390000000000002</v>
      </c>
      <c r="P3403" s="87">
        <f t="shared" si="2838"/>
        <v>1.5161984128809442E-2</v>
      </c>
      <c r="Q3403" s="64">
        <f t="shared" si="2845"/>
        <v>54</v>
      </c>
      <c r="R3403" s="87">
        <f t="shared" si="2846"/>
        <v>0.61248933472771239</v>
      </c>
      <c r="S3403" s="64">
        <f t="shared" si="2847"/>
        <v>66</v>
      </c>
    </row>
    <row r="3404" spans="2:19" x14ac:dyDescent="0.25">
      <c r="B3404" s="62">
        <v>6</v>
      </c>
      <c r="C3404" s="64" t="s">
        <v>17</v>
      </c>
      <c r="D3404" s="68"/>
      <c r="E3404" s="68">
        <f t="shared" si="2839"/>
        <v>0</v>
      </c>
      <c r="F3404" s="63">
        <f t="shared" si="2840"/>
        <v>1.761226238629604E-2</v>
      </c>
      <c r="G3404" s="65">
        <f>IFERROR(VLOOKUP(B3404,EFA!$C$2:$D$7,2,0),EFA!$D$7)</f>
        <v>1.0058360487805551</v>
      </c>
      <c r="H3404" s="69">
        <f>LGD!$D$8</f>
        <v>4.6364209605119888E-2</v>
      </c>
      <c r="I3404" s="68">
        <f t="shared" si="2841"/>
        <v>0</v>
      </c>
      <c r="J3404" s="70">
        <f t="shared" si="2842"/>
        <v>0.48076748067312913</v>
      </c>
      <c r="K3404" s="68">
        <f t="shared" si="2843"/>
        <v>0</v>
      </c>
      <c r="M3404" s="64">
        <v>120</v>
      </c>
      <c r="N3404" s="64">
        <v>1</v>
      </c>
      <c r="O3404" s="63">
        <f t="shared" si="2844"/>
        <v>0.13390000000000002</v>
      </c>
      <c r="P3404" s="87">
        <f t="shared" si="2838"/>
        <v>1.5161984128809442E-2</v>
      </c>
      <c r="Q3404" s="64">
        <f t="shared" si="2845"/>
        <v>54</v>
      </c>
      <c r="R3404" s="87">
        <f t="shared" si="2846"/>
        <v>0.61248933472771239</v>
      </c>
      <c r="S3404" s="64">
        <f t="shared" si="2847"/>
        <v>66</v>
      </c>
    </row>
    <row r="3405" spans="2:19" x14ac:dyDescent="0.25">
      <c r="B3405" s="62">
        <v>6</v>
      </c>
      <c r="C3405" s="64" t="s">
        <v>18</v>
      </c>
      <c r="D3405" s="68"/>
      <c r="E3405" s="68">
        <f t="shared" si="2839"/>
        <v>0</v>
      </c>
      <c r="F3405" s="63">
        <f t="shared" si="2840"/>
        <v>1.761226238629604E-2</v>
      </c>
      <c r="G3405" s="65">
        <f>IFERROR(VLOOKUP(B3405,EFA!$C$2:$D$7,2,0),EFA!$D$7)</f>
        <v>1.0058360487805551</v>
      </c>
      <c r="H3405" s="69">
        <f>LGD!$D$9</f>
        <v>0.25</v>
      </c>
      <c r="I3405" s="68">
        <f t="shared" si="2841"/>
        <v>0</v>
      </c>
      <c r="J3405" s="70">
        <f t="shared" si="2842"/>
        <v>0.48076748067312913</v>
      </c>
      <c r="K3405" s="68">
        <f t="shared" si="2843"/>
        <v>0</v>
      </c>
      <c r="M3405" s="64">
        <v>120</v>
      </c>
      <c r="N3405" s="64">
        <v>1</v>
      </c>
      <c r="O3405" s="63">
        <f t="shared" si="2844"/>
        <v>0.13390000000000002</v>
      </c>
      <c r="P3405" s="87">
        <f t="shared" si="2838"/>
        <v>1.5161984128809442E-2</v>
      </c>
      <c r="Q3405" s="64">
        <f t="shared" si="2845"/>
        <v>54</v>
      </c>
      <c r="R3405" s="87">
        <f t="shared" si="2846"/>
        <v>0.61248933472771239</v>
      </c>
      <c r="S3405" s="64">
        <f t="shared" si="2847"/>
        <v>66</v>
      </c>
    </row>
    <row r="3406" spans="2:19" x14ac:dyDescent="0.25">
      <c r="B3406" s="62">
        <v>6</v>
      </c>
      <c r="C3406" s="64" t="s">
        <v>19</v>
      </c>
      <c r="D3406" s="68"/>
      <c r="E3406" s="68">
        <f t="shared" si="2839"/>
        <v>0</v>
      </c>
      <c r="F3406" s="63">
        <f t="shared" si="2840"/>
        <v>1.761226238629604E-2</v>
      </c>
      <c r="G3406" s="65">
        <f>IFERROR(VLOOKUP(B3406,EFA!$C$2:$D$7,2,0),EFA!$D$7)</f>
        <v>1.0058360487805551</v>
      </c>
      <c r="H3406" s="69">
        <f>LGD!$D$10</f>
        <v>0.35</v>
      </c>
      <c r="I3406" s="68">
        <f t="shared" si="2841"/>
        <v>0</v>
      </c>
      <c r="J3406" s="70">
        <f t="shared" si="2842"/>
        <v>0.48076748067312913</v>
      </c>
      <c r="K3406" s="68">
        <f t="shared" si="2843"/>
        <v>0</v>
      </c>
      <c r="M3406" s="64">
        <v>120</v>
      </c>
      <c r="N3406" s="64">
        <v>1</v>
      </c>
      <c r="O3406" s="63">
        <f t="shared" si="2844"/>
        <v>0.13390000000000002</v>
      </c>
      <c r="P3406" s="87">
        <f t="shared" si="2838"/>
        <v>1.5161984128809442E-2</v>
      </c>
      <c r="Q3406" s="64">
        <f t="shared" si="2845"/>
        <v>54</v>
      </c>
      <c r="R3406" s="87">
        <f t="shared" si="2846"/>
        <v>0.61248933472771239</v>
      </c>
      <c r="S3406" s="64">
        <f t="shared" si="2847"/>
        <v>66</v>
      </c>
    </row>
    <row r="3407" spans="2:19" x14ac:dyDescent="0.25">
      <c r="B3407" s="62">
        <v>6</v>
      </c>
      <c r="C3407" s="64" t="s">
        <v>20</v>
      </c>
      <c r="D3407" s="68"/>
      <c r="E3407" s="68">
        <f t="shared" si="2839"/>
        <v>0</v>
      </c>
      <c r="F3407" s="63">
        <f t="shared" si="2840"/>
        <v>1.761226238629604E-2</v>
      </c>
      <c r="G3407" s="65">
        <f>IFERROR(VLOOKUP(B3407,EFA!$C$2:$D$7,2,0),EFA!$D$7)</f>
        <v>1.0058360487805551</v>
      </c>
      <c r="H3407" s="69">
        <f>LGD!$D$11</f>
        <v>0.55000000000000004</v>
      </c>
      <c r="I3407" s="68">
        <f t="shared" si="2841"/>
        <v>0</v>
      </c>
      <c r="J3407" s="70">
        <f t="shared" si="2842"/>
        <v>0.48076748067312913</v>
      </c>
      <c r="K3407" s="68">
        <f t="shared" si="2843"/>
        <v>0</v>
      </c>
      <c r="M3407" s="64">
        <v>120</v>
      </c>
      <c r="N3407" s="64">
        <v>1</v>
      </c>
      <c r="O3407" s="63">
        <f t="shared" si="2844"/>
        <v>0.13390000000000002</v>
      </c>
      <c r="P3407" s="87">
        <f t="shared" si="2838"/>
        <v>1.5161984128809442E-2</v>
      </c>
      <c r="Q3407" s="64">
        <f t="shared" si="2845"/>
        <v>54</v>
      </c>
      <c r="R3407" s="87">
        <f t="shared" si="2846"/>
        <v>0.61248933472771239</v>
      </c>
      <c r="S3407" s="64">
        <f t="shared" si="2847"/>
        <v>66</v>
      </c>
    </row>
    <row r="3408" spans="2:19" x14ac:dyDescent="0.25">
      <c r="C3408" s="94"/>
      <c r="D3408" s="97"/>
      <c r="E3408" s="97"/>
      <c r="F3408" s="95"/>
      <c r="G3408" s="98"/>
      <c r="H3408" s="99"/>
      <c r="I3408" s="97"/>
      <c r="J3408" s="100"/>
      <c r="K3408" s="97"/>
    </row>
    <row r="3409" spans="2:19" x14ac:dyDescent="0.25">
      <c r="B3409" s="62" t="s">
        <v>52</v>
      </c>
      <c r="C3409" s="64" t="s">
        <v>9</v>
      </c>
      <c r="D3409" s="64">
        <v>10</v>
      </c>
      <c r="E3409" s="84" t="s">
        <v>26</v>
      </c>
      <c r="F3409" s="84" t="s">
        <v>39</v>
      </c>
      <c r="G3409" s="84" t="s">
        <v>27</v>
      </c>
      <c r="H3409" s="84" t="s">
        <v>28</v>
      </c>
      <c r="I3409" s="84" t="s">
        <v>29</v>
      </c>
      <c r="J3409" s="84" t="s">
        <v>30</v>
      </c>
      <c r="K3409" s="85" t="s">
        <v>31</v>
      </c>
      <c r="M3409" s="85" t="s">
        <v>32</v>
      </c>
      <c r="N3409" s="85" t="s">
        <v>33</v>
      </c>
      <c r="O3409" s="85" t="s">
        <v>34</v>
      </c>
      <c r="P3409" s="85" t="s">
        <v>35</v>
      </c>
      <c r="Q3409" s="85" t="s">
        <v>36</v>
      </c>
      <c r="R3409" s="85" t="s">
        <v>37</v>
      </c>
      <c r="S3409" s="85" t="s">
        <v>38</v>
      </c>
    </row>
    <row r="3410" spans="2:19" x14ac:dyDescent="0.25">
      <c r="B3410" s="62">
        <v>7</v>
      </c>
      <c r="C3410" s="64" t="s">
        <v>12</v>
      </c>
      <c r="D3410" s="68"/>
      <c r="E3410" s="68">
        <f>D3344*R3410</f>
        <v>0</v>
      </c>
      <c r="F3410" s="63">
        <f>$J$5-$I$5</f>
        <v>1.4890955671313155E-2</v>
      </c>
      <c r="G3410" s="65">
        <f>IFERROR(VLOOKUP(B3410,EFA!$C$2:$D$7,2,0),EFA!$D$7)</f>
        <v>1.0058360487805551</v>
      </c>
      <c r="H3410" s="69">
        <f>LGD!$D$3</f>
        <v>0</v>
      </c>
      <c r="I3410" s="68">
        <f>E3410*F3410*G3410*H3410</f>
        <v>0</v>
      </c>
      <c r="J3410" s="70">
        <f>1/((1+($O$16/12))^(M3410-Q3410))</f>
        <v>0.42082845668950175</v>
      </c>
      <c r="K3410" s="68">
        <f>I3410*J3410</f>
        <v>0</v>
      </c>
      <c r="M3410" s="64">
        <v>120</v>
      </c>
      <c r="N3410" s="64">
        <v>1</v>
      </c>
      <c r="O3410" s="63">
        <f>$O$16</f>
        <v>0.13390000000000002</v>
      </c>
      <c r="P3410" s="87">
        <f t="shared" ref="P3410:P3418" si="2848">PMT(O3410/12,M3410,-N3410,0,0)</f>
        <v>1.5161984128809442E-2</v>
      </c>
      <c r="Q3410" s="64">
        <f>M3410-S3410</f>
        <v>42</v>
      </c>
      <c r="R3410" s="87">
        <f>PV(O3410/12,Q3410,-P3410,0,0)</f>
        <v>0.50619102886399236</v>
      </c>
      <c r="S3410" s="64">
        <v>78</v>
      </c>
    </row>
    <row r="3411" spans="2:19" x14ac:dyDescent="0.25">
      <c r="B3411" s="62">
        <v>7</v>
      </c>
      <c r="C3411" s="64" t="s">
        <v>13</v>
      </c>
      <c r="D3411" s="68"/>
      <c r="E3411" s="68">
        <f t="shared" ref="E3411:E3418" si="2849">D3345*R3411</f>
        <v>0</v>
      </c>
      <c r="F3411" s="63">
        <f t="shared" ref="F3411:F3418" si="2850">$J$5-$I$5</f>
        <v>1.4890955671313155E-2</v>
      </c>
      <c r="G3411" s="65">
        <f>IFERROR(VLOOKUP(B3411,EFA!$C$2:$D$7,2,0),EFA!$D$7)</f>
        <v>1.0058360487805551</v>
      </c>
      <c r="H3411" s="69">
        <f>LGD!$D$4</f>
        <v>0.55000000000000004</v>
      </c>
      <c r="I3411" s="68">
        <f t="shared" ref="I3411:I3418" si="2851">E3411*F3411*G3411*H3411</f>
        <v>0</v>
      </c>
      <c r="J3411" s="70">
        <f t="shared" ref="J3411:J3418" si="2852">1/((1+($O$16/12))^(M3411-Q3411))</f>
        <v>0.42082845668950175</v>
      </c>
      <c r="K3411" s="68">
        <f t="shared" ref="K3411:K3418" si="2853">I3411*J3411</f>
        <v>0</v>
      </c>
      <c r="M3411" s="64">
        <v>120</v>
      </c>
      <c r="N3411" s="64">
        <v>1</v>
      </c>
      <c r="O3411" s="63">
        <f t="shared" ref="O3411:O3418" si="2854">$O$16</f>
        <v>0.13390000000000002</v>
      </c>
      <c r="P3411" s="87">
        <f t="shared" si="2848"/>
        <v>1.5161984128809442E-2</v>
      </c>
      <c r="Q3411" s="64">
        <f t="shared" ref="Q3411:Q3418" si="2855">M3411-S3411</f>
        <v>42</v>
      </c>
      <c r="R3411" s="87">
        <f t="shared" ref="R3411:R3418" si="2856">PV(O3411/12,Q3411,-P3411,0,0)</f>
        <v>0.50619102886399236</v>
      </c>
      <c r="S3411" s="64">
        <v>78</v>
      </c>
    </row>
    <row r="3412" spans="2:19" x14ac:dyDescent="0.25">
      <c r="B3412" s="62">
        <v>7</v>
      </c>
      <c r="C3412" s="64" t="s">
        <v>14</v>
      </c>
      <c r="D3412" s="68"/>
      <c r="E3412" s="68">
        <f t="shared" si="2849"/>
        <v>0</v>
      </c>
      <c r="F3412" s="63">
        <f t="shared" si="2850"/>
        <v>1.4890955671313155E-2</v>
      </c>
      <c r="G3412" s="65">
        <f>IFERROR(VLOOKUP(B3412,EFA!$C$2:$D$7,2,0),EFA!$D$7)</f>
        <v>1.0058360487805551</v>
      </c>
      <c r="H3412" s="69">
        <f>LGD!$D$5</f>
        <v>0.14000000000000001</v>
      </c>
      <c r="I3412" s="68">
        <f t="shared" si="2851"/>
        <v>0</v>
      </c>
      <c r="J3412" s="70">
        <f t="shared" si="2852"/>
        <v>0.42082845668950175</v>
      </c>
      <c r="K3412" s="68">
        <f t="shared" si="2853"/>
        <v>0</v>
      </c>
      <c r="M3412" s="64">
        <v>120</v>
      </c>
      <c r="N3412" s="64">
        <v>1</v>
      </c>
      <c r="O3412" s="63">
        <f t="shared" si="2854"/>
        <v>0.13390000000000002</v>
      </c>
      <c r="P3412" s="87">
        <f t="shared" si="2848"/>
        <v>1.5161984128809442E-2</v>
      </c>
      <c r="Q3412" s="64">
        <f t="shared" si="2855"/>
        <v>42</v>
      </c>
      <c r="R3412" s="87">
        <f t="shared" si="2856"/>
        <v>0.50619102886399236</v>
      </c>
      <c r="S3412" s="64">
        <v>78</v>
      </c>
    </row>
    <row r="3413" spans="2:19" x14ac:dyDescent="0.25">
      <c r="B3413" s="62">
        <v>7</v>
      </c>
      <c r="C3413" s="64" t="s">
        <v>15</v>
      </c>
      <c r="D3413" s="68"/>
      <c r="E3413" s="68">
        <f t="shared" si="2849"/>
        <v>0</v>
      </c>
      <c r="F3413" s="63">
        <f t="shared" si="2850"/>
        <v>1.4890955671313155E-2</v>
      </c>
      <c r="G3413" s="65">
        <f>IFERROR(VLOOKUP(B3413,EFA!$C$2:$D$7,2,0),EFA!$D$7)</f>
        <v>1.0058360487805551</v>
      </c>
      <c r="H3413" s="69">
        <f>LGD!$D$6</f>
        <v>0.3</v>
      </c>
      <c r="I3413" s="68">
        <f t="shared" si="2851"/>
        <v>0</v>
      </c>
      <c r="J3413" s="70">
        <f t="shared" si="2852"/>
        <v>0.42082845668950175</v>
      </c>
      <c r="K3413" s="68">
        <f t="shared" si="2853"/>
        <v>0</v>
      </c>
      <c r="M3413" s="64">
        <v>120</v>
      </c>
      <c r="N3413" s="64">
        <v>1</v>
      </c>
      <c r="O3413" s="63">
        <f t="shared" si="2854"/>
        <v>0.13390000000000002</v>
      </c>
      <c r="P3413" s="87">
        <f t="shared" si="2848"/>
        <v>1.5161984128809442E-2</v>
      </c>
      <c r="Q3413" s="64">
        <f t="shared" si="2855"/>
        <v>42</v>
      </c>
      <c r="R3413" s="87">
        <f t="shared" si="2856"/>
        <v>0.50619102886399236</v>
      </c>
      <c r="S3413" s="64">
        <v>78</v>
      </c>
    </row>
    <row r="3414" spans="2:19" x14ac:dyDescent="0.25">
      <c r="B3414" s="62">
        <v>7</v>
      </c>
      <c r="C3414" s="64" t="s">
        <v>16</v>
      </c>
      <c r="D3414" s="68"/>
      <c r="E3414" s="68">
        <f t="shared" si="2849"/>
        <v>0</v>
      </c>
      <c r="F3414" s="63">
        <f t="shared" si="2850"/>
        <v>1.4890955671313155E-2</v>
      </c>
      <c r="G3414" s="65">
        <f>IFERROR(VLOOKUP(B3414,EFA!$C$2:$D$7,2,0),EFA!$D$7)</f>
        <v>1.0058360487805551</v>
      </c>
      <c r="H3414" s="69">
        <f>LGD!$D$7</f>
        <v>0.3</v>
      </c>
      <c r="I3414" s="68">
        <f t="shared" si="2851"/>
        <v>0</v>
      </c>
      <c r="J3414" s="70">
        <f t="shared" si="2852"/>
        <v>0.42082845668950175</v>
      </c>
      <c r="K3414" s="68">
        <f t="shared" si="2853"/>
        <v>0</v>
      </c>
      <c r="M3414" s="64">
        <v>120</v>
      </c>
      <c r="N3414" s="64">
        <v>1</v>
      </c>
      <c r="O3414" s="63">
        <f t="shared" si="2854"/>
        <v>0.13390000000000002</v>
      </c>
      <c r="P3414" s="87">
        <f t="shared" si="2848"/>
        <v>1.5161984128809442E-2</v>
      </c>
      <c r="Q3414" s="64">
        <f t="shared" si="2855"/>
        <v>42</v>
      </c>
      <c r="R3414" s="87">
        <f t="shared" si="2856"/>
        <v>0.50619102886399236</v>
      </c>
      <c r="S3414" s="64">
        <v>78</v>
      </c>
    </row>
    <row r="3415" spans="2:19" x14ac:dyDescent="0.25">
      <c r="B3415" s="62">
        <v>7</v>
      </c>
      <c r="C3415" s="64" t="s">
        <v>17</v>
      </c>
      <c r="D3415" s="68"/>
      <c r="E3415" s="68">
        <f t="shared" si="2849"/>
        <v>0</v>
      </c>
      <c r="F3415" s="63">
        <f t="shared" si="2850"/>
        <v>1.4890955671313155E-2</v>
      </c>
      <c r="G3415" s="65">
        <f>IFERROR(VLOOKUP(B3415,EFA!$C$2:$D$7,2,0),EFA!$D$7)</f>
        <v>1.0058360487805551</v>
      </c>
      <c r="H3415" s="69">
        <f>LGD!$D$8</f>
        <v>4.6364209605119888E-2</v>
      </c>
      <c r="I3415" s="68">
        <f t="shared" si="2851"/>
        <v>0</v>
      </c>
      <c r="J3415" s="70">
        <f t="shared" si="2852"/>
        <v>0.42082845668950175</v>
      </c>
      <c r="K3415" s="68">
        <f t="shared" si="2853"/>
        <v>0</v>
      </c>
      <c r="M3415" s="64">
        <v>120</v>
      </c>
      <c r="N3415" s="64">
        <v>1</v>
      </c>
      <c r="O3415" s="63">
        <f t="shared" si="2854"/>
        <v>0.13390000000000002</v>
      </c>
      <c r="P3415" s="87">
        <f t="shared" si="2848"/>
        <v>1.5161984128809442E-2</v>
      </c>
      <c r="Q3415" s="64">
        <f t="shared" si="2855"/>
        <v>42</v>
      </c>
      <c r="R3415" s="87">
        <f t="shared" si="2856"/>
        <v>0.50619102886399236</v>
      </c>
      <c r="S3415" s="64">
        <v>78</v>
      </c>
    </row>
    <row r="3416" spans="2:19" x14ac:dyDescent="0.25">
      <c r="B3416" s="62">
        <v>7</v>
      </c>
      <c r="C3416" s="64" t="s">
        <v>18</v>
      </c>
      <c r="D3416" s="68"/>
      <c r="E3416" s="68">
        <f t="shared" si="2849"/>
        <v>0</v>
      </c>
      <c r="F3416" s="63">
        <f t="shared" si="2850"/>
        <v>1.4890955671313155E-2</v>
      </c>
      <c r="G3416" s="65">
        <f>IFERROR(VLOOKUP(B3416,EFA!$C$2:$D$7,2,0),EFA!$D$7)</f>
        <v>1.0058360487805551</v>
      </c>
      <c r="H3416" s="69">
        <f>LGD!$D$9</f>
        <v>0.25</v>
      </c>
      <c r="I3416" s="68">
        <f t="shared" si="2851"/>
        <v>0</v>
      </c>
      <c r="J3416" s="70">
        <f t="shared" si="2852"/>
        <v>0.42082845668950175</v>
      </c>
      <c r="K3416" s="68">
        <f t="shared" si="2853"/>
        <v>0</v>
      </c>
      <c r="M3416" s="64">
        <v>120</v>
      </c>
      <c r="N3416" s="64">
        <v>1</v>
      </c>
      <c r="O3416" s="63">
        <f t="shared" si="2854"/>
        <v>0.13390000000000002</v>
      </c>
      <c r="P3416" s="87">
        <f t="shared" si="2848"/>
        <v>1.5161984128809442E-2</v>
      </c>
      <c r="Q3416" s="64">
        <f t="shared" si="2855"/>
        <v>42</v>
      </c>
      <c r="R3416" s="87">
        <f t="shared" si="2856"/>
        <v>0.50619102886399236</v>
      </c>
      <c r="S3416" s="64">
        <v>78</v>
      </c>
    </row>
    <row r="3417" spans="2:19" x14ac:dyDescent="0.25">
      <c r="B3417" s="62">
        <v>7</v>
      </c>
      <c r="C3417" s="64" t="s">
        <v>19</v>
      </c>
      <c r="D3417" s="68"/>
      <c r="E3417" s="68">
        <f t="shared" si="2849"/>
        <v>0</v>
      </c>
      <c r="F3417" s="63">
        <f t="shared" si="2850"/>
        <v>1.4890955671313155E-2</v>
      </c>
      <c r="G3417" s="65">
        <f>IFERROR(VLOOKUP(B3417,EFA!$C$2:$D$7,2,0),EFA!$D$7)</f>
        <v>1.0058360487805551</v>
      </c>
      <c r="H3417" s="69">
        <f>LGD!$D$10</f>
        <v>0.35</v>
      </c>
      <c r="I3417" s="68">
        <f t="shared" si="2851"/>
        <v>0</v>
      </c>
      <c r="J3417" s="70">
        <f t="shared" si="2852"/>
        <v>0.42082845668950175</v>
      </c>
      <c r="K3417" s="68">
        <f t="shared" si="2853"/>
        <v>0</v>
      </c>
      <c r="M3417" s="64">
        <v>120</v>
      </c>
      <c r="N3417" s="64">
        <v>1</v>
      </c>
      <c r="O3417" s="63">
        <f t="shared" si="2854"/>
        <v>0.13390000000000002</v>
      </c>
      <c r="P3417" s="87">
        <f t="shared" si="2848"/>
        <v>1.5161984128809442E-2</v>
      </c>
      <c r="Q3417" s="64">
        <f t="shared" si="2855"/>
        <v>42</v>
      </c>
      <c r="R3417" s="87">
        <f t="shared" si="2856"/>
        <v>0.50619102886399236</v>
      </c>
      <c r="S3417" s="64">
        <v>78</v>
      </c>
    </row>
    <row r="3418" spans="2:19" x14ac:dyDescent="0.25">
      <c r="B3418" s="62">
        <v>7</v>
      </c>
      <c r="C3418" s="64" t="s">
        <v>20</v>
      </c>
      <c r="D3418" s="68"/>
      <c r="E3418" s="68">
        <f t="shared" si="2849"/>
        <v>0</v>
      </c>
      <c r="F3418" s="63">
        <f t="shared" si="2850"/>
        <v>1.4890955671313155E-2</v>
      </c>
      <c r="G3418" s="65">
        <f>IFERROR(VLOOKUP(B3418,EFA!$C$2:$D$7,2,0),EFA!$D$7)</f>
        <v>1.0058360487805551</v>
      </c>
      <c r="H3418" s="69">
        <f>LGD!$D$11</f>
        <v>0.55000000000000004</v>
      </c>
      <c r="I3418" s="68">
        <f t="shared" si="2851"/>
        <v>0</v>
      </c>
      <c r="J3418" s="70">
        <f t="shared" si="2852"/>
        <v>0.42082845668950175</v>
      </c>
      <c r="K3418" s="68">
        <f t="shared" si="2853"/>
        <v>0</v>
      </c>
      <c r="M3418" s="64">
        <v>120</v>
      </c>
      <c r="N3418" s="64">
        <v>1</v>
      </c>
      <c r="O3418" s="63">
        <f t="shared" si="2854"/>
        <v>0.13390000000000002</v>
      </c>
      <c r="P3418" s="87">
        <f t="shared" si="2848"/>
        <v>1.5161984128809442E-2</v>
      </c>
      <c r="Q3418" s="64">
        <f t="shared" si="2855"/>
        <v>42</v>
      </c>
      <c r="R3418" s="87">
        <f t="shared" si="2856"/>
        <v>0.50619102886399236</v>
      </c>
      <c r="S3418" s="64">
        <v>78</v>
      </c>
    </row>
    <row r="3419" spans="2:19" x14ac:dyDescent="0.25">
      <c r="C3419" s="94"/>
      <c r="D3419" s="97"/>
      <c r="E3419" s="97"/>
      <c r="F3419" s="95"/>
      <c r="G3419" s="98"/>
      <c r="H3419" s="99"/>
      <c r="I3419" s="97"/>
      <c r="J3419" s="100"/>
      <c r="K3419" s="97"/>
    </row>
    <row r="3420" spans="2:19" x14ac:dyDescent="0.25">
      <c r="B3420" s="62" t="s">
        <v>52</v>
      </c>
      <c r="C3420" s="64" t="s">
        <v>9</v>
      </c>
      <c r="D3420" s="64">
        <v>10</v>
      </c>
      <c r="E3420" s="84" t="s">
        <v>26</v>
      </c>
      <c r="F3420" s="84" t="s">
        <v>39</v>
      </c>
      <c r="G3420" s="84" t="s">
        <v>27</v>
      </c>
      <c r="H3420" s="84" t="s">
        <v>28</v>
      </c>
      <c r="I3420" s="84" t="s">
        <v>29</v>
      </c>
      <c r="J3420" s="84" t="s">
        <v>30</v>
      </c>
      <c r="K3420" s="85" t="s">
        <v>31</v>
      </c>
      <c r="M3420" s="85" t="s">
        <v>32</v>
      </c>
      <c r="N3420" s="85" t="s">
        <v>33</v>
      </c>
      <c r="O3420" s="85" t="s">
        <v>34</v>
      </c>
      <c r="P3420" s="85" t="s">
        <v>35</v>
      </c>
      <c r="Q3420" s="85" t="s">
        <v>36</v>
      </c>
      <c r="R3420" s="85" t="s">
        <v>37</v>
      </c>
      <c r="S3420" s="85" t="s">
        <v>38</v>
      </c>
    </row>
    <row r="3421" spans="2:19" x14ac:dyDescent="0.25">
      <c r="B3421" s="62">
        <v>8</v>
      </c>
      <c r="C3421" s="64" t="s">
        <v>12</v>
      </c>
      <c r="D3421" s="68"/>
      <c r="E3421" s="68">
        <f>D3344*R3421</f>
        <v>0</v>
      </c>
      <c r="F3421" s="63">
        <f>$K$5-$J$5</f>
        <v>1.2899132527528889E-2</v>
      </c>
      <c r="G3421" s="65">
        <f>IFERROR(VLOOKUP(B3421,EFA!$C$2:$D$7,2,0),EFA!$D$7)</f>
        <v>1.0058360487805551</v>
      </c>
      <c r="H3421" s="69">
        <f>LGD!$D$3</f>
        <v>0</v>
      </c>
      <c r="I3421" s="68">
        <f>E3421*F3421*G3421*H3421</f>
        <v>0</v>
      </c>
      <c r="J3421" s="70">
        <f>1/((1+($O$16/12))^(M3421-Q3421))</f>
        <v>0.36836224802832446</v>
      </c>
      <c r="K3421" s="68">
        <f>I3421*J3421</f>
        <v>0</v>
      </c>
      <c r="M3421" s="64">
        <v>120</v>
      </c>
      <c r="N3421" s="64">
        <v>1</v>
      </c>
      <c r="O3421" s="63">
        <f>$O$16</f>
        <v>0.13390000000000002</v>
      </c>
      <c r="P3421" s="87">
        <f t="shared" ref="P3421:P3429" si="2857">PMT(O3421/12,M3421,-N3421,0,0)</f>
        <v>1.5161984128809442E-2</v>
      </c>
      <c r="Q3421" s="64">
        <f>M3421-S3421</f>
        <v>30</v>
      </c>
      <c r="R3421" s="87">
        <f>PV(O3421/12,Q3421,-P3421,0,0)</f>
        <v>0.38475254746483917</v>
      </c>
      <c r="S3421" s="64">
        <v>90</v>
      </c>
    </row>
    <row r="3422" spans="2:19" x14ac:dyDescent="0.25">
      <c r="B3422" s="62">
        <v>8</v>
      </c>
      <c r="C3422" s="64" t="s">
        <v>13</v>
      </c>
      <c r="D3422" s="68"/>
      <c r="E3422" s="68">
        <f t="shared" ref="E3422:E3429" si="2858">D3345*R3422</f>
        <v>0</v>
      </c>
      <c r="F3422" s="63">
        <f t="shared" ref="F3422:F3429" si="2859">$K$5-$J$5</f>
        <v>1.2899132527528889E-2</v>
      </c>
      <c r="G3422" s="65">
        <f>IFERROR(VLOOKUP(B3422,EFA!$C$2:$D$7,2,0),EFA!$D$7)</f>
        <v>1.0058360487805551</v>
      </c>
      <c r="H3422" s="69">
        <f>LGD!$D$4</f>
        <v>0.55000000000000004</v>
      </c>
      <c r="I3422" s="68">
        <f t="shared" ref="I3422:I3429" si="2860">E3422*F3422*G3422*H3422</f>
        <v>0</v>
      </c>
      <c r="J3422" s="70">
        <f t="shared" ref="J3422:J3429" si="2861">1/((1+($O$16/12))^(M3422-Q3422))</f>
        <v>0.36836224802832446</v>
      </c>
      <c r="K3422" s="68">
        <f t="shared" ref="K3422:K3429" si="2862">I3422*J3422</f>
        <v>0</v>
      </c>
      <c r="M3422" s="64">
        <v>120</v>
      </c>
      <c r="N3422" s="64">
        <v>1</v>
      </c>
      <c r="O3422" s="63">
        <f t="shared" ref="O3422:O3429" si="2863">$O$16</f>
        <v>0.13390000000000002</v>
      </c>
      <c r="P3422" s="87">
        <f t="shared" si="2857"/>
        <v>1.5161984128809442E-2</v>
      </c>
      <c r="Q3422" s="64">
        <f t="shared" ref="Q3422:Q3429" si="2864">M3422-S3422</f>
        <v>30</v>
      </c>
      <c r="R3422" s="87">
        <f t="shared" ref="R3422:R3429" si="2865">PV(O3422/12,Q3422,-P3422,0,0)</f>
        <v>0.38475254746483917</v>
      </c>
      <c r="S3422" s="64">
        <v>90</v>
      </c>
    </row>
    <row r="3423" spans="2:19" x14ac:dyDescent="0.25">
      <c r="B3423" s="62">
        <v>8</v>
      </c>
      <c r="C3423" s="64" t="s">
        <v>14</v>
      </c>
      <c r="D3423" s="68"/>
      <c r="E3423" s="68">
        <f t="shared" si="2858"/>
        <v>0</v>
      </c>
      <c r="F3423" s="63">
        <f t="shared" si="2859"/>
        <v>1.2899132527528889E-2</v>
      </c>
      <c r="G3423" s="65">
        <f>IFERROR(VLOOKUP(B3423,EFA!$C$2:$D$7,2,0),EFA!$D$7)</f>
        <v>1.0058360487805551</v>
      </c>
      <c r="H3423" s="69">
        <f>LGD!$D$5</f>
        <v>0.14000000000000001</v>
      </c>
      <c r="I3423" s="68">
        <f t="shared" si="2860"/>
        <v>0</v>
      </c>
      <c r="J3423" s="70">
        <f t="shared" si="2861"/>
        <v>0.36836224802832446</v>
      </c>
      <c r="K3423" s="68">
        <f t="shared" si="2862"/>
        <v>0</v>
      </c>
      <c r="M3423" s="64">
        <v>120</v>
      </c>
      <c r="N3423" s="64">
        <v>1</v>
      </c>
      <c r="O3423" s="63">
        <f t="shared" si="2863"/>
        <v>0.13390000000000002</v>
      </c>
      <c r="P3423" s="87">
        <f t="shared" si="2857"/>
        <v>1.5161984128809442E-2</v>
      </c>
      <c r="Q3423" s="64">
        <f t="shared" si="2864"/>
        <v>30</v>
      </c>
      <c r="R3423" s="87">
        <f t="shared" si="2865"/>
        <v>0.38475254746483917</v>
      </c>
      <c r="S3423" s="64">
        <v>90</v>
      </c>
    </row>
    <row r="3424" spans="2:19" x14ac:dyDescent="0.25">
      <c r="B3424" s="62">
        <v>8</v>
      </c>
      <c r="C3424" s="64" t="s">
        <v>15</v>
      </c>
      <c r="D3424" s="68"/>
      <c r="E3424" s="68">
        <f t="shared" si="2858"/>
        <v>0</v>
      </c>
      <c r="F3424" s="63">
        <f t="shared" si="2859"/>
        <v>1.2899132527528889E-2</v>
      </c>
      <c r="G3424" s="65">
        <f>IFERROR(VLOOKUP(B3424,EFA!$C$2:$D$7,2,0),EFA!$D$7)</f>
        <v>1.0058360487805551</v>
      </c>
      <c r="H3424" s="69">
        <f>LGD!$D$6</f>
        <v>0.3</v>
      </c>
      <c r="I3424" s="68">
        <f t="shared" si="2860"/>
        <v>0</v>
      </c>
      <c r="J3424" s="70">
        <f t="shared" si="2861"/>
        <v>0.36836224802832446</v>
      </c>
      <c r="K3424" s="68">
        <f t="shared" si="2862"/>
        <v>0</v>
      </c>
      <c r="M3424" s="64">
        <v>120</v>
      </c>
      <c r="N3424" s="64">
        <v>1</v>
      </c>
      <c r="O3424" s="63">
        <f t="shared" si="2863"/>
        <v>0.13390000000000002</v>
      </c>
      <c r="P3424" s="87">
        <f t="shared" si="2857"/>
        <v>1.5161984128809442E-2</v>
      </c>
      <c r="Q3424" s="64">
        <f t="shared" si="2864"/>
        <v>30</v>
      </c>
      <c r="R3424" s="87">
        <f t="shared" si="2865"/>
        <v>0.38475254746483917</v>
      </c>
      <c r="S3424" s="64">
        <v>90</v>
      </c>
    </row>
    <row r="3425" spans="2:19" x14ac:dyDescent="0.25">
      <c r="B3425" s="62">
        <v>8</v>
      </c>
      <c r="C3425" s="64" t="s">
        <v>16</v>
      </c>
      <c r="D3425" s="68"/>
      <c r="E3425" s="68">
        <f t="shared" si="2858"/>
        <v>0</v>
      </c>
      <c r="F3425" s="63">
        <f t="shared" si="2859"/>
        <v>1.2899132527528889E-2</v>
      </c>
      <c r="G3425" s="65">
        <f>IFERROR(VLOOKUP(B3425,EFA!$C$2:$D$7,2,0),EFA!$D$7)</f>
        <v>1.0058360487805551</v>
      </c>
      <c r="H3425" s="69">
        <f>LGD!$D$7</f>
        <v>0.3</v>
      </c>
      <c r="I3425" s="68">
        <f t="shared" si="2860"/>
        <v>0</v>
      </c>
      <c r="J3425" s="70">
        <f t="shared" si="2861"/>
        <v>0.36836224802832446</v>
      </c>
      <c r="K3425" s="68">
        <f t="shared" si="2862"/>
        <v>0</v>
      </c>
      <c r="M3425" s="64">
        <v>120</v>
      </c>
      <c r="N3425" s="64">
        <v>1</v>
      </c>
      <c r="O3425" s="63">
        <f t="shared" si="2863"/>
        <v>0.13390000000000002</v>
      </c>
      <c r="P3425" s="87">
        <f t="shared" si="2857"/>
        <v>1.5161984128809442E-2</v>
      </c>
      <c r="Q3425" s="64">
        <f t="shared" si="2864"/>
        <v>30</v>
      </c>
      <c r="R3425" s="87">
        <f t="shared" si="2865"/>
        <v>0.38475254746483917</v>
      </c>
      <c r="S3425" s="64">
        <v>90</v>
      </c>
    </row>
    <row r="3426" spans="2:19" x14ac:dyDescent="0.25">
      <c r="B3426" s="62">
        <v>8</v>
      </c>
      <c r="C3426" s="64" t="s">
        <v>17</v>
      </c>
      <c r="D3426" s="68"/>
      <c r="E3426" s="68">
        <f t="shared" si="2858"/>
        <v>0</v>
      </c>
      <c r="F3426" s="63">
        <f t="shared" si="2859"/>
        <v>1.2899132527528889E-2</v>
      </c>
      <c r="G3426" s="65">
        <f>IFERROR(VLOOKUP(B3426,EFA!$C$2:$D$7,2,0),EFA!$D$7)</f>
        <v>1.0058360487805551</v>
      </c>
      <c r="H3426" s="69">
        <f>LGD!$D$8</f>
        <v>4.6364209605119888E-2</v>
      </c>
      <c r="I3426" s="68">
        <f t="shared" si="2860"/>
        <v>0</v>
      </c>
      <c r="J3426" s="70">
        <f t="shared" si="2861"/>
        <v>0.36836224802832446</v>
      </c>
      <c r="K3426" s="68">
        <f t="shared" si="2862"/>
        <v>0</v>
      </c>
      <c r="M3426" s="64">
        <v>120</v>
      </c>
      <c r="N3426" s="64">
        <v>1</v>
      </c>
      <c r="O3426" s="63">
        <f t="shared" si="2863"/>
        <v>0.13390000000000002</v>
      </c>
      <c r="P3426" s="87">
        <f t="shared" si="2857"/>
        <v>1.5161984128809442E-2</v>
      </c>
      <c r="Q3426" s="64">
        <f t="shared" si="2864"/>
        <v>30</v>
      </c>
      <c r="R3426" s="87">
        <f t="shared" si="2865"/>
        <v>0.38475254746483917</v>
      </c>
      <c r="S3426" s="64">
        <v>90</v>
      </c>
    </row>
    <row r="3427" spans="2:19" x14ac:dyDescent="0.25">
      <c r="B3427" s="62">
        <v>8</v>
      </c>
      <c r="C3427" s="64" t="s">
        <v>18</v>
      </c>
      <c r="D3427" s="68"/>
      <c r="E3427" s="68">
        <f t="shared" si="2858"/>
        <v>0</v>
      </c>
      <c r="F3427" s="63">
        <f t="shared" si="2859"/>
        <v>1.2899132527528889E-2</v>
      </c>
      <c r="G3427" s="65">
        <f>IFERROR(VLOOKUP(B3427,EFA!$C$2:$D$7,2,0),EFA!$D$7)</f>
        <v>1.0058360487805551</v>
      </c>
      <c r="H3427" s="69">
        <f>LGD!$D$9</f>
        <v>0.25</v>
      </c>
      <c r="I3427" s="68">
        <f t="shared" si="2860"/>
        <v>0</v>
      </c>
      <c r="J3427" s="70">
        <f t="shared" si="2861"/>
        <v>0.36836224802832446</v>
      </c>
      <c r="K3427" s="68">
        <f t="shared" si="2862"/>
        <v>0</v>
      </c>
      <c r="M3427" s="64">
        <v>120</v>
      </c>
      <c r="N3427" s="64">
        <v>1</v>
      </c>
      <c r="O3427" s="63">
        <f t="shared" si="2863"/>
        <v>0.13390000000000002</v>
      </c>
      <c r="P3427" s="87">
        <f t="shared" si="2857"/>
        <v>1.5161984128809442E-2</v>
      </c>
      <c r="Q3427" s="64">
        <f t="shared" si="2864"/>
        <v>30</v>
      </c>
      <c r="R3427" s="87">
        <f t="shared" si="2865"/>
        <v>0.38475254746483917</v>
      </c>
      <c r="S3427" s="64">
        <v>90</v>
      </c>
    </row>
    <row r="3428" spans="2:19" x14ac:dyDescent="0.25">
      <c r="B3428" s="62">
        <v>8</v>
      </c>
      <c r="C3428" s="64" t="s">
        <v>19</v>
      </c>
      <c r="D3428" s="68"/>
      <c r="E3428" s="68">
        <f t="shared" si="2858"/>
        <v>0</v>
      </c>
      <c r="F3428" s="63">
        <f t="shared" si="2859"/>
        <v>1.2899132527528889E-2</v>
      </c>
      <c r="G3428" s="65">
        <f>IFERROR(VLOOKUP(B3428,EFA!$C$2:$D$7,2,0),EFA!$D$7)</f>
        <v>1.0058360487805551</v>
      </c>
      <c r="H3428" s="69">
        <f>LGD!$D$10</f>
        <v>0.35</v>
      </c>
      <c r="I3428" s="68">
        <f t="shared" si="2860"/>
        <v>0</v>
      </c>
      <c r="J3428" s="70">
        <f t="shared" si="2861"/>
        <v>0.36836224802832446</v>
      </c>
      <c r="K3428" s="68">
        <f t="shared" si="2862"/>
        <v>0</v>
      </c>
      <c r="M3428" s="64">
        <v>120</v>
      </c>
      <c r="N3428" s="64">
        <v>1</v>
      </c>
      <c r="O3428" s="63">
        <f t="shared" si="2863"/>
        <v>0.13390000000000002</v>
      </c>
      <c r="P3428" s="87">
        <f t="shared" si="2857"/>
        <v>1.5161984128809442E-2</v>
      </c>
      <c r="Q3428" s="64">
        <f t="shared" si="2864"/>
        <v>30</v>
      </c>
      <c r="R3428" s="87">
        <f t="shared" si="2865"/>
        <v>0.38475254746483917</v>
      </c>
      <c r="S3428" s="64">
        <v>90</v>
      </c>
    </row>
    <row r="3429" spans="2:19" x14ac:dyDescent="0.25">
      <c r="B3429" s="62">
        <v>8</v>
      </c>
      <c r="C3429" s="64" t="s">
        <v>20</v>
      </c>
      <c r="D3429" s="68"/>
      <c r="E3429" s="68">
        <f t="shared" si="2858"/>
        <v>0</v>
      </c>
      <c r="F3429" s="63">
        <f t="shared" si="2859"/>
        <v>1.2899132527528889E-2</v>
      </c>
      <c r="G3429" s="65">
        <f>IFERROR(VLOOKUP(B3429,EFA!$C$2:$D$7,2,0),EFA!$D$7)</f>
        <v>1.0058360487805551</v>
      </c>
      <c r="H3429" s="69">
        <f>LGD!$D$11</f>
        <v>0.55000000000000004</v>
      </c>
      <c r="I3429" s="68">
        <f t="shared" si="2860"/>
        <v>0</v>
      </c>
      <c r="J3429" s="70">
        <f t="shared" si="2861"/>
        <v>0.36836224802832446</v>
      </c>
      <c r="K3429" s="68">
        <f t="shared" si="2862"/>
        <v>0</v>
      </c>
      <c r="M3429" s="64">
        <v>120</v>
      </c>
      <c r="N3429" s="64">
        <v>1</v>
      </c>
      <c r="O3429" s="63">
        <f t="shared" si="2863"/>
        <v>0.13390000000000002</v>
      </c>
      <c r="P3429" s="87">
        <f t="shared" si="2857"/>
        <v>1.5161984128809442E-2</v>
      </c>
      <c r="Q3429" s="64">
        <f t="shared" si="2864"/>
        <v>30</v>
      </c>
      <c r="R3429" s="87">
        <f t="shared" si="2865"/>
        <v>0.38475254746483917</v>
      </c>
      <c r="S3429" s="64">
        <v>90</v>
      </c>
    </row>
    <row r="3430" spans="2:19" x14ac:dyDescent="0.25">
      <c r="C3430" s="94"/>
      <c r="D3430" s="97"/>
      <c r="E3430" s="97"/>
      <c r="F3430" s="95"/>
      <c r="G3430" s="98"/>
      <c r="H3430" s="99"/>
      <c r="I3430" s="97"/>
      <c r="J3430" s="100"/>
      <c r="K3430" s="97"/>
    </row>
    <row r="3431" spans="2:19" x14ac:dyDescent="0.25">
      <c r="B3431" s="62" t="s">
        <v>52</v>
      </c>
      <c r="C3431" s="64" t="s">
        <v>9</v>
      </c>
      <c r="D3431" s="64">
        <v>10</v>
      </c>
      <c r="E3431" s="84" t="s">
        <v>26</v>
      </c>
      <c r="F3431" s="84" t="s">
        <v>39</v>
      </c>
      <c r="G3431" s="84" t="s">
        <v>27</v>
      </c>
      <c r="H3431" s="84" t="s">
        <v>28</v>
      </c>
      <c r="I3431" s="84" t="s">
        <v>29</v>
      </c>
      <c r="J3431" s="84" t="s">
        <v>30</v>
      </c>
      <c r="K3431" s="85" t="s">
        <v>31</v>
      </c>
      <c r="M3431" s="85" t="s">
        <v>32</v>
      </c>
      <c r="N3431" s="85" t="s">
        <v>33</v>
      </c>
      <c r="O3431" s="85" t="s">
        <v>34</v>
      </c>
      <c r="P3431" s="85" t="s">
        <v>35</v>
      </c>
      <c r="Q3431" s="85" t="s">
        <v>36</v>
      </c>
      <c r="R3431" s="85" t="s">
        <v>37</v>
      </c>
      <c r="S3431" s="85" t="s">
        <v>38</v>
      </c>
    </row>
    <row r="3432" spans="2:19" x14ac:dyDescent="0.25">
      <c r="B3432" s="62">
        <v>9</v>
      </c>
      <c r="C3432" s="64" t="s">
        <v>12</v>
      </c>
      <c r="D3432" s="68"/>
      <c r="E3432" s="68">
        <f>D3344*R3432</f>
        <v>0</v>
      </c>
      <c r="F3432" s="63">
        <f>$L$5-$K$5</f>
        <v>1.1377841244406661E-2</v>
      </c>
      <c r="G3432" s="65">
        <f>IFERROR(VLOOKUP(B3432,EFA!$C$2:$D$7,2,0),EFA!$D$7)</f>
        <v>1.0058360487805551</v>
      </c>
      <c r="H3432" s="69">
        <f>LGD!$D$3</f>
        <v>0</v>
      </c>
      <c r="I3432" s="68">
        <f>E3432*F3432*G3432*H3432</f>
        <v>0</v>
      </c>
      <c r="J3432" s="70">
        <f>1/((1+($O$16/12))^(M3432-Q3432))</f>
        <v>0.32243719172393559</v>
      </c>
      <c r="K3432" s="68">
        <f>I3432*J3432</f>
        <v>0</v>
      </c>
      <c r="M3432" s="64">
        <v>120</v>
      </c>
      <c r="N3432" s="64">
        <v>1</v>
      </c>
      <c r="O3432" s="63">
        <f>$O$16</f>
        <v>0.13390000000000002</v>
      </c>
      <c r="P3432" s="87">
        <f t="shared" ref="P3432:P3440" si="2866">PMT(O3432/12,M3432,-N3432,0,0)</f>
        <v>1.5161984128809442E-2</v>
      </c>
      <c r="Q3432" s="64">
        <f>M3432-S3432</f>
        <v>18</v>
      </c>
      <c r="R3432" s="87">
        <f>PV(O3432/12,Q3432,-P3432,0,0)</f>
        <v>0.24601745997022489</v>
      </c>
      <c r="S3432" s="64">
        <v>102</v>
      </c>
    </row>
    <row r="3433" spans="2:19" x14ac:dyDescent="0.25">
      <c r="B3433" s="62">
        <v>9</v>
      </c>
      <c r="C3433" s="64" t="s">
        <v>13</v>
      </c>
      <c r="D3433" s="68"/>
      <c r="E3433" s="68">
        <f t="shared" ref="E3433:E3440" si="2867">D3345*R3433</f>
        <v>0</v>
      </c>
      <c r="F3433" s="63">
        <f t="shared" ref="F3433:F3440" si="2868">$L$5-$K$5</f>
        <v>1.1377841244406661E-2</v>
      </c>
      <c r="G3433" s="65">
        <f>IFERROR(VLOOKUP(B3433,EFA!$C$2:$D$7,2,0),EFA!$D$7)</f>
        <v>1.0058360487805551</v>
      </c>
      <c r="H3433" s="69">
        <f>LGD!$D$4</f>
        <v>0.55000000000000004</v>
      </c>
      <c r="I3433" s="68">
        <f t="shared" ref="I3433:I3440" si="2869">E3433*F3433*G3433*H3433</f>
        <v>0</v>
      </c>
      <c r="J3433" s="70">
        <f t="shared" ref="J3433:J3440" si="2870">1/((1+($O$16/12))^(M3433-Q3433))</f>
        <v>0.32243719172393559</v>
      </c>
      <c r="K3433" s="68">
        <f t="shared" ref="K3433:K3440" si="2871">I3433*J3433</f>
        <v>0</v>
      </c>
      <c r="M3433" s="64">
        <v>120</v>
      </c>
      <c r="N3433" s="64">
        <v>1</v>
      </c>
      <c r="O3433" s="63">
        <f t="shared" ref="O3433:O3440" si="2872">$O$16</f>
        <v>0.13390000000000002</v>
      </c>
      <c r="P3433" s="87">
        <f t="shared" si="2866"/>
        <v>1.5161984128809442E-2</v>
      </c>
      <c r="Q3433" s="64">
        <f t="shared" ref="Q3433:Q3440" si="2873">M3433-S3433</f>
        <v>18</v>
      </c>
      <c r="R3433" s="87">
        <f t="shared" ref="R3433:R3440" si="2874">PV(O3433/12,Q3433,-P3433,0,0)</f>
        <v>0.24601745997022489</v>
      </c>
      <c r="S3433" s="64">
        <v>102</v>
      </c>
    </row>
    <row r="3434" spans="2:19" x14ac:dyDescent="0.25">
      <c r="B3434" s="62">
        <v>9</v>
      </c>
      <c r="C3434" s="64" t="s">
        <v>14</v>
      </c>
      <c r="D3434" s="68"/>
      <c r="E3434" s="68">
        <f t="shared" si="2867"/>
        <v>0</v>
      </c>
      <c r="F3434" s="63">
        <f t="shared" si="2868"/>
        <v>1.1377841244406661E-2</v>
      </c>
      <c r="G3434" s="65">
        <f>IFERROR(VLOOKUP(B3434,EFA!$C$2:$D$7,2,0),EFA!$D$7)</f>
        <v>1.0058360487805551</v>
      </c>
      <c r="H3434" s="69">
        <f>LGD!$D$5</f>
        <v>0.14000000000000001</v>
      </c>
      <c r="I3434" s="68">
        <f t="shared" si="2869"/>
        <v>0</v>
      </c>
      <c r="J3434" s="70">
        <f t="shared" si="2870"/>
        <v>0.32243719172393559</v>
      </c>
      <c r="K3434" s="68">
        <f t="shared" si="2871"/>
        <v>0</v>
      </c>
      <c r="M3434" s="64">
        <v>120</v>
      </c>
      <c r="N3434" s="64">
        <v>1</v>
      </c>
      <c r="O3434" s="63">
        <f t="shared" si="2872"/>
        <v>0.13390000000000002</v>
      </c>
      <c r="P3434" s="87">
        <f t="shared" si="2866"/>
        <v>1.5161984128809442E-2</v>
      </c>
      <c r="Q3434" s="64">
        <f t="shared" si="2873"/>
        <v>18</v>
      </c>
      <c r="R3434" s="87">
        <f t="shared" si="2874"/>
        <v>0.24601745997022489</v>
      </c>
      <c r="S3434" s="64">
        <v>102</v>
      </c>
    </row>
    <row r="3435" spans="2:19" x14ac:dyDescent="0.25">
      <c r="B3435" s="62">
        <v>9</v>
      </c>
      <c r="C3435" s="64" t="s">
        <v>15</v>
      </c>
      <c r="D3435" s="68"/>
      <c r="E3435" s="68">
        <f t="shared" si="2867"/>
        <v>0</v>
      </c>
      <c r="F3435" s="63">
        <f t="shared" si="2868"/>
        <v>1.1377841244406661E-2</v>
      </c>
      <c r="G3435" s="65">
        <f>IFERROR(VLOOKUP(B3435,EFA!$C$2:$D$7,2,0),EFA!$D$7)</f>
        <v>1.0058360487805551</v>
      </c>
      <c r="H3435" s="69">
        <f>LGD!$D$6</f>
        <v>0.3</v>
      </c>
      <c r="I3435" s="68">
        <f t="shared" si="2869"/>
        <v>0</v>
      </c>
      <c r="J3435" s="70">
        <f t="shared" si="2870"/>
        <v>0.32243719172393559</v>
      </c>
      <c r="K3435" s="68">
        <f t="shared" si="2871"/>
        <v>0</v>
      </c>
      <c r="M3435" s="64">
        <v>120</v>
      </c>
      <c r="N3435" s="64">
        <v>1</v>
      </c>
      <c r="O3435" s="63">
        <f t="shared" si="2872"/>
        <v>0.13390000000000002</v>
      </c>
      <c r="P3435" s="87">
        <f t="shared" si="2866"/>
        <v>1.5161984128809442E-2</v>
      </c>
      <c r="Q3435" s="64">
        <f t="shared" si="2873"/>
        <v>18</v>
      </c>
      <c r="R3435" s="87">
        <f t="shared" si="2874"/>
        <v>0.24601745997022489</v>
      </c>
      <c r="S3435" s="64">
        <v>102</v>
      </c>
    </row>
    <row r="3436" spans="2:19" x14ac:dyDescent="0.25">
      <c r="B3436" s="62">
        <v>9</v>
      </c>
      <c r="C3436" s="64" t="s">
        <v>16</v>
      </c>
      <c r="D3436" s="68"/>
      <c r="E3436" s="68">
        <f t="shared" si="2867"/>
        <v>0</v>
      </c>
      <c r="F3436" s="63">
        <f t="shared" si="2868"/>
        <v>1.1377841244406661E-2</v>
      </c>
      <c r="G3436" s="65">
        <f>IFERROR(VLOOKUP(B3436,EFA!$C$2:$D$7,2,0),EFA!$D$7)</f>
        <v>1.0058360487805551</v>
      </c>
      <c r="H3436" s="69">
        <f>LGD!$D$7</f>
        <v>0.3</v>
      </c>
      <c r="I3436" s="68">
        <f t="shared" si="2869"/>
        <v>0</v>
      </c>
      <c r="J3436" s="70">
        <f t="shared" si="2870"/>
        <v>0.32243719172393559</v>
      </c>
      <c r="K3436" s="68">
        <f t="shared" si="2871"/>
        <v>0</v>
      </c>
      <c r="M3436" s="64">
        <v>120</v>
      </c>
      <c r="N3436" s="64">
        <v>1</v>
      </c>
      <c r="O3436" s="63">
        <f t="shared" si="2872"/>
        <v>0.13390000000000002</v>
      </c>
      <c r="P3436" s="87">
        <f t="shared" si="2866"/>
        <v>1.5161984128809442E-2</v>
      </c>
      <c r="Q3436" s="64">
        <f t="shared" si="2873"/>
        <v>18</v>
      </c>
      <c r="R3436" s="87">
        <f t="shared" si="2874"/>
        <v>0.24601745997022489</v>
      </c>
      <c r="S3436" s="64">
        <v>102</v>
      </c>
    </row>
    <row r="3437" spans="2:19" x14ac:dyDescent="0.25">
      <c r="B3437" s="62">
        <v>9</v>
      </c>
      <c r="C3437" s="64" t="s">
        <v>17</v>
      </c>
      <c r="D3437" s="68"/>
      <c r="E3437" s="68">
        <f t="shared" si="2867"/>
        <v>0</v>
      </c>
      <c r="F3437" s="63">
        <f t="shared" si="2868"/>
        <v>1.1377841244406661E-2</v>
      </c>
      <c r="G3437" s="65">
        <f>IFERROR(VLOOKUP(B3437,EFA!$C$2:$D$7,2,0),EFA!$D$7)</f>
        <v>1.0058360487805551</v>
      </c>
      <c r="H3437" s="69">
        <f>LGD!$D$8</f>
        <v>4.6364209605119888E-2</v>
      </c>
      <c r="I3437" s="68">
        <f t="shared" si="2869"/>
        <v>0</v>
      </c>
      <c r="J3437" s="70">
        <f t="shared" si="2870"/>
        <v>0.32243719172393559</v>
      </c>
      <c r="K3437" s="68">
        <f t="shared" si="2871"/>
        <v>0</v>
      </c>
      <c r="M3437" s="64">
        <v>120</v>
      </c>
      <c r="N3437" s="64">
        <v>1</v>
      </c>
      <c r="O3437" s="63">
        <f t="shared" si="2872"/>
        <v>0.13390000000000002</v>
      </c>
      <c r="P3437" s="87">
        <f t="shared" si="2866"/>
        <v>1.5161984128809442E-2</v>
      </c>
      <c r="Q3437" s="64">
        <f t="shared" si="2873"/>
        <v>18</v>
      </c>
      <c r="R3437" s="87">
        <f t="shared" si="2874"/>
        <v>0.24601745997022489</v>
      </c>
      <c r="S3437" s="64">
        <v>102</v>
      </c>
    </row>
    <row r="3438" spans="2:19" x14ac:dyDescent="0.25">
      <c r="B3438" s="62">
        <v>9</v>
      </c>
      <c r="C3438" s="64" t="s">
        <v>18</v>
      </c>
      <c r="D3438" s="68"/>
      <c r="E3438" s="68">
        <f t="shared" si="2867"/>
        <v>0</v>
      </c>
      <c r="F3438" s="63">
        <f t="shared" si="2868"/>
        <v>1.1377841244406661E-2</v>
      </c>
      <c r="G3438" s="65">
        <f>IFERROR(VLOOKUP(B3438,EFA!$C$2:$D$7,2,0),EFA!$D$7)</f>
        <v>1.0058360487805551</v>
      </c>
      <c r="H3438" s="69">
        <f>LGD!$D$9</f>
        <v>0.25</v>
      </c>
      <c r="I3438" s="68">
        <f t="shared" si="2869"/>
        <v>0</v>
      </c>
      <c r="J3438" s="70">
        <f t="shared" si="2870"/>
        <v>0.32243719172393559</v>
      </c>
      <c r="K3438" s="68">
        <f t="shared" si="2871"/>
        <v>0</v>
      </c>
      <c r="M3438" s="64">
        <v>120</v>
      </c>
      <c r="N3438" s="64">
        <v>1</v>
      </c>
      <c r="O3438" s="63">
        <f t="shared" si="2872"/>
        <v>0.13390000000000002</v>
      </c>
      <c r="P3438" s="87">
        <f t="shared" si="2866"/>
        <v>1.5161984128809442E-2</v>
      </c>
      <c r="Q3438" s="64">
        <f t="shared" si="2873"/>
        <v>18</v>
      </c>
      <c r="R3438" s="87">
        <f t="shared" si="2874"/>
        <v>0.24601745997022489</v>
      </c>
      <c r="S3438" s="64">
        <v>102</v>
      </c>
    </row>
    <row r="3439" spans="2:19" x14ac:dyDescent="0.25">
      <c r="B3439" s="62">
        <v>9</v>
      </c>
      <c r="C3439" s="64" t="s">
        <v>19</v>
      </c>
      <c r="D3439" s="68"/>
      <c r="E3439" s="68">
        <f t="shared" si="2867"/>
        <v>0</v>
      </c>
      <c r="F3439" s="63">
        <f t="shared" si="2868"/>
        <v>1.1377841244406661E-2</v>
      </c>
      <c r="G3439" s="65">
        <f>IFERROR(VLOOKUP(B3439,EFA!$C$2:$D$7,2,0),EFA!$D$7)</f>
        <v>1.0058360487805551</v>
      </c>
      <c r="H3439" s="69">
        <f>LGD!$D$10</f>
        <v>0.35</v>
      </c>
      <c r="I3439" s="68">
        <f t="shared" si="2869"/>
        <v>0</v>
      </c>
      <c r="J3439" s="70">
        <f t="shared" si="2870"/>
        <v>0.32243719172393559</v>
      </c>
      <c r="K3439" s="68">
        <f t="shared" si="2871"/>
        <v>0</v>
      </c>
      <c r="M3439" s="64">
        <v>120</v>
      </c>
      <c r="N3439" s="64">
        <v>1</v>
      </c>
      <c r="O3439" s="63">
        <f t="shared" si="2872"/>
        <v>0.13390000000000002</v>
      </c>
      <c r="P3439" s="87">
        <f t="shared" si="2866"/>
        <v>1.5161984128809442E-2</v>
      </c>
      <c r="Q3439" s="64">
        <f t="shared" si="2873"/>
        <v>18</v>
      </c>
      <c r="R3439" s="87">
        <f t="shared" si="2874"/>
        <v>0.24601745997022489</v>
      </c>
      <c r="S3439" s="64">
        <v>102</v>
      </c>
    </row>
    <row r="3440" spans="2:19" x14ac:dyDescent="0.25">
      <c r="B3440" s="62">
        <v>9</v>
      </c>
      <c r="C3440" s="64" t="s">
        <v>20</v>
      </c>
      <c r="D3440" s="68"/>
      <c r="E3440" s="68">
        <f t="shared" si="2867"/>
        <v>0</v>
      </c>
      <c r="F3440" s="63">
        <f t="shared" si="2868"/>
        <v>1.1377841244406661E-2</v>
      </c>
      <c r="G3440" s="65">
        <f>IFERROR(VLOOKUP(B3440,EFA!$C$2:$D$7,2,0),EFA!$D$7)</f>
        <v>1.0058360487805551</v>
      </c>
      <c r="H3440" s="69">
        <f>LGD!$D$11</f>
        <v>0.55000000000000004</v>
      </c>
      <c r="I3440" s="68">
        <f t="shared" si="2869"/>
        <v>0</v>
      </c>
      <c r="J3440" s="70">
        <f t="shared" si="2870"/>
        <v>0.32243719172393559</v>
      </c>
      <c r="K3440" s="68">
        <f t="shared" si="2871"/>
        <v>0</v>
      </c>
      <c r="M3440" s="64">
        <v>120</v>
      </c>
      <c r="N3440" s="64">
        <v>1</v>
      </c>
      <c r="O3440" s="63">
        <f t="shared" si="2872"/>
        <v>0.13390000000000002</v>
      </c>
      <c r="P3440" s="87">
        <f t="shared" si="2866"/>
        <v>1.5161984128809442E-2</v>
      </c>
      <c r="Q3440" s="64">
        <f t="shared" si="2873"/>
        <v>18</v>
      </c>
      <c r="R3440" s="87">
        <f t="shared" si="2874"/>
        <v>0.24601745997022489</v>
      </c>
      <c r="S3440" s="64">
        <v>102</v>
      </c>
    </row>
    <row r="3441" spans="2:19" ht="16.5" thickBot="1" x14ac:dyDescent="0.3">
      <c r="C3441" s="78"/>
      <c r="D3441" s="79"/>
      <c r="E3441" s="79"/>
      <c r="F3441" s="80"/>
      <c r="G3441" s="81"/>
      <c r="H3441" s="82"/>
      <c r="I3441" s="79"/>
      <c r="J3441" s="83"/>
      <c r="K3441" s="79"/>
    </row>
    <row r="3442" spans="2:19" x14ac:dyDescent="0.25">
      <c r="B3442" s="62" t="s">
        <v>52</v>
      </c>
      <c r="C3442" s="64" t="s">
        <v>9</v>
      </c>
      <c r="D3442" s="64">
        <v>10</v>
      </c>
      <c r="E3442" s="84" t="s">
        <v>26</v>
      </c>
      <c r="F3442" s="84" t="s">
        <v>39</v>
      </c>
      <c r="G3442" s="84" t="s">
        <v>27</v>
      </c>
      <c r="H3442" s="84" t="s">
        <v>28</v>
      </c>
      <c r="I3442" s="84" t="s">
        <v>29</v>
      </c>
      <c r="J3442" s="84" t="s">
        <v>30</v>
      </c>
      <c r="K3442" s="85" t="s">
        <v>31</v>
      </c>
      <c r="M3442" s="85" t="s">
        <v>32</v>
      </c>
      <c r="N3442" s="85" t="s">
        <v>33</v>
      </c>
      <c r="O3442" s="85" t="s">
        <v>34</v>
      </c>
      <c r="P3442" s="85" t="s">
        <v>35</v>
      </c>
      <c r="Q3442" s="85" t="s">
        <v>36</v>
      </c>
      <c r="R3442" s="85" t="s">
        <v>37</v>
      </c>
      <c r="S3442" s="85" t="s">
        <v>38</v>
      </c>
    </row>
    <row r="3443" spans="2:19" x14ac:dyDescent="0.25">
      <c r="B3443" s="62">
        <v>10</v>
      </c>
      <c r="C3443" s="64" t="s">
        <v>12</v>
      </c>
      <c r="D3443" s="68"/>
      <c r="E3443" s="68">
        <f>D3344*R3443</f>
        <v>0</v>
      </c>
      <c r="F3443" s="63">
        <f>$M$5-$L$5</f>
        <v>1.0177825812546004E-2</v>
      </c>
      <c r="G3443" s="65">
        <f>IFERROR(VLOOKUP(B3443,EFA!$C$2:$D$7,2,0),EFA!$D$7)</f>
        <v>1.0058360487805551</v>
      </c>
      <c r="H3443" s="69">
        <f>LGD!$D$3</f>
        <v>0</v>
      </c>
      <c r="I3443" s="68">
        <f>E3443*F3443*G3443*H3443</f>
        <v>0</v>
      </c>
      <c r="J3443" s="70">
        <f>1/((1+($O$16/12))^(M3443-Q3443))</f>
        <v>0.28223777860869115</v>
      </c>
      <c r="K3443" s="68">
        <f>I3443*J3443</f>
        <v>0</v>
      </c>
      <c r="M3443" s="64">
        <v>120</v>
      </c>
      <c r="N3443" s="64">
        <v>1</v>
      </c>
      <c r="O3443" s="63">
        <f>$O$16</f>
        <v>0.13390000000000002</v>
      </c>
      <c r="P3443" s="87">
        <f t="shared" ref="P3443:P3451" si="2875">PMT(O3443/12,M3443,-N3443,0,0)</f>
        <v>1.5161984128809442E-2</v>
      </c>
      <c r="Q3443" s="64">
        <f>M3443-S3443</f>
        <v>6</v>
      </c>
      <c r="R3443" s="87">
        <f>PV(O3443/12,Q3443,-P3443,0,0)</f>
        <v>8.7522193227927716E-2</v>
      </c>
      <c r="S3443" s="64">
        <v>114</v>
      </c>
    </row>
    <row r="3444" spans="2:19" x14ac:dyDescent="0.25">
      <c r="B3444" s="62">
        <v>10</v>
      </c>
      <c r="C3444" s="64" t="s">
        <v>13</v>
      </c>
      <c r="D3444" s="68"/>
      <c r="E3444" s="68">
        <f t="shared" ref="E3444:E3451" si="2876">D3345*R3444</f>
        <v>0</v>
      </c>
      <c r="F3444" s="63">
        <f t="shared" ref="F3444:F3451" si="2877">$M$5-$L$5</f>
        <v>1.0177825812546004E-2</v>
      </c>
      <c r="G3444" s="65">
        <f>IFERROR(VLOOKUP(B3444,EFA!$C$2:$D$7,2,0),EFA!$D$7)</f>
        <v>1.0058360487805551</v>
      </c>
      <c r="H3444" s="69">
        <f>LGD!$D$4</f>
        <v>0.55000000000000004</v>
      </c>
      <c r="I3444" s="68">
        <f t="shared" ref="I3444:I3451" si="2878">E3444*F3444*G3444*H3444</f>
        <v>0</v>
      </c>
      <c r="J3444" s="70">
        <f t="shared" ref="J3444:J3451" si="2879">1/((1+($O$16/12))^(M3444-Q3444))</f>
        <v>0.28223777860869115</v>
      </c>
      <c r="K3444" s="68">
        <f t="shared" ref="K3444:K3451" si="2880">I3444*J3444</f>
        <v>0</v>
      </c>
      <c r="M3444" s="64">
        <v>120</v>
      </c>
      <c r="N3444" s="64">
        <v>1</v>
      </c>
      <c r="O3444" s="63">
        <f t="shared" ref="O3444:O3451" si="2881">$O$16</f>
        <v>0.13390000000000002</v>
      </c>
      <c r="P3444" s="87">
        <f t="shared" si="2875"/>
        <v>1.5161984128809442E-2</v>
      </c>
      <c r="Q3444" s="64">
        <f t="shared" ref="Q3444:Q3451" si="2882">M3444-S3444</f>
        <v>6</v>
      </c>
      <c r="R3444" s="87">
        <f t="shared" ref="R3444:R3451" si="2883">PV(O3444/12,Q3444,-P3444,0,0)</f>
        <v>8.7522193227927716E-2</v>
      </c>
      <c r="S3444" s="64">
        <v>114</v>
      </c>
    </row>
    <row r="3445" spans="2:19" x14ac:dyDescent="0.25">
      <c r="B3445" s="62">
        <v>10</v>
      </c>
      <c r="C3445" s="64" t="s">
        <v>14</v>
      </c>
      <c r="D3445" s="68"/>
      <c r="E3445" s="68">
        <f t="shared" si="2876"/>
        <v>0</v>
      </c>
      <c r="F3445" s="63">
        <f t="shared" si="2877"/>
        <v>1.0177825812546004E-2</v>
      </c>
      <c r="G3445" s="65">
        <f>IFERROR(VLOOKUP(B3445,EFA!$C$2:$D$7,2,0),EFA!$D$7)</f>
        <v>1.0058360487805551</v>
      </c>
      <c r="H3445" s="69">
        <f>LGD!$D$5</f>
        <v>0.14000000000000001</v>
      </c>
      <c r="I3445" s="68">
        <f t="shared" si="2878"/>
        <v>0</v>
      </c>
      <c r="J3445" s="70">
        <f t="shared" si="2879"/>
        <v>0.28223777860869115</v>
      </c>
      <c r="K3445" s="68">
        <f t="shared" si="2880"/>
        <v>0</v>
      </c>
      <c r="M3445" s="64">
        <v>120</v>
      </c>
      <c r="N3445" s="64">
        <v>1</v>
      </c>
      <c r="O3445" s="63">
        <f t="shared" si="2881"/>
        <v>0.13390000000000002</v>
      </c>
      <c r="P3445" s="87">
        <f t="shared" si="2875"/>
        <v>1.5161984128809442E-2</v>
      </c>
      <c r="Q3445" s="64">
        <f t="shared" si="2882"/>
        <v>6</v>
      </c>
      <c r="R3445" s="87">
        <f t="shared" si="2883"/>
        <v>8.7522193227927716E-2</v>
      </c>
      <c r="S3445" s="64">
        <v>114</v>
      </c>
    </row>
    <row r="3446" spans="2:19" x14ac:dyDescent="0.25">
      <c r="B3446" s="62">
        <v>10</v>
      </c>
      <c r="C3446" s="64" t="s">
        <v>15</v>
      </c>
      <c r="D3446" s="68"/>
      <c r="E3446" s="68">
        <f t="shared" si="2876"/>
        <v>0</v>
      </c>
      <c r="F3446" s="63">
        <f t="shared" si="2877"/>
        <v>1.0177825812546004E-2</v>
      </c>
      <c r="G3446" s="65">
        <f>IFERROR(VLOOKUP(B3446,EFA!$C$2:$D$7,2,0),EFA!$D$7)</f>
        <v>1.0058360487805551</v>
      </c>
      <c r="H3446" s="69">
        <f>LGD!$D$6</f>
        <v>0.3</v>
      </c>
      <c r="I3446" s="68">
        <f t="shared" si="2878"/>
        <v>0</v>
      </c>
      <c r="J3446" s="70">
        <f t="shared" si="2879"/>
        <v>0.28223777860869115</v>
      </c>
      <c r="K3446" s="68">
        <f t="shared" si="2880"/>
        <v>0</v>
      </c>
      <c r="M3446" s="64">
        <v>120</v>
      </c>
      <c r="N3446" s="64">
        <v>1</v>
      </c>
      <c r="O3446" s="63">
        <f t="shared" si="2881"/>
        <v>0.13390000000000002</v>
      </c>
      <c r="P3446" s="87">
        <f t="shared" si="2875"/>
        <v>1.5161984128809442E-2</v>
      </c>
      <c r="Q3446" s="64">
        <f t="shared" si="2882"/>
        <v>6</v>
      </c>
      <c r="R3446" s="87">
        <f t="shared" si="2883"/>
        <v>8.7522193227927716E-2</v>
      </c>
      <c r="S3446" s="64">
        <v>114</v>
      </c>
    </row>
    <row r="3447" spans="2:19" x14ac:dyDescent="0.25">
      <c r="B3447" s="62">
        <v>10</v>
      </c>
      <c r="C3447" s="64" t="s">
        <v>16</v>
      </c>
      <c r="D3447" s="68"/>
      <c r="E3447" s="68">
        <f t="shared" si="2876"/>
        <v>0</v>
      </c>
      <c r="F3447" s="63">
        <f t="shared" si="2877"/>
        <v>1.0177825812546004E-2</v>
      </c>
      <c r="G3447" s="65">
        <f>IFERROR(VLOOKUP(B3447,EFA!$C$2:$D$7,2,0),EFA!$D$7)</f>
        <v>1.0058360487805551</v>
      </c>
      <c r="H3447" s="69">
        <f>LGD!$D$7</f>
        <v>0.3</v>
      </c>
      <c r="I3447" s="68">
        <f t="shared" si="2878"/>
        <v>0</v>
      </c>
      <c r="J3447" s="70">
        <f t="shared" si="2879"/>
        <v>0.28223777860869115</v>
      </c>
      <c r="K3447" s="68">
        <f t="shared" si="2880"/>
        <v>0</v>
      </c>
      <c r="M3447" s="64">
        <v>120</v>
      </c>
      <c r="N3447" s="64">
        <v>1</v>
      </c>
      <c r="O3447" s="63">
        <f t="shared" si="2881"/>
        <v>0.13390000000000002</v>
      </c>
      <c r="P3447" s="87">
        <f t="shared" si="2875"/>
        <v>1.5161984128809442E-2</v>
      </c>
      <c r="Q3447" s="64">
        <f t="shared" si="2882"/>
        <v>6</v>
      </c>
      <c r="R3447" s="87">
        <f t="shared" si="2883"/>
        <v>8.7522193227927716E-2</v>
      </c>
      <c r="S3447" s="64">
        <v>114</v>
      </c>
    </row>
    <row r="3448" spans="2:19" x14ac:dyDescent="0.25">
      <c r="B3448" s="62">
        <v>10</v>
      </c>
      <c r="C3448" s="64" t="s">
        <v>17</v>
      </c>
      <c r="D3448" s="68"/>
      <c r="E3448" s="68">
        <f t="shared" si="2876"/>
        <v>0</v>
      </c>
      <c r="F3448" s="63">
        <f t="shared" si="2877"/>
        <v>1.0177825812546004E-2</v>
      </c>
      <c r="G3448" s="65">
        <f>IFERROR(VLOOKUP(B3448,EFA!$C$2:$D$7,2,0),EFA!$D$7)</f>
        <v>1.0058360487805551</v>
      </c>
      <c r="H3448" s="69">
        <f>LGD!$D$8</f>
        <v>4.6364209605119888E-2</v>
      </c>
      <c r="I3448" s="68">
        <f t="shared" si="2878"/>
        <v>0</v>
      </c>
      <c r="J3448" s="70">
        <f t="shared" si="2879"/>
        <v>0.28223777860869115</v>
      </c>
      <c r="K3448" s="68">
        <f t="shared" si="2880"/>
        <v>0</v>
      </c>
      <c r="M3448" s="64">
        <v>120</v>
      </c>
      <c r="N3448" s="64">
        <v>1</v>
      </c>
      <c r="O3448" s="63">
        <f t="shared" si="2881"/>
        <v>0.13390000000000002</v>
      </c>
      <c r="P3448" s="87">
        <f t="shared" si="2875"/>
        <v>1.5161984128809442E-2</v>
      </c>
      <c r="Q3448" s="64">
        <f t="shared" si="2882"/>
        <v>6</v>
      </c>
      <c r="R3448" s="87">
        <f t="shared" si="2883"/>
        <v>8.7522193227927716E-2</v>
      </c>
      <c r="S3448" s="64">
        <v>114</v>
      </c>
    </row>
    <row r="3449" spans="2:19" x14ac:dyDescent="0.25">
      <c r="B3449" s="62">
        <v>10</v>
      </c>
      <c r="C3449" s="64" t="s">
        <v>18</v>
      </c>
      <c r="D3449" s="68"/>
      <c r="E3449" s="68">
        <f t="shared" si="2876"/>
        <v>0</v>
      </c>
      <c r="F3449" s="63">
        <f t="shared" si="2877"/>
        <v>1.0177825812546004E-2</v>
      </c>
      <c r="G3449" s="65">
        <f>IFERROR(VLOOKUP(B3449,EFA!$C$2:$D$7,2,0),EFA!$D$7)</f>
        <v>1.0058360487805551</v>
      </c>
      <c r="H3449" s="69">
        <f>LGD!$D$9</f>
        <v>0.25</v>
      </c>
      <c r="I3449" s="68">
        <f t="shared" si="2878"/>
        <v>0</v>
      </c>
      <c r="J3449" s="70">
        <f t="shared" si="2879"/>
        <v>0.28223777860869115</v>
      </c>
      <c r="K3449" s="68">
        <f t="shared" si="2880"/>
        <v>0</v>
      </c>
      <c r="M3449" s="64">
        <v>120</v>
      </c>
      <c r="N3449" s="64">
        <v>1</v>
      </c>
      <c r="O3449" s="63">
        <f t="shared" si="2881"/>
        <v>0.13390000000000002</v>
      </c>
      <c r="P3449" s="87">
        <f t="shared" si="2875"/>
        <v>1.5161984128809442E-2</v>
      </c>
      <c r="Q3449" s="64">
        <f t="shared" si="2882"/>
        <v>6</v>
      </c>
      <c r="R3449" s="87">
        <f t="shared" si="2883"/>
        <v>8.7522193227927716E-2</v>
      </c>
      <c r="S3449" s="64">
        <v>114</v>
      </c>
    </row>
    <row r="3450" spans="2:19" x14ac:dyDescent="0.25">
      <c r="B3450" s="62">
        <v>10</v>
      </c>
      <c r="C3450" s="64" t="s">
        <v>19</v>
      </c>
      <c r="D3450" s="68"/>
      <c r="E3450" s="68">
        <f t="shared" si="2876"/>
        <v>0</v>
      </c>
      <c r="F3450" s="63">
        <f t="shared" si="2877"/>
        <v>1.0177825812546004E-2</v>
      </c>
      <c r="G3450" s="65">
        <f>IFERROR(VLOOKUP(B3450,EFA!$C$2:$D$7,2,0),EFA!$D$7)</f>
        <v>1.0058360487805551</v>
      </c>
      <c r="H3450" s="69">
        <f>LGD!$D$10</f>
        <v>0.35</v>
      </c>
      <c r="I3450" s="68">
        <f t="shared" si="2878"/>
        <v>0</v>
      </c>
      <c r="J3450" s="70">
        <f t="shared" si="2879"/>
        <v>0.28223777860869115</v>
      </c>
      <c r="K3450" s="68">
        <f t="shared" si="2880"/>
        <v>0</v>
      </c>
      <c r="M3450" s="64">
        <v>120</v>
      </c>
      <c r="N3450" s="64">
        <v>1</v>
      </c>
      <c r="O3450" s="63">
        <f t="shared" si="2881"/>
        <v>0.13390000000000002</v>
      </c>
      <c r="P3450" s="87">
        <f t="shared" si="2875"/>
        <v>1.5161984128809442E-2</v>
      </c>
      <c r="Q3450" s="64">
        <f t="shared" si="2882"/>
        <v>6</v>
      </c>
      <c r="R3450" s="87">
        <f t="shared" si="2883"/>
        <v>8.7522193227927716E-2</v>
      </c>
      <c r="S3450" s="64">
        <v>114</v>
      </c>
    </row>
    <row r="3451" spans="2:19" x14ac:dyDescent="0.25">
      <c r="B3451" s="62">
        <v>10</v>
      </c>
      <c r="C3451" s="64" t="s">
        <v>20</v>
      </c>
      <c r="D3451" s="68"/>
      <c r="E3451" s="68">
        <f t="shared" si="2876"/>
        <v>0</v>
      </c>
      <c r="F3451" s="63">
        <f t="shared" si="2877"/>
        <v>1.0177825812546004E-2</v>
      </c>
      <c r="G3451" s="65">
        <f>IFERROR(VLOOKUP(B3451,EFA!$C$2:$D$7,2,0),EFA!$D$7)</f>
        <v>1.0058360487805551</v>
      </c>
      <c r="H3451" s="69">
        <f>LGD!$D$11</f>
        <v>0.55000000000000004</v>
      </c>
      <c r="I3451" s="68">
        <f t="shared" si="2878"/>
        <v>0</v>
      </c>
      <c r="J3451" s="70">
        <f t="shared" si="2879"/>
        <v>0.28223777860869115</v>
      </c>
      <c r="K3451" s="68">
        <f t="shared" si="2880"/>
        <v>0</v>
      </c>
      <c r="M3451" s="64">
        <v>120</v>
      </c>
      <c r="N3451" s="64">
        <v>1</v>
      </c>
      <c r="O3451" s="63">
        <f t="shared" si="2881"/>
        <v>0.13390000000000002</v>
      </c>
      <c r="P3451" s="87">
        <f t="shared" si="2875"/>
        <v>1.5161984128809442E-2</v>
      </c>
      <c r="Q3451" s="64">
        <f t="shared" si="2882"/>
        <v>6</v>
      </c>
      <c r="R3451" s="87">
        <f t="shared" si="2883"/>
        <v>8.7522193227927716E-2</v>
      </c>
      <c r="S3451" s="64">
        <v>114</v>
      </c>
    </row>
    <row r="3452" spans="2:19" x14ac:dyDescent="0.25">
      <c r="C3452" s="88"/>
      <c r="D3452" s="89"/>
      <c r="E3452" s="89"/>
      <c r="F3452" s="90"/>
      <c r="G3452" s="91"/>
      <c r="H3452" s="92"/>
      <c r="I3452" s="89"/>
      <c r="J3452" s="93"/>
      <c r="K3452" s="89"/>
      <c r="M3452" s="94"/>
      <c r="N3452" s="94"/>
      <c r="O3452" s="95"/>
      <c r="P3452" s="96"/>
      <c r="Q3452" s="94"/>
      <c r="R3452" s="96"/>
      <c r="S3452" s="94"/>
    </row>
    <row r="3453" spans="2:19" x14ac:dyDescent="0.25">
      <c r="B3453" s="62" t="s">
        <v>52</v>
      </c>
      <c r="C3453" s="64" t="s">
        <v>9</v>
      </c>
      <c r="D3453" s="64">
        <v>13</v>
      </c>
      <c r="E3453" s="84" t="s">
        <v>26</v>
      </c>
      <c r="F3453" s="84" t="s">
        <v>39</v>
      </c>
      <c r="G3453" s="84" t="s">
        <v>27</v>
      </c>
      <c r="H3453" s="84" t="s">
        <v>28</v>
      </c>
      <c r="I3453" s="84" t="s">
        <v>29</v>
      </c>
      <c r="J3453" s="84" t="s">
        <v>30</v>
      </c>
      <c r="K3453" s="85" t="s">
        <v>31</v>
      </c>
      <c r="M3453" s="85" t="s">
        <v>32</v>
      </c>
      <c r="N3453" s="85" t="s">
        <v>33</v>
      </c>
      <c r="O3453" s="85" t="s">
        <v>34</v>
      </c>
      <c r="P3453" s="85" t="s">
        <v>35</v>
      </c>
      <c r="Q3453" s="85" t="s">
        <v>36</v>
      </c>
      <c r="R3453" s="85" t="s">
        <v>37</v>
      </c>
      <c r="S3453" s="85" t="s">
        <v>38</v>
      </c>
    </row>
    <row r="3454" spans="2:19" x14ac:dyDescent="0.25">
      <c r="B3454" s="62">
        <v>1</v>
      </c>
      <c r="C3454" s="64" t="s">
        <v>12</v>
      </c>
      <c r="D3454" s="68">
        <f>'61-90 days'!C30</f>
        <v>0</v>
      </c>
      <c r="E3454" s="68">
        <f t="shared" ref="E3454:E3462" si="2884">D3454*R3454</f>
        <v>0</v>
      </c>
      <c r="F3454" s="63">
        <f>$D$5</f>
        <v>0.24547174401825564</v>
      </c>
      <c r="G3454" s="65">
        <f>IFERROR(VLOOKUP(B3454,EFA!$C$2:$D$7,2,0),EFA!$D$7)</f>
        <v>1.0407772896135385</v>
      </c>
      <c r="H3454" s="69">
        <f>LGD!$D$3</f>
        <v>0</v>
      </c>
      <c r="I3454" s="68">
        <f>E3454*F3454*G3454*H3454</f>
        <v>0</v>
      </c>
      <c r="J3454" s="70">
        <f>1/((1+($O$16/12))^(M3454-Q3454))</f>
        <v>0.93558878588680383</v>
      </c>
      <c r="K3454" s="68">
        <f>I3454*J3454</f>
        <v>0</v>
      </c>
      <c r="M3454" s="64">
        <f>12*13</f>
        <v>156</v>
      </c>
      <c r="N3454" s="64">
        <v>1</v>
      </c>
      <c r="O3454" s="63">
        <f>$O$16</f>
        <v>0.13390000000000002</v>
      </c>
      <c r="P3454" s="87">
        <f t="shared" ref="P3454:P3462" si="2885">PMT(O3454/12,M3454,-N3454,0,0)</f>
        <v>1.3559712108601529E-2</v>
      </c>
      <c r="Q3454" s="64">
        <f>M3454-S3454</f>
        <v>150</v>
      </c>
      <c r="R3454" s="87">
        <f>PV(O3454/12,Q3454,-P3454,0,0)</f>
        <v>0.98518376647163319</v>
      </c>
      <c r="S3454" s="64">
        <v>6</v>
      </c>
    </row>
    <row r="3455" spans="2:19" x14ac:dyDescent="0.25">
      <c r="B3455" s="62">
        <v>1</v>
      </c>
      <c r="C3455" s="64" t="s">
        <v>13</v>
      </c>
      <c r="D3455" s="68">
        <f>'61-90 days'!D30</f>
        <v>0</v>
      </c>
      <c r="E3455" s="68">
        <f t="shared" si="2884"/>
        <v>0</v>
      </c>
      <c r="F3455" s="63">
        <f t="shared" ref="F3455:F3462" si="2886">$D$5</f>
        <v>0.24547174401825564</v>
      </c>
      <c r="G3455" s="65">
        <f>IFERROR(VLOOKUP(B3455,EFA!$C$2:$D$7,2,0),EFA!$D$7)</f>
        <v>1.0407772896135385</v>
      </c>
      <c r="H3455" s="69">
        <f>LGD!$D$4</f>
        <v>0.55000000000000004</v>
      </c>
      <c r="I3455" s="68">
        <f t="shared" ref="I3455:I3462" si="2887">E3455*F3455*G3455*H3455</f>
        <v>0</v>
      </c>
      <c r="J3455" s="70">
        <f t="shared" ref="J3455:J3462" si="2888">1/((1+($O$16/12))^(M3455-Q3455))</f>
        <v>0.93558878588680383</v>
      </c>
      <c r="K3455" s="68">
        <f t="shared" ref="K3455:K3462" si="2889">I3455*J3455</f>
        <v>0</v>
      </c>
      <c r="M3455" s="64">
        <f t="shared" ref="M3455:M3462" si="2890">12*13</f>
        <v>156</v>
      </c>
      <c r="N3455" s="64">
        <v>1</v>
      </c>
      <c r="O3455" s="63">
        <f t="shared" ref="O3455:O3462" si="2891">$O$16</f>
        <v>0.13390000000000002</v>
      </c>
      <c r="P3455" s="87">
        <f t="shared" si="2885"/>
        <v>1.3559712108601529E-2</v>
      </c>
      <c r="Q3455" s="64">
        <f t="shared" ref="Q3455:Q3462" si="2892">M3455-S3455</f>
        <v>150</v>
      </c>
      <c r="R3455" s="87">
        <f t="shared" ref="R3455:R3462" si="2893">PV(O3455/12,Q3455,-P3455,0,0)</f>
        <v>0.98518376647163319</v>
      </c>
      <c r="S3455" s="64">
        <v>6</v>
      </c>
    </row>
    <row r="3456" spans="2:19" x14ac:dyDescent="0.25">
      <c r="B3456" s="62">
        <v>1</v>
      </c>
      <c r="C3456" s="64" t="s">
        <v>14</v>
      </c>
      <c r="D3456" s="68">
        <f>'61-90 days'!E30</f>
        <v>0</v>
      </c>
      <c r="E3456" s="68">
        <f t="shared" si="2884"/>
        <v>0</v>
      </c>
      <c r="F3456" s="63">
        <f t="shared" si="2886"/>
        <v>0.24547174401825564</v>
      </c>
      <c r="G3456" s="65">
        <f>IFERROR(VLOOKUP(B3456,EFA!$C$2:$D$7,2,0),EFA!$D$7)</f>
        <v>1.0407772896135385</v>
      </c>
      <c r="H3456" s="69">
        <f>LGD!$D$5</f>
        <v>0.14000000000000001</v>
      </c>
      <c r="I3456" s="68">
        <f t="shared" si="2887"/>
        <v>0</v>
      </c>
      <c r="J3456" s="70">
        <f t="shared" si="2888"/>
        <v>0.93558878588680383</v>
      </c>
      <c r="K3456" s="68">
        <f t="shared" si="2889"/>
        <v>0</v>
      </c>
      <c r="M3456" s="64">
        <f t="shared" si="2890"/>
        <v>156</v>
      </c>
      <c r="N3456" s="64">
        <v>1</v>
      </c>
      <c r="O3456" s="63">
        <f t="shared" si="2891"/>
        <v>0.13390000000000002</v>
      </c>
      <c r="P3456" s="87">
        <f t="shared" si="2885"/>
        <v>1.3559712108601529E-2</v>
      </c>
      <c r="Q3456" s="64">
        <f t="shared" si="2892"/>
        <v>150</v>
      </c>
      <c r="R3456" s="87">
        <f t="shared" si="2893"/>
        <v>0.98518376647163319</v>
      </c>
      <c r="S3456" s="64">
        <v>6</v>
      </c>
    </row>
    <row r="3457" spans="2:19" x14ac:dyDescent="0.25">
      <c r="B3457" s="62">
        <v>1</v>
      </c>
      <c r="C3457" s="64" t="s">
        <v>15</v>
      </c>
      <c r="D3457" s="68">
        <f>'61-90 days'!F30</f>
        <v>0</v>
      </c>
      <c r="E3457" s="68">
        <f t="shared" si="2884"/>
        <v>0</v>
      </c>
      <c r="F3457" s="63">
        <f t="shared" si="2886"/>
        <v>0.24547174401825564</v>
      </c>
      <c r="G3457" s="65">
        <f>IFERROR(VLOOKUP(B3457,EFA!$C$2:$D$7,2,0),EFA!$D$7)</f>
        <v>1.0407772896135385</v>
      </c>
      <c r="H3457" s="69">
        <f>LGD!$D$6</f>
        <v>0.3</v>
      </c>
      <c r="I3457" s="68">
        <f t="shared" si="2887"/>
        <v>0</v>
      </c>
      <c r="J3457" s="70">
        <f t="shared" si="2888"/>
        <v>0.93558878588680383</v>
      </c>
      <c r="K3457" s="68">
        <f t="shared" si="2889"/>
        <v>0</v>
      </c>
      <c r="M3457" s="64">
        <f t="shared" si="2890"/>
        <v>156</v>
      </c>
      <c r="N3457" s="64">
        <v>1</v>
      </c>
      <c r="O3457" s="63">
        <f t="shared" si="2891"/>
        <v>0.13390000000000002</v>
      </c>
      <c r="P3457" s="87">
        <f t="shared" si="2885"/>
        <v>1.3559712108601529E-2</v>
      </c>
      <c r="Q3457" s="64">
        <f t="shared" si="2892"/>
        <v>150</v>
      </c>
      <c r="R3457" s="87">
        <f t="shared" si="2893"/>
        <v>0.98518376647163319</v>
      </c>
      <c r="S3457" s="64">
        <v>6</v>
      </c>
    </row>
    <row r="3458" spans="2:19" x14ac:dyDescent="0.25">
      <c r="B3458" s="62">
        <v>1</v>
      </c>
      <c r="C3458" s="64" t="s">
        <v>16</v>
      </c>
      <c r="D3458" s="68">
        <f>'61-90 days'!G30</f>
        <v>0</v>
      </c>
      <c r="E3458" s="68">
        <f t="shared" si="2884"/>
        <v>0</v>
      </c>
      <c r="F3458" s="63">
        <f t="shared" si="2886"/>
        <v>0.24547174401825564</v>
      </c>
      <c r="G3458" s="65">
        <f>IFERROR(VLOOKUP(B3458,EFA!$C$2:$D$7,2,0),EFA!$D$7)</f>
        <v>1.0407772896135385</v>
      </c>
      <c r="H3458" s="69">
        <f>LGD!$D$7</f>
        <v>0.3</v>
      </c>
      <c r="I3458" s="68">
        <f t="shared" si="2887"/>
        <v>0</v>
      </c>
      <c r="J3458" s="70">
        <f t="shared" si="2888"/>
        <v>0.93558878588680383</v>
      </c>
      <c r="K3458" s="68">
        <f t="shared" si="2889"/>
        <v>0</v>
      </c>
      <c r="M3458" s="64">
        <f t="shared" si="2890"/>
        <v>156</v>
      </c>
      <c r="N3458" s="64">
        <v>1</v>
      </c>
      <c r="O3458" s="63">
        <f t="shared" si="2891"/>
        <v>0.13390000000000002</v>
      </c>
      <c r="P3458" s="87">
        <f t="shared" si="2885"/>
        <v>1.3559712108601529E-2</v>
      </c>
      <c r="Q3458" s="64">
        <f t="shared" si="2892"/>
        <v>150</v>
      </c>
      <c r="R3458" s="87">
        <f t="shared" si="2893"/>
        <v>0.98518376647163319</v>
      </c>
      <c r="S3458" s="64">
        <v>6</v>
      </c>
    </row>
    <row r="3459" spans="2:19" x14ac:dyDescent="0.25">
      <c r="B3459" s="62">
        <v>1</v>
      </c>
      <c r="C3459" s="64" t="s">
        <v>17</v>
      </c>
      <c r="D3459" s="68">
        <f>'61-90 days'!H30</f>
        <v>0</v>
      </c>
      <c r="E3459" s="68">
        <f t="shared" si="2884"/>
        <v>0</v>
      </c>
      <c r="F3459" s="63">
        <f t="shared" si="2886"/>
        <v>0.24547174401825564</v>
      </c>
      <c r="G3459" s="65">
        <f>IFERROR(VLOOKUP(B3459,EFA!$C$2:$D$7,2,0),EFA!$D$7)</f>
        <v>1.0407772896135385</v>
      </c>
      <c r="H3459" s="69">
        <f>LGD!$D$8</f>
        <v>4.6364209605119888E-2</v>
      </c>
      <c r="I3459" s="68">
        <f t="shared" si="2887"/>
        <v>0</v>
      </c>
      <c r="J3459" s="70">
        <f t="shared" si="2888"/>
        <v>0.93558878588680383</v>
      </c>
      <c r="K3459" s="68">
        <f t="shared" si="2889"/>
        <v>0</v>
      </c>
      <c r="M3459" s="64">
        <f t="shared" si="2890"/>
        <v>156</v>
      </c>
      <c r="N3459" s="64">
        <v>1</v>
      </c>
      <c r="O3459" s="63">
        <f t="shared" si="2891"/>
        <v>0.13390000000000002</v>
      </c>
      <c r="P3459" s="87">
        <f t="shared" si="2885"/>
        <v>1.3559712108601529E-2</v>
      </c>
      <c r="Q3459" s="64">
        <f t="shared" si="2892"/>
        <v>150</v>
      </c>
      <c r="R3459" s="87">
        <f t="shared" si="2893"/>
        <v>0.98518376647163319</v>
      </c>
      <c r="S3459" s="64">
        <v>6</v>
      </c>
    </row>
    <row r="3460" spans="2:19" x14ac:dyDescent="0.25">
      <c r="B3460" s="62">
        <v>1</v>
      </c>
      <c r="C3460" s="64" t="s">
        <v>18</v>
      </c>
      <c r="D3460" s="68">
        <f>'61-90 days'!I30</f>
        <v>0</v>
      </c>
      <c r="E3460" s="68">
        <f t="shared" si="2884"/>
        <v>0</v>
      </c>
      <c r="F3460" s="63">
        <f t="shared" si="2886"/>
        <v>0.24547174401825564</v>
      </c>
      <c r="G3460" s="65">
        <f>IFERROR(VLOOKUP(B3460,EFA!$C$2:$D$7,2,0),EFA!$D$7)</f>
        <v>1.0407772896135385</v>
      </c>
      <c r="H3460" s="69">
        <f>LGD!$D$9</f>
        <v>0.25</v>
      </c>
      <c r="I3460" s="68">
        <f t="shared" si="2887"/>
        <v>0</v>
      </c>
      <c r="J3460" s="70">
        <f t="shared" si="2888"/>
        <v>0.93558878588680383</v>
      </c>
      <c r="K3460" s="68">
        <f t="shared" si="2889"/>
        <v>0</v>
      </c>
      <c r="M3460" s="64">
        <f t="shared" si="2890"/>
        <v>156</v>
      </c>
      <c r="N3460" s="64">
        <v>1</v>
      </c>
      <c r="O3460" s="63">
        <f t="shared" si="2891"/>
        <v>0.13390000000000002</v>
      </c>
      <c r="P3460" s="87">
        <f t="shared" si="2885"/>
        <v>1.3559712108601529E-2</v>
      </c>
      <c r="Q3460" s="64">
        <f t="shared" si="2892"/>
        <v>150</v>
      </c>
      <c r="R3460" s="87">
        <f t="shared" si="2893"/>
        <v>0.98518376647163319</v>
      </c>
      <c r="S3460" s="64">
        <v>6</v>
      </c>
    </row>
    <row r="3461" spans="2:19" x14ac:dyDescent="0.25">
      <c r="B3461" s="62">
        <v>1</v>
      </c>
      <c r="C3461" s="64" t="s">
        <v>19</v>
      </c>
      <c r="D3461" s="68">
        <f>'61-90 days'!J30</f>
        <v>0</v>
      </c>
      <c r="E3461" s="68">
        <f t="shared" si="2884"/>
        <v>0</v>
      </c>
      <c r="F3461" s="63">
        <f t="shared" si="2886"/>
        <v>0.24547174401825564</v>
      </c>
      <c r="G3461" s="65">
        <f>IFERROR(VLOOKUP(B3461,EFA!$C$2:$D$7,2,0),EFA!$D$7)</f>
        <v>1.0407772896135385</v>
      </c>
      <c r="H3461" s="69">
        <f>LGD!$D$10</f>
        <v>0.35</v>
      </c>
      <c r="I3461" s="68">
        <f t="shared" si="2887"/>
        <v>0</v>
      </c>
      <c r="J3461" s="70">
        <f t="shared" si="2888"/>
        <v>0.93558878588680383</v>
      </c>
      <c r="K3461" s="68">
        <f t="shared" si="2889"/>
        <v>0</v>
      </c>
      <c r="M3461" s="64">
        <f t="shared" si="2890"/>
        <v>156</v>
      </c>
      <c r="N3461" s="64">
        <v>1</v>
      </c>
      <c r="O3461" s="63">
        <f t="shared" si="2891"/>
        <v>0.13390000000000002</v>
      </c>
      <c r="P3461" s="87">
        <f t="shared" si="2885"/>
        <v>1.3559712108601529E-2</v>
      </c>
      <c r="Q3461" s="64">
        <f t="shared" si="2892"/>
        <v>150</v>
      </c>
      <c r="R3461" s="87">
        <f t="shared" si="2893"/>
        <v>0.98518376647163319</v>
      </c>
      <c r="S3461" s="64">
        <v>6</v>
      </c>
    </row>
    <row r="3462" spans="2:19" x14ac:dyDescent="0.25">
      <c r="B3462" s="62">
        <v>1</v>
      </c>
      <c r="C3462" s="64" t="s">
        <v>20</v>
      </c>
      <c r="D3462" s="68">
        <f>'61-90 days'!K30</f>
        <v>0</v>
      </c>
      <c r="E3462" s="68">
        <f t="shared" si="2884"/>
        <v>0</v>
      </c>
      <c r="F3462" s="63">
        <f t="shared" si="2886"/>
        <v>0.24547174401825564</v>
      </c>
      <c r="G3462" s="65">
        <f>IFERROR(VLOOKUP(B3462,EFA!$C$2:$D$7,2,0),EFA!$D$7)</f>
        <v>1.0407772896135385</v>
      </c>
      <c r="H3462" s="69">
        <f>LGD!$D$11</f>
        <v>0.55000000000000004</v>
      </c>
      <c r="I3462" s="68">
        <f t="shared" si="2887"/>
        <v>0</v>
      </c>
      <c r="J3462" s="70">
        <f t="shared" si="2888"/>
        <v>0.93558878588680383</v>
      </c>
      <c r="K3462" s="68">
        <f t="shared" si="2889"/>
        <v>0</v>
      </c>
      <c r="M3462" s="64">
        <f t="shared" si="2890"/>
        <v>156</v>
      </c>
      <c r="N3462" s="64">
        <v>1</v>
      </c>
      <c r="O3462" s="63">
        <f t="shared" si="2891"/>
        <v>0.13390000000000002</v>
      </c>
      <c r="P3462" s="87">
        <f t="shared" si="2885"/>
        <v>1.3559712108601529E-2</v>
      </c>
      <c r="Q3462" s="64">
        <f t="shared" si="2892"/>
        <v>150</v>
      </c>
      <c r="R3462" s="87">
        <f t="shared" si="2893"/>
        <v>0.98518376647163319</v>
      </c>
      <c r="S3462" s="64">
        <v>6</v>
      </c>
    </row>
    <row r="3463" spans="2:19" x14ac:dyDescent="0.25">
      <c r="C3463" s="88"/>
      <c r="D3463" s="89"/>
      <c r="E3463" s="89"/>
      <c r="F3463" s="90"/>
      <c r="G3463" s="91"/>
      <c r="H3463" s="92"/>
      <c r="I3463" s="89"/>
      <c r="J3463" s="93"/>
      <c r="K3463" s="89"/>
      <c r="M3463" s="94"/>
      <c r="N3463" s="94"/>
      <c r="O3463" s="95"/>
      <c r="P3463" s="96"/>
      <c r="Q3463" s="94"/>
      <c r="R3463" s="96"/>
      <c r="S3463" s="94"/>
    </row>
    <row r="3464" spans="2:19" x14ac:dyDescent="0.25">
      <c r="B3464" s="62" t="s">
        <v>52</v>
      </c>
      <c r="C3464" s="64" t="s">
        <v>9</v>
      </c>
      <c r="D3464" s="64">
        <v>13</v>
      </c>
      <c r="E3464" s="84" t="s">
        <v>26</v>
      </c>
      <c r="F3464" s="84" t="s">
        <v>39</v>
      </c>
      <c r="G3464" s="84" t="s">
        <v>27</v>
      </c>
      <c r="H3464" s="84" t="s">
        <v>28</v>
      </c>
      <c r="I3464" s="84" t="s">
        <v>29</v>
      </c>
      <c r="J3464" s="84" t="s">
        <v>30</v>
      </c>
      <c r="K3464" s="85" t="s">
        <v>31</v>
      </c>
      <c r="M3464" s="85" t="s">
        <v>32</v>
      </c>
      <c r="N3464" s="85" t="s">
        <v>33</v>
      </c>
      <c r="O3464" s="85" t="s">
        <v>34</v>
      </c>
      <c r="P3464" s="85" t="s">
        <v>35</v>
      </c>
      <c r="Q3464" s="85" t="s">
        <v>36</v>
      </c>
      <c r="R3464" s="85" t="s">
        <v>37</v>
      </c>
      <c r="S3464" s="85" t="s">
        <v>38</v>
      </c>
    </row>
    <row r="3465" spans="2:19" x14ac:dyDescent="0.25">
      <c r="B3465" s="62">
        <v>2</v>
      </c>
      <c r="C3465" s="64" t="s">
        <v>12</v>
      </c>
      <c r="D3465" s="68"/>
      <c r="E3465" s="68">
        <f>$D$3454*R3465</f>
        <v>0</v>
      </c>
      <c r="F3465" s="63">
        <f>$E$5-$D$5</f>
        <v>6.8235135937094266E-2</v>
      </c>
      <c r="G3465" s="65">
        <f>IFERROR(VLOOKUP(B3465,EFA!$C$2:$D$7,2,0),EFA!$D$7)</f>
        <v>0.97341921930465047</v>
      </c>
      <c r="H3465" s="69">
        <f>LGD!$D$3</f>
        <v>0</v>
      </c>
      <c r="I3465" s="68">
        <f>E3465*F3465*G3465*H3465</f>
        <v>0</v>
      </c>
      <c r="J3465" s="70">
        <f>1/((1+($O$16/12))^(M3465-Q3465))</f>
        <v>0.81894554163582844</v>
      </c>
      <c r="K3465" s="68">
        <f>I3465*J3465</f>
        <v>0</v>
      </c>
      <c r="M3465" s="64">
        <f t="shared" ref="M3465:M3473" si="2894">12*13</f>
        <v>156</v>
      </c>
      <c r="N3465" s="64">
        <v>1</v>
      </c>
      <c r="O3465" s="63">
        <f>$O$16</f>
        <v>0.13390000000000002</v>
      </c>
      <c r="P3465" s="87">
        <f t="shared" ref="P3465:P3473" si="2895">PMT(O3465/12,M3465,-N3465,0,0)</f>
        <v>1.3559712108601529E-2</v>
      </c>
      <c r="Q3465" s="64">
        <f>M3465-S3465</f>
        <v>138</v>
      </c>
      <c r="R3465" s="87">
        <f>PV(O3465/12,Q3465,-P3465,0,0)</f>
        <v>0.9524209750788204</v>
      </c>
      <c r="S3465" s="64">
        <f>12+6</f>
        <v>18</v>
      </c>
    </row>
    <row r="3466" spans="2:19" x14ac:dyDescent="0.25">
      <c r="B3466" s="62">
        <v>2</v>
      </c>
      <c r="C3466" s="64" t="s">
        <v>13</v>
      </c>
      <c r="D3466" s="68"/>
      <c r="E3466" s="68">
        <f>$D$3455*R3466</f>
        <v>0</v>
      </c>
      <c r="F3466" s="63">
        <f t="shared" ref="F3466:F3473" si="2896">$E$5-$D$5</f>
        <v>6.8235135937094266E-2</v>
      </c>
      <c r="G3466" s="65">
        <f>IFERROR(VLOOKUP(B3466,EFA!$C$2:$D$7,2,0),EFA!$D$7)</f>
        <v>0.97341921930465047</v>
      </c>
      <c r="H3466" s="69">
        <f>LGD!$D$4</f>
        <v>0.55000000000000004</v>
      </c>
      <c r="I3466" s="68">
        <f t="shared" ref="I3466:I3473" si="2897">E3466*F3466*G3466*H3466</f>
        <v>0</v>
      </c>
      <c r="J3466" s="70">
        <f t="shared" ref="J3466:J3473" si="2898">1/((1+($O$16/12))^(M3466-Q3466))</f>
        <v>0.81894554163582844</v>
      </c>
      <c r="K3466" s="68">
        <f t="shared" ref="K3466:K3473" si="2899">I3466*J3466</f>
        <v>0</v>
      </c>
      <c r="M3466" s="64">
        <f t="shared" si="2894"/>
        <v>156</v>
      </c>
      <c r="N3466" s="64">
        <v>1</v>
      </c>
      <c r="O3466" s="63">
        <f t="shared" ref="O3466:O3473" si="2900">$O$16</f>
        <v>0.13390000000000002</v>
      </c>
      <c r="P3466" s="87">
        <f t="shared" si="2895"/>
        <v>1.3559712108601529E-2</v>
      </c>
      <c r="Q3466" s="64">
        <f t="shared" ref="Q3466:Q3473" si="2901">M3466-S3466</f>
        <v>138</v>
      </c>
      <c r="R3466" s="87">
        <f t="shared" ref="R3466:R3473" si="2902">PV(O3466/12,Q3466,-P3466,0,0)</f>
        <v>0.9524209750788204</v>
      </c>
      <c r="S3466" s="64">
        <f t="shared" ref="S3466:S3473" si="2903">12+6</f>
        <v>18</v>
      </c>
    </row>
    <row r="3467" spans="2:19" x14ac:dyDescent="0.25">
      <c r="B3467" s="62">
        <v>2</v>
      </c>
      <c r="C3467" s="64" t="s">
        <v>14</v>
      </c>
      <c r="D3467" s="68"/>
      <c r="E3467" s="68">
        <f>$D$3456*R3467</f>
        <v>0</v>
      </c>
      <c r="F3467" s="63">
        <f t="shared" si="2896"/>
        <v>6.8235135937094266E-2</v>
      </c>
      <c r="G3467" s="65">
        <f>IFERROR(VLOOKUP(B3467,EFA!$C$2:$D$7,2,0),EFA!$D$7)</f>
        <v>0.97341921930465047</v>
      </c>
      <c r="H3467" s="69">
        <f>LGD!$D$5</f>
        <v>0.14000000000000001</v>
      </c>
      <c r="I3467" s="68">
        <f t="shared" si="2897"/>
        <v>0</v>
      </c>
      <c r="J3467" s="70">
        <f t="shared" si="2898"/>
        <v>0.81894554163582844</v>
      </c>
      <c r="K3467" s="68">
        <f t="shared" si="2899"/>
        <v>0</v>
      </c>
      <c r="M3467" s="64">
        <f t="shared" si="2894"/>
        <v>156</v>
      </c>
      <c r="N3467" s="64">
        <v>1</v>
      </c>
      <c r="O3467" s="63">
        <f t="shared" si="2900"/>
        <v>0.13390000000000002</v>
      </c>
      <c r="P3467" s="87">
        <f t="shared" si="2895"/>
        <v>1.3559712108601529E-2</v>
      </c>
      <c r="Q3467" s="64">
        <f t="shared" si="2901"/>
        <v>138</v>
      </c>
      <c r="R3467" s="87">
        <f t="shared" si="2902"/>
        <v>0.9524209750788204</v>
      </c>
      <c r="S3467" s="64">
        <f t="shared" si="2903"/>
        <v>18</v>
      </c>
    </row>
    <row r="3468" spans="2:19" x14ac:dyDescent="0.25">
      <c r="B3468" s="62">
        <v>2</v>
      </c>
      <c r="C3468" s="64" t="s">
        <v>15</v>
      </c>
      <c r="D3468" s="68"/>
      <c r="E3468" s="68">
        <f>$D$3457*R3468</f>
        <v>0</v>
      </c>
      <c r="F3468" s="63">
        <f t="shared" si="2896"/>
        <v>6.8235135937094266E-2</v>
      </c>
      <c r="G3468" s="65">
        <f>IFERROR(VLOOKUP(B3468,EFA!$C$2:$D$7,2,0),EFA!$D$7)</f>
        <v>0.97341921930465047</v>
      </c>
      <c r="H3468" s="69">
        <f>LGD!$D$6</f>
        <v>0.3</v>
      </c>
      <c r="I3468" s="68">
        <f t="shared" si="2897"/>
        <v>0</v>
      </c>
      <c r="J3468" s="70">
        <f t="shared" si="2898"/>
        <v>0.81894554163582844</v>
      </c>
      <c r="K3468" s="68">
        <f t="shared" si="2899"/>
        <v>0</v>
      </c>
      <c r="M3468" s="64">
        <f t="shared" si="2894"/>
        <v>156</v>
      </c>
      <c r="N3468" s="64">
        <v>1</v>
      </c>
      <c r="O3468" s="63">
        <f t="shared" si="2900"/>
        <v>0.13390000000000002</v>
      </c>
      <c r="P3468" s="87">
        <f t="shared" si="2895"/>
        <v>1.3559712108601529E-2</v>
      </c>
      <c r="Q3468" s="64">
        <f t="shared" si="2901"/>
        <v>138</v>
      </c>
      <c r="R3468" s="87">
        <f t="shared" si="2902"/>
        <v>0.9524209750788204</v>
      </c>
      <c r="S3468" s="64">
        <f t="shared" si="2903"/>
        <v>18</v>
      </c>
    </row>
    <row r="3469" spans="2:19" x14ac:dyDescent="0.25">
      <c r="B3469" s="62">
        <v>2</v>
      </c>
      <c r="C3469" s="64" t="s">
        <v>16</v>
      </c>
      <c r="D3469" s="68"/>
      <c r="E3469" s="68">
        <f>$D$3458*R3469</f>
        <v>0</v>
      </c>
      <c r="F3469" s="63">
        <f t="shared" si="2896"/>
        <v>6.8235135937094266E-2</v>
      </c>
      <c r="G3469" s="65">
        <f>IFERROR(VLOOKUP(B3469,EFA!$C$2:$D$7,2,0),EFA!$D$7)</f>
        <v>0.97341921930465047</v>
      </c>
      <c r="H3469" s="69">
        <f>LGD!$D$7</f>
        <v>0.3</v>
      </c>
      <c r="I3469" s="68">
        <f t="shared" si="2897"/>
        <v>0</v>
      </c>
      <c r="J3469" s="70">
        <f t="shared" si="2898"/>
        <v>0.81894554163582844</v>
      </c>
      <c r="K3469" s="68">
        <f t="shared" si="2899"/>
        <v>0</v>
      </c>
      <c r="M3469" s="64">
        <f t="shared" si="2894"/>
        <v>156</v>
      </c>
      <c r="N3469" s="64">
        <v>1</v>
      </c>
      <c r="O3469" s="63">
        <f t="shared" si="2900"/>
        <v>0.13390000000000002</v>
      </c>
      <c r="P3469" s="87">
        <f t="shared" si="2895"/>
        <v>1.3559712108601529E-2</v>
      </c>
      <c r="Q3469" s="64">
        <f t="shared" si="2901"/>
        <v>138</v>
      </c>
      <c r="R3469" s="87">
        <f t="shared" si="2902"/>
        <v>0.9524209750788204</v>
      </c>
      <c r="S3469" s="64">
        <f t="shared" si="2903"/>
        <v>18</v>
      </c>
    </row>
    <row r="3470" spans="2:19" x14ac:dyDescent="0.25">
      <c r="B3470" s="62">
        <v>2</v>
      </c>
      <c r="C3470" s="64" t="s">
        <v>17</v>
      </c>
      <c r="D3470" s="68"/>
      <c r="E3470" s="68">
        <f>$D$3459*R3470</f>
        <v>0</v>
      </c>
      <c r="F3470" s="63">
        <f t="shared" si="2896"/>
        <v>6.8235135937094266E-2</v>
      </c>
      <c r="G3470" s="65">
        <f>IFERROR(VLOOKUP(B3470,EFA!$C$2:$D$7,2,0),EFA!$D$7)</f>
        <v>0.97341921930465047</v>
      </c>
      <c r="H3470" s="69">
        <f>LGD!$D$8</f>
        <v>4.6364209605119888E-2</v>
      </c>
      <c r="I3470" s="68">
        <f t="shared" si="2897"/>
        <v>0</v>
      </c>
      <c r="J3470" s="70">
        <f t="shared" si="2898"/>
        <v>0.81894554163582844</v>
      </c>
      <c r="K3470" s="68">
        <f t="shared" si="2899"/>
        <v>0</v>
      </c>
      <c r="M3470" s="64">
        <f t="shared" si="2894"/>
        <v>156</v>
      </c>
      <c r="N3470" s="64">
        <v>1</v>
      </c>
      <c r="O3470" s="63">
        <f t="shared" si="2900"/>
        <v>0.13390000000000002</v>
      </c>
      <c r="P3470" s="87">
        <f t="shared" si="2895"/>
        <v>1.3559712108601529E-2</v>
      </c>
      <c r="Q3470" s="64">
        <f t="shared" si="2901"/>
        <v>138</v>
      </c>
      <c r="R3470" s="87">
        <f t="shared" si="2902"/>
        <v>0.9524209750788204</v>
      </c>
      <c r="S3470" s="64">
        <f t="shared" si="2903"/>
        <v>18</v>
      </c>
    </row>
    <row r="3471" spans="2:19" x14ac:dyDescent="0.25">
      <c r="B3471" s="62">
        <v>2</v>
      </c>
      <c r="C3471" s="64" t="s">
        <v>18</v>
      </c>
      <c r="D3471" s="68"/>
      <c r="E3471" s="68">
        <f>$D$3460*R3471</f>
        <v>0</v>
      </c>
      <c r="F3471" s="63">
        <f t="shared" si="2896"/>
        <v>6.8235135937094266E-2</v>
      </c>
      <c r="G3471" s="65">
        <f>IFERROR(VLOOKUP(B3471,EFA!$C$2:$D$7,2,0),EFA!$D$7)</f>
        <v>0.97341921930465047</v>
      </c>
      <c r="H3471" s="69">
        <f>LGD!$D$9</f>
        <v>0.25</v>
      </c>
      <c r="I3471" s="68">
        <f t="shared" si="2897"/>
        <v>0</v>
      </c>
      <c r="J3471" s="70">
        <f t="shared" si="2898"/>
        <v>0.81894554163582844</v>
      </c>
      <c r="K3471" s="68">
        <f t="shared" si="2899"/>
        <v>0</v>
      </c>
      <c r="M3471" s="64">
        <f t="shared" si="2894"/>
        <v>156</v>
      </c>
      <c r="N3471" s="64">
        <v>1</v>
      </c>
      <c r="O3471" s="63">
        <f t="shared" si="2900"/>
        <v>0.13390000000000002</v>
      </c>
      <c r="P3471" s="87">
        <f t="shared" si="2895"/>
        <v>1.3559712108601529E-2</v>
      </c>
      <c r="Q3471" s="64">
        <f t="shared" si="2901"/>
        <v>138</v>
      </c>
      <c r="R3471" s="87">
        <f t="shared" si="2902"/>
        <v>0.9524209750788204</v>
      </c>
      <c r="S3471" s="64">
        <f t="shared" si="2903"/>
        <v>18</v>
      </c>
    </row>
    <row r="3472" spans="2:19" x14ac:dyDescent="0.25">
      <c r="B3472" s="62">
        <v>2</v>
      </c>
      <c r="C3472" s="64" t="s">
        <v>19</v>
      </c>
      <c r="D3472" s="68"/>
      <c r="E3472" s="68">
        <f>$D$3461*R3472</f>
        <v>0</v>
      </c>
      <c r="F3472" s="63">
        <f t="shared" si="2896"/>
        <v>6.8235135937094266E-2</v>
      </c>
      <c r="G3472" s="65">
        <f>IFERROR(VLOOKUP(B3472,EFA!$C$2:$D$7,2,0),EFA!$D$7)</f>
        <v>0.97341921930465047</v>
      </c>
      <c r="H3472" s="69">
        <f>LGD!$D$10</f>
        <v>0.35</v>
      </c>
      <c r="I3472" s="68">
        <f t="shared" si="2897"/>
        <v>0</v>
      </c>
      <c r="J3472" s="70">
        <f t="shared" si="2898"/>
        <v>0.81894554163582844</v>
      </c>
      <c r="K3472" s="68">
        <f t="shared" si="2899"/>
        <v>0</v>
      </c>
      <c r="M3472" s="64">
        <f t="shared" si="2894"/>
        <v>156</v>
      </c>
      <c r="N3472" s="64">
        <v>1</v>
      </c>
      <c r="O3472" s="63">
        <f t="shared" si="2900"/>
        <v>0.13390000000000002</v>
      </c>
      <c r="P3472" s="87">
        <f t="shared" si="2895"/>
        <v>1.3559712108601529E-2</v>
      </c>
      <c r="Q3472" s="64">
        <f t="shared" si="2901"/>
        <v>138</v>
      </c>
      <c r="R3472" s="87">
        <f t="shared" si="2902"/>
        <v>0.9524209750788204</v>
      </c>
      <c r="S3472" s="64">
        <f t="shared" si="2903"/>
        <v>18</v>
      </c>
    </row>
    <row r="3473" spans="2:19" x14ac:dyDescent="0.25">
      <c r="B3473" s="62">
        <v>2</v>
      </c>
      <c r="C3473" s="64" t="s">
        <v>20</v>
      </c>
      <c r="D3473" s="68"/>
      <c r="E3473" s="68">
        <f>$D$3462*R3473</f>
        <v>0</v>
      </c>
      <c r="F3473" s="63">
        <f t="shared" si="2896"/>
        <v>6.8235135937094266E-2</v>
      </c>
      <c r="G3473" s="65">
        <f>IFERROR(VLOOKUP(B3473,EFA!$C$2:$D$7,2,0),EFA!$D$7)</f>
        <v>0.97341921930465047</v>
      </c>
      <c r="H3473" s="69">
        <f>LGD!$D$11</f>
        <v>0.55000000000000004</v>
      </c>
      <c r="I3473" s="68">
        <f t="shared" si="2897"/>
        <v>0</v>
      </c>
      <c r="J3473" s="70">
        <f t="shared" si="2898"/>
        <v>0.81894554163582844</v>
      </c>
      <c r="K3473" s="68">
        <f t="shared" si="2899"/>
        <v>0</v>
      </c>
      <c r="M3473" s="64">
        <f t="shared" si="2894"/>
        <v>156</v>
      </c>
      <c r="N3473" s="64">
        <v>1</v>
      </c>
      <c r="O3473" s="63">
        <f t="shared" si="2900"/>
        <v>0.13390000000000002</v>
      </c>
      <c r="P3473" s="87">
        <f t="shared" si="2895"/>
        <v>1.3559712108601529E-2</v>
      </c>
      <c r="Q3473" s="64">
        <f t="shared" si="2901"/>
        <v>138</v>
      </c>
      <c r="R3473" s="87">
        <f t="shared" si="2902"/>
        <v>0.9524209750788204</v>
      </c>
      <c r="S3473" s="64">
        <f t="shared" si="2903"/>
        <v>18</v>
      </c>
    </row>
    <row r="3474" spans="2:19" x14ac:dyDescent="0.25">
      <c r="C3474" s="64"/>
      <c r="D3474" s="68"/>
      <c r="E3474" s="68"/>
      <c r="F3474" s="63"/>
      <c r="G3474" s="65"/>
      <c r="H3474" s="69"/>
      <c r="I3474" s="68"/>
      <c r="J3474" s="70"/>
      <c r="K3474" s="68"/>
      <c r="M3474" s="64"/>
      <c r="N3474" s="64"/>
      <c r="O3474" s="63"/>
      <c r="P3474" s="87"/>
      <c r="Q3474" s="64"/>
      <c r="R3474" s="87"/>
      <c r="S3474" s="64"/>
    </row>
    <row r="3475" spans="2:19" x14ac:dyDescent="0.25">
      <c r="B3475" s="62" t="s">
        <v>52</v>
      </c>
      <c r="C3475" s="64" t="s">
        <v>9</v>
      </c>
      <c r="D3475" s="64">
        <v>13</v>
      </c>
      <c r="E3475" s="84" t="s">
        <v>26</v>
      </c>
      <c r="F3475" s="84" t="s">
        <v>39</v>
      </c>
      <c r="G3475" s="84" t="s">
        <v>27</v>
      </c>
      <c r="H3475" s="84" t="s">
        <v>28</v>
      </c>
      <c r="I3475" s="84" t="s">
        <v>29</v>
      </c>
      <c r="J3475" s="84" t="s">
        <v>30</v>
      </c>
      <c r="K3475" s="85" t="s">
        <v>31</v>
      </c>
      <c r="M3475" s="85" t="s">
        <v>32</v>
      </c>
      <c r="N3475" s="85" t="s">
        <v>33</v>
      </c>
      <c r="O3475" s="85" t="s">
        <v>34</v>
      </c>
      <c r="P3475" s="85" t="s">
        <v>35</v>
      </c>
      <c r="Q3475" s="85" t="s">
        <v>36</v>
      </c>
      <c r="R3475" s="85" t="s">
        <v>37</v>
      </c>
      <c r="S3475" s="85" t="s">
        <v>38</v>
      </c>
    </row>
    <row r="3476" spans="2:19" x14ac:dyDescent="0.25">
      <c r="B3476" s="62">
        <v>3</v>
      </c>
      <c r="C3476" s="64" t="s">
        <v>12</v>
      </c>
      <c r="D3476" s="68"/>
      <c r="E3476" s="68">
        <f>D3454*R3476</f>
        <v>0</v>
      </c>
      <c r="F3476" s="63">
        <f>$F$5-$E$5</f>
        <v>3.7666334865383122E-2</v>
      </c>
      <c r="G3476" s="65">
        <f>IFERROR(VLOOKUP(B3476,EFA!$C$2:$D$7,2,0),EFA!$D$7)</f>
        <v>0.97750576770633035</v>
      </c>
      <c r="H3476" s="69">
        <f>LGD!$D$3</f>
        <v>0</v>
      </c>
      <c r="I3476" s="68">
        <f>E3476*F3476*G3476*H3476</f>
        <v>0</v>
      </c>
      <c r="J3476" s="70">
        <f>1/((1+($O$16/12))^(M3476-Q3476))</f>
        <v>0.7168446333284122</v>
      </c>
      <c r="K3476" s="68">
        <f>I3476*J3476</f>
        <v>0</v>
      </c>
      <c r="M3476" s="64">
        <f t="shared" ref="M3476:M3484" si="2904">12*13</f>
        <v>156</v>
      </c>
      <c r="N3476" s="64">
        <v>1</v>
      </c>
      <c r="O3476" s="63">
        <f>$O$16</f>
        <v>0.13390000000000002</v>
      </c>
      <c r="P3476" s="87">
        <f t="shared" ref="P3476:P3484" si="2905">PMT(O3476/12,M3476,-N3476,0,0)</f>
        <v>1.3559712108601529E-2</v>
      </c>
      <c r="Q3476" s="64">
        <f>M3476-S3476</f>
        <v>126</v>
      </c>
      <c r="R3476" s="87">
        <f>PV(O3476/12,Q3476,-P3476,0,0)</f>
        <v>0.91499174607265654</v>
      </c>
      <c r="S3476" s="64">
        <f>12+12+6</f>
        <v>30</v>
      </c>
    </row>
    <row r="3477" spans="2:19" x14ac:dyDescent="0.25">
      <c r="B3477" s="62">
        <v>3</v>
      </c>
      <c r="C3477" s="64" t="s">
        <v>13</v>
      </c>
      <c r="D3477" s="68"/>
      <c r="E3477" s="68">
        <f t="shared" ref="E3477:E3484" si="2906">D3455*R3477</f>
        <v>0</v>
      </c>
      <c r="F3477" s="63">
        <f t="shared" ref="F3477:F3484" si="2907">$F$5-$E$5</f>
        <v>3.7666334865383122E-2</v>
      </c>
      <c r="G3477" s="65">
        <f>IFERROR(VLOOKUP(B3477,EFA!$C$2:$D$7,2,0),EFA!$D$7)</f>
        <v>0.97750576770633035</v>
      </c>
      <c r="H3477" s="69">
        <f>LGD!$D$4</f>
        <v>0.55000000000000004</v>
      </c>
      <c r="I3477" s="68">
        <f t="shared" ref="I3477:I3484" si="2908">E3477*F3477*G3477*H3477</f>
        <v>0</v>
      </c>
      <c r="J3477" s="70">
        <f t="shared" ref="J3477:J3484" si="2909">1/((1+($O$16/12))^(M3477-Q3477))</f>
        <v>0.7168446333284122</v>
      </c>
      <c r="K3477" s="68">
        <f t="shared" ref="K3477:K3484" si="2910">I3477*J3477</f>
        <v>0</v>
      </c>
      <c r="M3477" s="64">
        <f t="shared" si="2904"/>
        <v>156</v>
      </c>
      <c r="N3477" s="64">
        <v>1</v>
      </c>
      <c r="O3477" s="63">
        <f t="shared" ref="O3477:O3484" si="2911">$O$16</f>
        <v>0.13390000000000002</v>
      </c>
      <c r="P3477" s="87">
        <f t="shared" si="2905"/>
        <v>1.3559712108601529E-2</v>
      </c>
      <c r="Q3477" s="64">
        <f t="shared" ref="Q3477:Q3484" si="2912">M3477-S3477</f>
        <v>126</v>
      </c>
      <c r="R3477" s="87">
        <f t="shared" ref="R3477:R3484" si="2913">PV(O3477/12,Q3477,-P3477,0,0)</f>
        <v>0.91499174607265654</v>
      </c>
      <c r="S3477" s="64">
        <f t="shared" ref="S3477:S3484" si="2914">12+12+6</f>
        <v>30</v>
      </c>
    </row>
    <row r="3478" spans="2:19" x14ac:dyDescent="0.25">
      <c r="B3478" s="62">
        <v>3</v>
      </c>
      <c r="C3478" s="64" t="s">
        <v>14</v>
      </c>
      <c r="D3478" s="68"/>
      <c r="E3478" s="68">
        <f t="shared" si="2906"/>
        <v>0</v>
      </c>
      <c r="F3478" s="63">
        <f t="shared" si="2907"/>
        <v>3.7666334865383122E-2</v>
      </c>
      <c r="G3478" s="65">
        <f>IFERROR(VLOOKUP(B3478,EFA!$C$2:$D$7,2,0),EFA!$D$7)</f>
        <v>0.97750576770633035</v>
      </c>
      <c r="H3478" s="69">
        <f>LGD!$D$5</f>
        <v>0.14000000000000001</v>
      </c>
      <c r="I3478" s="68">
        <f t="shared" si="2908"/>
        <v>0</v>
      </c>
      <c r="J3478" s="70">
        <f t="shared" si="2909"/>
        <v>0.7168446333284122</v>
      </c>
      <c r="K3478" s="68">
        <f t="shared" si="2910"/>
        <v>0</v>
      </c>
      <c r="M3478" s="64">
        <f t="shared" si="2904"/>
        <v>156</v>
      </c>
      <c r="N3478" s="64">
        <v>1</v>
      </c>
      <c r="O3478" s="63">
        <f t="shared" si="2911"/>
        <v>0.13390000000000002</v>
      </c>
      <c r="P3478" s="87">
        <f t="shared" si="2905"/>
        <v>1.3559712108601529E-2</v>
      </c>
      <c r="Q3478" s="64">
        <f t="shared" si="2912"/>
        <v>126</v>
      </c>
      <c r="R3478" s="87">
        <f t="shared" si="2913"/>
        <v>0.91499174607265654</v>
      </c>
      <c r="S3478" s="64">
        <f t="shared" si="2914"/>
        <v>30</v>
      </c>
    </row>
    <row r="3479" spans="2:19" x14ac:dyDescent="0.25">
      <c r="B3479" s="62">
        <v>3</v>
      </c>
      <c r="C3479" s="64" t="s">
        <v>15</v>
      </c>
      <c r="D3479" s="68"/>
      <c r="E3479" s="68">
        <f t="shared" si="2906"/>
        <v>0</v>
      </c>
      <c r="F3479" s="63">
        <f t="shared" si="2907"/>
        <v>3.7666334865383122E-2</v>
      </c>
      <c r="G3479" s="65">
        <f>IFERROR(VLOOKUP(B3479,EFA!$C$2:$D$7,2,0),EFA!$D$7)</f>
        <v>0.97750576770633035</v>
      </c>
      <c r="H3479" s="69">
        <f>LGD!$D$6</f>
        <v>0.3</v>
      </c>
      <c r="I3479" s="68">
        <f t="shared" si="2908"/>
        <v>0</v>
      </c>
      <c r="J3479" s="70">
        <f t="shared" si="2909"/>
        <v>0.7168446333284122</v>
      </c>
      <c r="K3479" s="68">
        <f t="shared" si="2910"/>
        <v>0</v>
      </c>
      <c r="M3479" s="64">
        <f t="shared" si="2904"/>
        <v>156</v>
      </c>
      <c r="N3479" s="64">
        <v>1</v>
      </c>
      <c r="O3479" s="63">
        <f t="shared" si="2911"/>
        <v>0.13390000000000002</v>
      </c>
      <c r="P3479" s="87">
        <f t="shared" si="2905"/>
        <v>1.3559712108601529E-2</v>
      </c>
      <c r="Q3479" s="64">
        <f t="shared" si="2912"/>
        <v>126</v>
      </c>
      <c r="R3479" s="87">
        <f t="shared" si="2913"/>
        <v>0.91499174607265654</v>
      </c>
      <c r="S3479" s="64">
        <f t="shared" si="2914"/>
        <v>30</v>
      </c>
    </row>
    <row r="3480" spans="2:19" x14ac:dyDescent="0.25">
      <c r="B3480" s="62">
        <v>3</v>
      </c>
      <c r="C3480" s="64" t="s">
        <v>16</v>
      </c>
      <c r="D3480" s="68"/>
      <c r="E3480" s="68">
        <f t="shared" si="2906"/>
        <v>0</v>
      </c>
      <c r="F3480" s="63">
        <f t="shared" si="2907"/>
        <v>3.7666334865383122E-2</v>
      </c>
      <c r="G3480" s="65">
        <f>IFERROR(VLOOKUP(B3480,EFA!$C$2:$D$7,2,0),EFA!$D$7)</f>
        <v>0.97750576770633035</v>
      </c>
      <c r="H3480" s="69">
        <f>LGD!$D$7</f>
        <v>0.3</v>
      </c>
      <c r="I3480" s="68">
        <f t="shared" si="2908"/>
        <v>0</v>
      </c>
      <c r="J3480" s="70">
        <f t="shared" si="2909"/>
        <v>0.7168446333284122</v>
      </c>
      <c r="K3480" s="68">
        <f t="shared" si="2910"/>
        <v>0</v>
      </c>
      <c r="M3480" s="64">
        <f t="shared" si="2904"/>
        <v>156</v>
      </c>
      <c r="N3480" s="64">
        <v>1</v>
      </c>
      <c r="O3480" s="63">
        <f t="shared" si="2911"/>
        <v>0.13390000000000002</v>
      </c>
      <c r="P3480" s="87">
        <f t="shared" si="2905"/>
        <v>1.3559712108601529E-2</v>
      </c>
      <c r="Q3480" s="64">
        <f t="shared" si="2912"/>
        <v>126</v>
      </c>
      <c r="R3480" s="87">
        <f t="shared" si="2913"/>
        <v>0.91499174607265654</v>
      </c>
      <c r="S3480" s="64">
        <f t="shared" si="2914"/>
        <v>30</v>
      </c>
    </row>
    <row r="3481" spans="2:19" x14ac:dyDescent="0.25">
      <c r="B3481" s="62">
        <v>3</v>
      </c>
      <c r="C3481" s="64" t="s">
        <v>17</v>
      </c>
      <c r="D3481" s="68"/>
      <c r="E3481" s="68">
        <f t="shared" si="2906"/>
        <v>0</v>
      </c>
      <c r="F3481" s="63">
        <f t="shared" si="2907"/>
        <v>3.7666334865383122E-2</v>
      </c>
      <c r="G3481" s="65">
        <f>IFERROR(VLOOKUP(B3481,EFA!$C$2:$D$7,2,0),EFA!$D$7)</f>
        <v>0.97750576770633035</v>
      </c>
      <c r="H3481" s="69">
        <f>LGD!$D$8</f>
        <v>4.6364209605119888E-2</v>
      </c>
      <c r="I3481" s="68">
        <f t="shared" si="2908"/>
        <v>0</v>
      </c>
      <c r="J3481" s="70">
        <f t="shared" si="2909"/>
        <v>0.7168446333284122</v>
      </c>
      <c r="K3481" s="68">
        <f t="shared" si="2910"/>
        <v>0</v>
      </c>
      <c r="M3481" s="64">
        <f t="shared" si="2904"/>
        <v>156</v>
      </c>
      <c r="N3481" s="64">
        <v>1</v>
      </c>
      <c r="O3481" s="63">
        <f t="shared" si="2911"/>
        <v>0.13390000000000002</v>
      </c>
      <c r="P3481" s="87">
        <f t="shared" si="2905"/>
        <v>1.3559712108601529E-2</v>
      </c>
      <c r="Q3481" s="64">
        <f t="shared" si="2912"/>
        <v>126</v>
      </c>
      <c r="R3481" s="87">
        <f t="shared" si="2913"/>
        <v>0.91499174607265654</v>
      </c>
      <c r="S3481" s="64">
        <f t="shared" si="2914"/>
        <v>30</v>
      </c>
    </row>
    <row r="3482" spans="2:19" x14ac:dyDescent="0.25">
      <c r="B3482" s="62">
        <v>3</v>
      </c>
      <c r="C3482" s="64" t="s">
        <v>18</v>
      </c>
      <c r="D3482" s="68"/>
      <c r="E3482" s="68">
        <f t="shared" si="2906"/>
        <v>0</v>
      </c>
      <c r="F3482" s="63">
        <f t="shared" si="2907"/>
        <v>3.7666334865383122E-2</v>
      </c>
      <c r="G3482" s="65">
        <f>IFERROR(VLOOKUP(B3482,EFA!$C$2:$D$7,2,0),EFA!$D$7)</f>
        <v>0.97750576770633035</v>
      </c>
      <c r="H3482" s="69">
        <f>LGD!$D$9</f>
        <v>0.25</v>
      </c>
      <c r="I3482" s="68">
        <f t="shared" si="2908"/>
        <v>0</v>
      </c>
      <c r="J3482" s="70">
        <f t="shared" si="2909"/>
        <v>0.7168446333284122</v>
      </c>
      <c r="K3482" s="68">
        <f t="shared" si="2910"/>
        <v>0</v>
      </c>
      <c r="M3482" s="64">
        <f t="shared" si="2904"/>
        <v>156</v>
      </c>
      <c r="N3482" s="64">
        <v>1</v>
      </c>
      <c r="O3482" s="63">
        <f t="shared" si="2911"/>
        <v>0.13390000000000002</v>
      </c>
      <c r="P3482" s="87">
        <f t="shared" si="2905"/>
        <v>1.3559712108601529E-2</v>
      </c>
      <c r="Q3482" s="64">
        <f t="shared" si="2912"/>
        <v>126</v>
      </c>
      <c r="R3482" s="87">
        <f t="shared" si="2913"/>
        <v>0.91499174607265654</v>
      </c>
      <c r="S3482" s="64">
        <f t="shared" si="2914"/>
        <v>30</v>
      </c>
    </row>
    <row r="3483" spans="2:19" x14ac:dyDescent="0.25">
      <c r="B3483" s="62">
        <v>3</v>
      </c>
      <c r="C3483" s="64" t="s">
        <v>19</v>
      </c>
      <c r="D3483" s="68"/>
      <c r="E3483" s="68">
        <f t="shared" si="2906"/>
        <v>0</v>
      </c>
      <c r="F3483" s="63">
        <f t="shared" si="2907"/>
        <v>3.7666334865383122E-2</v>
      </c>
      <c r="G3483" s="65">
        <f>IFERROR(VLOOKUP(B3483,EFA!$C$2:$D$7,2,0),EFA!$D$7)</f>
        <v>0.97750576770633035</v>
      </c>
      <c r="H3483" s="69">
        <f>LGD!$D$10</f>
        <v>0.35</v>
      </c>
      <c r="I3483" s="68">
        <f t="shared" si="2908"/>
        <v>0</v>
      </c>
      <c r="J3483" s="70">
        <f t="shared" si="2909"/>
        <v>0.7168446333284122</v>
      </c>
      <c r="K3483" s="68">
        <f t="shared" si="2910"/>
        <v>0</v>
      </c>
      <c r="M3483" s="64">
        <f t="shared" si="2904"/>
        <v>156</v>
      </c>
      <c r="N3483" s="64">
        <v>1</v>
      </c>
      <c r="O3483" s="63">
        <f t="shared" si="2911"/>
        <v>0.13390000000000002</v>
      </c>
      <c r="P3483" s="87">
        <f t="shared" si="2905"/>
        <v>1.3559712108601529E-2</v>
      </c>
      <c r="Q3483" s="64">
        <f t="shared" si="2912"/>
        <v>126</v>
      </c>
      <c r="R3483" s="87">
        <f t="shared" si="2913"/>
        <v>0.91499174607265654</v>
      </c>
      <c r="S3483" s="64">
        <f t="shared" si="2914"/>
        <v>30</v>
      </c>
    </row>
    <row r="3484" spans="2:19" x14ac:dyDescent="0.25">
      <c r="B3484" s="62">
        <v>3</v>
      </c>
      <c r="C3484" s="64" t="s">
        <v>20</v>
      </c>
      <c r="D3484" s="68"/>
      <c r="E3484" s="68">
        <f t="shared" si="2906"/>
        <v>0</v>
      </c>
      <c r="F3484" s="63">
        <f t="shared" si="2907"/>
        <v>3.7666334865383122E-2</v>
      </c>
      <c r="G3484" s="65">
        <f>IFERROR(VLOOKUP(B3484,EFA!$C$2:$D$7,2,0),EFA!$D$7)</f>
        <v>0.97750576770633035</v>
      </c>
      <c r="H3484" s="69">
        <f>LGD!$D$11</f>
        <v>0.55000000000000004</v>
      </c>
      <c r="I3484" s="68">
        <f t="shared" si="2908"/>
        <v>0</v>
      </c>
      <c r="J3484" s="70">
        <f t="shared" si="2909"/>
        <v>0.7168446333284122</v>
      </c>
      <c r="K3484" s="68">
        <f t="shared" si="2910"/>
        <v>0</v>
      </c>
      <c r="M3484" s="64">
        <f t="shared" si="2904"/>
        <v>156</v>
      </c>
      <c r="N3484" s="64">
        <v>1</v>
      </c>
      <c r="O3484" s="63">
        <f t="shared" si="2911"/>
        <v>0.13390000000000002</v>
      </c>
      <c r="P3484" s="87">
        <f t="shared" si="2905"/>
        <v>1.3559712108601529E-2</v>
      </c>
      <c r="Q3484" s="64">
        <f t="shared" si="2912"/>
        <v>126</v>
      </c>
      <c r="R3484" s="87">
        <f t="shared" si="2913"/>
        <v>0.91499174607265654</v>
      </c>
      <c r="S3484" s="64">
        <f t="shared" si="2914"/>
        <v>30</v>
      </c>
    </row>
    <row r="3485" spans="2:19" x14ac:dyDescent="0.25">
      <c r="C3485" s="88"/>
      <c r="D3485" s="89"/>
      <c r="E3485" s="89"/>
      <c r="F3485" s="90"/>
      <c r="G3485" s="91"/>
      <c r="H3485" s="92"/>
      <c r="I3485" s="89"/>
      <c r="J3485" s="93"/>
      <c r="K3485" s="89"/>
      <c r="M3485" s="94"/>
      <c r="N3485" s="94"/>
      <c r="O3485" s="95"/>
      <c r="P3485" s="96"/>
      <c r="Q3485" s="94"/>
      <c r="R3485" s="96"/>
      <c r="S3485" s="94"/>
    </row>
    <row r="3486" spans="2:19" x14ac:dyDescent="0.25">
      <c r="B3486" s="62" t="s">
        <v>52</v>
      </c>
      <c r="C3486" s="64" t="s">
        <v>9</v>
      </c>
      <c r="D3486" s="64">
        <v>13</v>
      </c>
      <c r="E3486" s="84" t="s">
        <v>26</v>
      </c>
      <c r="F3486" s="84" t="s">
        <v>39</v>
      </c>
      <c r="G3486" s="84" t="s">
        <v>27</v>
      </c>
      <c r="H3486" s="84" t="s">
        <v>28</v>
      </c>
      <c r="I3486" s="84" t="s">
        <v>29</v>
      </c>
      <c r="J3486" s="84" t="s">
        <v>30</v>
      </c>
      <c r="K3486" s="85" t="s">
        <v>31</v>
      </c>
      <c r="M3486" s="85" t="s">
        <v>32</v>
      </c>
      <c r="N3486" s="85" t="s">
        <v>33</v>
      </c>
      <c r="O3486" s="85" t="s">
        <v>34</v>
      </c>
      <c r="P3486" s="85" t="s">
        <v>35</v>
      </c>
      <c r="Q3486" s="85" t="s">
        <v>36</v>
      </c>
      <c r="R3486" s="85" t="s">
        <v>37</v>
      </c>
      <c r="S3486" s="85" t="s">
        <v>38</v>
      </c>
    </row>
    <row r="3487" spans="2:19" x14ac:dyDescent="0.25">
      <c r="B3487" s="62">
        <v>4</v>
      </c>
      <c r="C3487" s="64" t="s">
        <v>12</v>
      </c>
      <c r="D3487" s="68"/>
      <c r="E3487" s="68">
        <f>D3454*R3487</f>
        <v>0</v>
      </c>
      <c r="F3487" s="63">
        <f>$G$5-$F$5</f>
        <v>2.8342820463448382E-2</v>
      </c>
      <c r="G3487" s="65">
        <f>IFERROR(VLOOKUP(B3487,EFA!$C$2:$D$7,2,0),EFA!$D$7)</f>
        <v>0.98975941333993145</v>
      </c>
      <c r="H3487" s="69">
        <f>LGD!$D$3</f>
        <v>0</v>
      </c>
      <c r="I3487" s="68">
        <f>E3487*F3487*G3487*H3487</f>
        <v>0</v>
      </c>
      <c r="J3487" s="70">
        <f>1/((1+($O$16/12))^(M3487-Q3487))</f>
        <v>0.62747301524507682</v>
      </c>
      <c r="K3487" s="68">
        <f>I3487*J3487</f>
        <v>0</v>
      </c>
      <c r="M3487" s="64">
        <f t="shared" ref="M3487:M3495" si="2915">12*13</f>
        <v>156</v>
      </c>
      <c r="N3487" s="64">
        <v>1</v>
      </c>
      <c r="O3487" s="63">
        <f>$O$16</f>
        <v>0.13390000000000002</v>
      </c>
      <c r="P3487" s="87">
        <f t="shared" ref="P3487:P3495" si="2916">PMT(O3487/12,M3487,-N3487,0,0)</f>
        <v>1.3559712108601529E-2</v>
      </c>
      <c r="Q3487" s="64">
        <f>M3487-S3487</f>
        <v>114</v>
      </c>
      <c r="R3487" s="87">
        <f>PV(O3487/12,Q3487,-P3487,0,0)</f>
        <v>0.87223143401013836</v>
      </c>
      <c r="S3487" s="64">
        <f>12+12+12+6</f>
        <v>42</v>
      </c>
    </row>
    <row r="3488" spans="2:19" x14ac:dyDescent="0.25">
      <c r="B3488" s="62">
        <v>4</v>
      </c>
      <c r="C3488" s="64" t="s">
        <v>13</v>
      </c>
      <c r="D3488" s="68"/>
      <c r="E3488" s="68">
        <f t="shared" ref="E3488:E3495" si="2917">D3455*R3488</f>
        <v>0</v>
      </c>
      <c r="F3488" s="63">
        <f t="shared" ref="F3488:F3495" si="2918">$G$5-$F$5</f>
        <v>2.8342820463448382E-2</v>
      </c>
      <c r="G3488" s="65">
        <f>IFERROR(VLOOKUP(B3488,EFA!$C$2:$D$7,2,0),EFA!$D$7)</f>
        <v>0.98975941333993145</v>
      </c>
      <c r="H3488" s="69">
        <f>LGD!$D$4</f>
        <v>0.55000000000000004</v>
      </c>
      <c r="I3488" s="68">
        <f t="shared" ref="I3488:I3495" si="2919">E3488*F3488*G3488*H3488</f>
        <v>0</v>
      </c>
      <c r="J3488" s="70">
        <f t="shared" ref="J3488:J3495" si="2920">1/((1+($O$16/12))^(M3488-Q3488))</f>
        <v>0.62747301524507682</v>
      </c>
      <c r="K3488" s="68">
        <f t="shared" ref="K3488:K3495" si="2921">I3488*J3488</f>
        <v>0</v>
      </c>
      <c r="M3488" s="64">
        <f t="shared" si="2915"/>
        <v>156</v>
      </c>
      <c r="N3488" s="64">
        <v>1</v>
      </c>
      <c r="O3488" s="63">
        <f t="shared" ref="O3488:O3495" si="2922">$O$16</f>
        <v>0.13390000000000002</v>
      </c>
      <c r="P3488" s="87">
        <f t="shared" si="2916"/>
        <v>1.3559712108601529E-2</v>
      </c>
      <c r="Q3488" s="64">
        <f t="shared" ref="Q3488:Q3495" si="2923">M3488-S3488</f>
        <v>114</v>
      </c>
      <c r="R3488" s="87">
        <f t="shared" ref="R3488:R3495" si="2924">PV(O3488/12,Q3488,-P3488,0,0)</f>
        <v>0.87223143401013836</v>
      </c>
      <c r="S3488" s="64">
        <f t="shared" ref="S3488:S3495" si="2925">12+12+12+6</f>
        <v>42</v>
      </c>
    </row>
    <row r="3489" spans="2:19" x14ac:dyDescent="0.25">
      <c r="B3489" s="62">
        <v>4</v>
      </c>
      <c r="C3489" s="64" t="s">
        <v>14</v>
      </c>
      <c r="D3489" s="68"/>
      <c r="E3489" s="68">
        <f t="shared" si="2917"/>
        <v>0</v>
      </c>
      <c r="F3489" s="63">
        <f t="shared" si="2918"/>
        <v>2.8342820463448382E-2</v>
      </c>
      <c r="G3489" s="65">
        <f>IFERROR(VLOOKUP(B3489,EFA!$C$2:$D$7,2,0),EFA!$D$7)</f>
        <v>0.98975941333993145</v>
      </c>
      <c r="H3489" s="69">
        <f>LGD!$D$5</f>
        <v>0.14000000000000001</v>
      </c>
      <c r="I3489" s="68">
        <f t="shared" si="2919"/>
        <v>0</v>
      </c>
      <c r="J3489" s="70">
        <f t="shared" si="2920"/>
        <v>0.62747301524507682</v>
      </c>
      <c r="K3489" s="68">
        <f t="shared" si="2921"/>
        <v>0</v>
      </c>
      <c r="M3489" s="64">
        <f t="shared" si="2915"/>
        <v>156</v>
      </c>
      <c r="N3489" s="64">
        <v>1</v>
      </c>
      <c r="O3489" s="63">
        <f t="shared" si="2922"/>
        <v>0.13390000000000002</v>
      </c>
      <c r="P3489" s="87">
        <f t="shared" si="2916"/>
        <v>1.3559712108601529E-2</v>
      </c>
      <c r="Q3489" s="64">
        <f t="shared" si="2923"/>
        <v>114</v>
      </c>
      <c r="R3489" s="87">
        <f t="shared" si="2924"/>
        <v>0.87223143401013836</v>
      </c>
      <c r="S3489" s="64">
        <f t="shared" si="2925"/>
        <v>42</v>
      </c>
    </row>
    <row r="3490" spans="2:19" x14ac:dyDescent="0.25">
      <c r="B3490" s="62">
        <v>4</v>
      </c>
      <c r="C3490" s="64" t="s">
        <v>15</v>
      </c>
      <c r="D3490" s="68"/>
      <c r="E3490" s="68">
        <f t="shared" si="2917"/>
        <v>0</v>
      </c>
      <c r="F3490" s="63">
        <f t="shared" si="2918"/>
        <v>2.8342820463448382E-2</v>
      </c>
      <c r="G3490" s="65">
        <f>IFERROR(VLOOKUP(B3490,EFA!$C$2:$D$7,2,0),EFA!$D$7)</f>
        <v>0.98975941333993145</v>
      </c>
      <c r="H3490" s="69">
        <f>LGD!$D$6</f>
        <v>0.3</v>
      </c>
      <c r="I3490" s="68">
        <f t="shared" si="2919"/>
        <v>0</v>
      </c>
      <c r="J3490" s="70">
        <f t="shared" si="2920"/>
        <v>0.62747301524507682</v>
      </c>
      <c r="K3490" s="68">
        <f t="shared" si="2921"/>
        <v>0</v>
      </c>
      <c r="M3490" s="64">
        <f t="shared" si="2915"/>
        <v>156</v>
      </c>
      <c r="N3490" s="64">
        <v>1</v>
      </c>
      <c r="O3490" s="63">
        <f t="shared" si="2922"/>
        <v>0.13390000000000002</v>
      </c>
      <c r="P3490" s="87">
        <f t="shared" si="2916"/>
        <v>1.3559712108601529E-2</v>
      </c>
      <c r="Q3490" s="64">
        <f t="shared" si="2923"/>
        <v>114</v>
      </c>
      <c r="R3490" s="87">
        <f t="shared" si="2924"/>
        <v>0.87223143401013836</v>
      </c>
      <c r="S3490" s="64">
        <f t="shared" si="2925"/>
        <v>42</v>
      </c>
    </row>
    <row r="3491" spans="2:19" x14ac:dyDescent="0.25">
      <c r="B3491" s="62">
        <v>4</v>
      </c>
      <c r="C3491" s="64" t="s">
        <v>16</v>
      </c>
      <c r="D3491" s="68"/>
      <c r="E3491" s="68">
        <f t="shared" si="2917"/>
        <v>0</v>
      </c>
      <c r="F3491" s="63">
        <f t="shared" si="2918"/>
        <v>2.8342820463448382E-2</v>
      </c>
      <c r="G3491" s="65">
        <f>IFERROR(VLOOKUP(B3491,EFA!$C$2:$D$7,2,0),EFA!$D$7)</f>
        <v>0.98975941333993145</v>
      </c>
      <c r="H3491" s="69">
        <f>LGD!$D$7</f>
        <v>0.3</v>
      </c>
      <c r="I3491" s="68">
        <f t="shared" si="2919"/>
        <v>0</v>
      </c>
      <c r="J3491" s="70">
        <f t="shared" si="2920"/>
        <v>0.62747301524507682</v>
      </c>
      <c r="K3491" s="68">
        <f t="shared" si="2921"/>
        <v>0</v>
      </c>
      <c r="M3491" s="64">
        <f t="shared" si="2915"/>
        <v>156</v>
      </c>
      <c r="N3491" s="64">
        <v>1</v>
      </c>
      <c r="O3491" s="63">
        <f t="shared" si="2922"/>
        <v>0.13390000000000002</v>
      </c>
      <c r="P3491" s="87">
        <f t="shared" si="2916"/>
        <v>1.3559712108601529E-2</v>
      </c>
      <c r="Q3491" s="64">
        <f t="shared" si="2923"/>
        <v>114</v>
      </c>
      <c r="R3491" s="87">
        <f t="shared" si="2924"/>
        <v>0.87223143401013836</v>
      </c>
      <c r="S3491" s="64">
        <f t="shared" si="2925"/>
        <v>42</v>
      </c>
    </row>
    <row r="3492" spans="2:19" x14ac:dyDescent="0.25">
      <c r="B3492" s="62">
        <v>4</v>
      </c>
      <c r="C3492" s="64" t="s">
        <v>17</v>
      </c>
      <c r="D3492" s="68"/>
      <c r="E3492" s="68">
        <f t="shared" si="2917"/>
        <v>0</v>
      </c>
      <c r="F3492" s="63">
        <f t="shared" si="2918"/>
        <v>2.8342820463448382E-2</v>
      </c>
      <c r="G3492" s="65">
        <f>IFERROR(VLOOKUP(B3492,EFA!$C$2:$D$7,2,0),EFA!$D$7)</f>
        <v>0.98975941333993145</v>
      </c>
      <c r="H3492" s="69">
        <f>LGD!$D$8</f>
        <v>4.6364209605119888E-2</v>
      </c>
      <c r="I3492" s="68">
        <f t="shared" si="2919"/>
        <v>0</v>
      </c>
      <c r="J3492" s="70">
        <f t="shared" si="2920"/>
        <v>0.62747301524507682</v>
      </c>
      <c r="K3492" s="68">
        <f t="shared" si="2921"/>
        <v>0</v>
      </c>
      <c r="M3492" s="64">
        <f t="shared" si="2915"/>
        <v>156</v>
      </c>
      <c r="N3492" s="64">
        <v>1</v>
      </c>
      <c r="O3492" s="63">
        <f t="shared" si="2922"/>
        <v>0.13390000000000002</v>
      </c>
      <c r="P3492" s="87">
        <f t="shared" si="2916"/>
        <v>1.3559712108601529E-2</v>
      </c>
      <c r="Q3492" s="64">
        <f t="shared" si="2923"/>
        <v>114</v>
      </c>
      <c r="R3492" s="87">
        <f t="shared" si="2924"/>
        <v>0.87223143401013836</v>
      </c>
      <c r="S3492" s="64">
        <f t="shared" si="2925"/>
        <v>42</v>
      </c>
    </row>
    <row r="3493" spans="2:19" x14ac:dyDescent="0.25">
      <c r="B3493" s="62">
        <v>4</v>
      </c>
      <c r="C3493" s="64" t="s">
        <v>18</v>
      </c>
      <c r="D3493" s="68"/>
      <c r="E3493" s="68">
        <f t="shared" si="2917"/>
        <v>0</v>
      </c>
      <c r="F3493" s="63">
        <f t="shared" si="2918"/>
        <v>2.8342820463448382E-2</v>
      </c>
      <c r="G3493" s="65">
        <f>IFERROR(VLOOKUP(B3493,EFA!$C$2:$D$7,2,0),EFA!$D$7)</f>
        <v>0.98975941333993145</v>
      </c>
      <c r="H3493" s="69">
        <f>LGD!$D$9</f>
        <v>0.25</v>
      </c>
      <c r="I3493" s="68">
        <f t="shared" si="2919"/>
        <v>0</v>
      </c>
      <c r="J3493" s="70">
        <f t="shared" si="2920"/>
        <v>0.62747301524507682</v>
      </c>
      <c r="K3493" s="68">
        <f t="shared" si="2921"/>
        <v>0</v>
      </c>
      <c r="M3493" s="64">
        <f t="shared" si="2915"/>
        <v>156</v>
      </c>
      <c r="N3493" s="64">
        <v>1</v>
      </c>
      <c r="O3493" s="63">
        <f t="shared" si="2922"/>
        <v>0.13390000000000002</v>
      </c>
      <c r="P3493" s="87">
        <f t="shared" si="2916"/>
        <v>1.3559712108601529E-2</v>
      </c>
      <c r="Q3493" s="64">
        <f t="shared" si="2923"/>
        <v>114</v>
      </c>
      <c r="R3493" s="87">
        <f t="shared" si="2924"/>
        <v>0.87223143401013836</v>
      </c>
      <c r="S3493" s="64">
        <f t="shared" si="2925"/>
        <v>42</v>
      </c>
    </row>
    <row r="3494" spans="2:19" x14ac:dyDescent="0.25">
      <c r="B3494" s="62">
        <v>4</v>
      </c>
      <c r="C3494" s="64" t="s">
        <v>19</v>
      </c>
      <c r="D3494" s="68"/>
      <c r="E3494" s="68">
        <f t="shared" si="2917"/>
        <v>0</v>
      </c>
      <c r="F3494" s="63">
        <f t="shared" si="2918"/>
        <v>2.8342820463448382E-2</v>
      </c>
      <c r="G3494" s="65">
        <f>IFERROR(VLOOKUP(B3494,EFA!$C$2:$D$7,2,0),EFA!$D$7)</f>
        <v>0.98975941333993145</v>
      </c>
      <c r="H3494" s="69">
        <f>LGD!$D$10</f>
        <v>0.35</v>
      </c>
      <c r="I3494" s="68">
        <f t="shared" si="2919"/>
        <v>0</v>
      </c>
      <c r="J3494" s="70">
        <f t="shared" si="2920"/>
        <v>0.62747301524507682</v>
      </c>
      <c r="K3494" s="68">
        <f t="shared" si="2921"/>
        <v>0</v>
      </c>
      <c r="M3494" s="64">
        <f t="shared" si="2915"/>
        <v>156</v>
      </c>
      <c r="N3494" s="64">
        <v>1</v>
      </c>
      <c r="O3494" s="63">
        <f t="shared" si="2922"/>
        <v>0.13390000000000002</v>
      </c>
      <c r="P3494" s="87">
        <f t="shared" si="2916"/>
        <v>1.3559712108601529E-2</v>
      </c>
      <c r="Q3494" s="64">
        <f t="shared" si="2923"/>
        <v>114</v>
      </c>
      <c r="R3494" s="87">
        <f t="shared" si="2924"/>
        <v>0.87223143401013836</v>
      </c>
      <c r="S3494" s="64">
        <f t="shared" si="2925"/>
        <v>42</v>
      </c>
    </row>
    <row r="3495" spans="2:19" x14ac:dyDescent="0.25">
      <c r="B3495" s="62">
        <v>4</v>
      </c>
      <c r="C3495" s="64" t="s">
        <v>20</v>
      </c>
      <c r="D3495" s="68"/>
      <c r="E3495" s="68">
        <f t="shared" si="2917"/>
        <v>0</v>
      </c>
      <c r="F3495" s="63">
        <f t="shared" si="2918"/>
        <v>2.8342820463448382E-2</v>
      </c>
      <c r="G3495" s="65">
        <f>IFERROR(VLOOKUP(B3495,EFA!$C$2:$D$7,2,0),EFA!$D$7)</f>
        <v>0.98975941333993145</v>
      </c>
      <c r="H3495" s="69">
        <f>LGD!$D$11</f>
        <v>0.55000000000000004</v>
      </c>
      <c r="I3495" s="68">
        <f t="shared" si="2919"/>
        <v>0</v>
      </c>
      <c r="J3495" s="70">
        <f t="shared" si="2920"/>
        <v>0.62747301524507682</v>
      </c>
      <c r="K3495" s="68">
        <f t="shared" si="2921"/>
        <v>0</v>
      </c>
      <c r="M3495" s="64">
        <f t="shared" si="2915"/>
        <v>156</v>
      </c>
      <c r="N3495" s="64">
        <v>1</v>
      </c>
      <c r="O3495" s="63">
        <f t="shared" si="2922"/>
        <v>0.13390000000000002</v>
      </c>
      <c r="P3495" s="87">
        <f t="shared" si="2916"/>
        <v>1.3559712108601529E-2</v>
      </c>
      <c r="Q3495" s="64">
        <f t="shared" si="2923"/>
        <v>114</v>
      </c>
      <c r="R3495" s="87">
        <f t="shared" si="2924"/>
        <v>0.87223143401013836</v>
      </c>
      <c r="S3495" s="64">
        <f t="shared" si="2925"/>
        <v>42</v>
      </c>
    </row>
    <row r="3496" spans="2:19" x14ac:dyDescent="0.25">
      <c r="C3496" s="88"/>
      <c r="D3496" s="89"/>
      <c r="E3496" s="89"/>
      <c r="F3496" s="90"/>
      <c r="G3496" s="91"/>
      <c r="H3496" s="92"/>
      <c r="I3496" s="89"/>
      <c r="J3496" s="93"/>
      <c r="K3496" s="89"/>
      <c r="M3496" s="94"/>
      <c r="N3496" s="94"/>
      <c r="O3496" s="95"/>
      <c r="P3496" s="96"/>
      <c r="Q3496" s="94"/>
      <c r="R3496" s="96"/>
      <c r="S3496" s="94"/>
    </row>
    <row r="3497" spans="2:19" x14ac:dyDescent="0.25">
      <c r="B3497" s="62" t="s">
        <v>52</v>
      </c>
      <c r="C3497" s="64" t="s">
        <v>9</v>
      </c>
      <c r="D3497" s="64">
        <v>13</v>
      </c>
      <c r="E3497" s="84" t="s">
        <v>26</v>
      </c>
      <c r="F3497" s="84" t="s">
        <v>39</v>
      </c>
      <c r="G3497" s="84" t="s">
        <v>27</v>
      </c>
      <c r="H3497" s="84" t="s">
        <v>28</v>
      </c>
      <c r="I3497" s="84" t="s">
        <v>29</v>
      </c>
      <c r="J3497" s="84" t="s">
        <v>30</v>
      </c>
      <c r="K3497" s="85" t="s">
        <v>31</v>
      </c>
      <c r="M3497" s="85" t="s">
        <v>32</v>
      </c>
      <c r="N3497" s="85" t="s">
        <v>33</v>
      </c>
      <c r="O3497" s="85" t="s">
        <v>34</v>
      </c>
      <c r="P3497" s="85" t="s">
        <v>35</v>
      </c>
      <c r="Q3497" s="85" t="s">
        <v>36</v>
      </c>
      <c r="R3497" s="85" t="s">
        <v>37</v>
      </c>
      <c r="S3497" s="85" t="s">
        <v>38</v>
      </c>
    </row>
    <row r="3498" spans="2:19" x14ac:dyDescent="0.25">
      <c r="B3498" s="62">
        <v>5</v>
      </c>
      <c r="C3498" s="64" t="s">
        <v>12</v>
      </c>
      <c r="D3498" s="68"/>
      <c r="E3498" s="68">
        <f>D3454*R3498</f>
        <v>0</v>
      </c>
      <c r="F3498" s="63">
        <f>$H$5-$G$5</f>
        <v>2.1555667056952665E-2</v>
      </c>
      <c r="G3498" s="65">
        <f>IFERROR(VLOOKUP(B3498,EFA!$C$2:$D$7,2,0),EFA!$D$7)</f>
        <v>1.0058360487805551</v>
      </c>
      <c r="H3498" s="69">
        <f>LGD!$D$3</f>
        <v>0</v>
      </c>
      <c r="I3498" s="68">
        <f>E3498*F3498*G3498*H3498</f>
        <v>0</v>
      </c>
      <c r="J3498" s="70">
        <f>1/((1+($O$16/12))^(M3498-Q3498))</f>
        <v>0.54924368064616602</v>
      </c>
      <c r="K3498" s="68">
        <f>I3498*J3498</f>
        <v>0</v>
      </c>
      <c r="M3498" s="64">
        <f t="shared" ref="M3498:M3506" si="2926">12*13</f>
        <v>156</v>
      </c>
      <c r="N3498" s="64">
        <v>1</v>
      </c>
      <c r="O3498" s="63">
        <f>$O$16</f>
        <v>0.13390000000000002</v>
      </c>
      <c r="P3498" s="87">
        <f t="shared" ref="P3498:P3506" si="2927">PMT(O3498/12,M3498,-N3498,0,0)</f>
        <v>1.3559712108601529E-2</v>
      </c>
      <c r="Q3498" s="64">
        <f>M3498-S3498</f>
        <v>102</v>
      </c>
      <c r="R3498" s="87">
        <f>PV(O3498/12,Q3498,-P3498,0,0)</f>
        <v>0.82338072732358525</v>
      </c>
      <c r="S3498" s="64">
        <f>12+12+12+12+6</f>
        <v>54</v>
      </c>
    </row>
    <row r="3499" spans="2:19" x14ac:dyDescent="0.25">
      <c r="B3499" s="62">
        <v>5</v>
      </c>
      <c r="C3499" s="64" t="s">
        <v>13</v>
      </c>
      <c r="D3499" s="68"/>
      <c r="E3499" s="68">
        <f t="shared" ref="E3499:E3506" si="2928">D3455*R3499</f>
        <v>0</v>
      </c>
      <c r="F3499" s="63">
        <f t="shared" ref="F3499:F3506" si="2929">$H$5-$G$5</f>
        <v>2.1555667056952665E-2</v>
      </c>
      <c r="G3499" s="65">
        <f>IFERROR(VLOOKUP(B3499,EFA!$C$2:$D$7,2,0),EFA!$D$7)</f>
        <v>1.0058360487805551</v>
      </c>
      <c r="H3499" s="69">
        <f>LGD!$D$4</f>
        <v>0.55000000000000004</v>
      </c>
      <c r="I3499" s="68">
        <f t="shared" ref="I3499:I3506" si="2930">E3499*F3499*G3499*H3499</f>
        <v>0</v>
      </c>
      <c r="J3499" s="70">
        <f t="shared" ref="J3499:J3506" si="2931">1/((1+($O$16/12))^(M3499-Q3499))</f>
        <v>0.54924368064616602</v>
      </c>
      <c r="K3499" s="68">
        <f t="shared" ref="K3499:K3506" si="2932">I3499*J3499</f>
        <v>0</v>
      </c>
      <c r="M3499" s="64">
        <f t="shared" si="2926"/>
        <v>156</v>
      </c>
      <c r="N3499" s="64">
        <v>1</v>
      </c>
      <c r="O3499" s="63">
        <f t="shared" ref="O3499:O3506" si="2933">$O$16</f>
        <v>0.13390000000000002</v>
      </c>
      <c r="P3499" s="87">
        <f t="shared" si="2927"/>
        <v>1.3559712108601529E-2</v>
      </c>
      <c r="Q3499" s="64">
        <f t="shared" ref="Q3499:Q3506" si="2934">M3499-S3499</f>
        <v>102</v>
      </c>
      <c r="R3499" s="87">
        <f t="shared" ref="R3499:R3506" si="2935">PV(O3499/12,Q3499,-P3499,0,0)</f>
        <v>0.82338072732358525</v>
      </c>
      <c r="S3499" s="64">
        <f t="shared" ref="S3499:S3506" si="2936">12+12+12+12+6</f>
        <v>54</v>
      </c>
    </row>
    <row r="3500" spans="2:19" x14ac:dyDescent="0.25">
      <c r="B3500" s="62">
        <v>5</v>
      </c>
      <c r="C3500" s="64" t="s">
        <v>14</v>
      </c>
      <c r="D3500" s="68"/>
      <c r="E3500" s="68">
        <f t="shared" si="2928"/>
        <v>0</v>
      </c>
      <c r="F3500" s="63">
        <f t="shared" si="2929"/>
        <v>2.1555667056952665E-2</v>
      </c>
      <c r="G3500" s="65">
        <f>IFERROR(VLOOKUP(B3500,EFA!$C$2:$D$7,2,0),EFA!$D$7)</f>
        <v>1.0058360487805551</v>
      </c>
      <c r="H3500" s="69">
        <f>LGD!$D$5</f>
        <v>0.14000000000000001</v>
      </c>
      <c r="I3500" s="68">
        <f t="shared" si="2930"/>
        <v>0</v>
      </c>
      <c r="J3500" s="70">
        <f t="shared" si="2931"/>
        <v>0.54924368064616602</v>
      </c>
      <c r="K3500" s="68">
        <f t="shared" si="2932"/>
        <v>0</v>
      </c>
      <c r="M3500" s="64">
        <f t="shared" si="2926"/>
        <v>156</v>
      </c>
      <c r="N3500" s="64">
        <v>1</v>
      </c>
      <c r="O3500" s="63">
        <f t="shared" si="2933"/>
        <v>0.13390000000000002</v>
      </c>
      <c r="P3500" s="87">
        <f t="shared" si="2927"/>
        <v>1.3559712108601529E-2</v>
      </c>
      <c r="Q3500" s="64">
        <f t="shared" si="2934"/>
        <v>102</v>
      </c>
      <c r="R3500" s="87">
        <f t="shared" si="2935"/>
        <v>0.82338072732358525</v>
      </c>
      <c r="S3500" s="64">
        <f t="shared" si="2936"/>
        <v>54</v>
      </c>
    </row>
    <row r="3501" spans="2:19" x14ac:dyDescent="0.25">
      <c r="B3501" s="62">
        <v>5</v>
      </c>
      <c r="C3501" s="64" t="s">
        <v>15</v>
      </c>
      <c r="D3501" s="68"/>
      <c r="E3501" s="68">
        <f t="shared" si="2928"/>
        <v>0</v>
      </c>
      <c r="F3501" s="63">
        <f t="shared" si="2929"/>
        <v>2.1555667056952665E-2</v>
      </c>
      <c r="G3501" s="65">
        <f>IFERROR(VLOOKUP(B3501,EFA!$C$2:$D$7,2,0),EFA!$D$7)</f>
        <v>1.0058360487805551</v>
      </c>
      <c r="H3501" s="69">
        <f>LGD!$D$6</f>
        <v>0.3</v>
      </c>
      <c r="I3501" s="68">
        <f t="shared" si="2930"/>
        <v>0</v>
      </c>
      <c r="J3501" s="70">
        <f t="shared" si="2931"/>
        <v>0.54924368064616602</v>
      </c>
      <c r="K3501" s="68">
        <f t="shared" si="2932"/>
        <v>0</v>
      </c>
      <c r="M3501" s="64">
        <f t="shared" si="2926"/>
        <v>156</v>
      </c>
      <c r="N3501" s="64">
        <v>1</v>
      </c>
      <c r="O3501" s="63">
        <f t="shared" si="2933"/>
        <v>0.13390000000000002</v>
      </c>
      <c r="P3501" s="87">
        <f t="shared" si="2927"/>
        <v>1.3559712108601529E-2</v>
      </c>
      <c r="Q3501" s="64">
        <f t="shared" si="2934"/>
        <v>102</v>
      </c>
      <c r="R3501" s="87">
        <f t="shared" si="2935"/>
        <v>0.82338072732358525</v>
      </c>
      <c r="S3501" s="64">
        <f t="shared" si="2936"/>
        <v>54</v>
      </c>
    </row>
    <row r="3502" spans="2:19" x14ac:dyDescent="0.25">
      <c r="B3502" s="62">
        <v>5</v>
      </c>
      <c r="C3502" s="64" t="s">
        <v>16</v>
      </c>
      <c r="D3502" s="68"/>
      <c r="E3502" s="68">
        <f t="shared" si="2928"/>
        <v>0</v>
      </c>
      <c r="F3502" s="63">
        <f t="shared" si="2929"/>
        <v>2.1555667056952665E-2</v>
      </c>
      <c r="G3502" s="65">
        <f>IFERROR(VLOOKUP(B3502,EFA!$C$2:$D$7,2,0),EFA!$D$7)</f>
        <v>1.0058360487805551</v>
      </c>
      <c r="H3502" s="69">
        <f>LGD!$D$7</f>
        <v>0.3</v>
      </c>
      <c r="I3502" s="68">
        <f t="shared" si="2930"/>
        <v>0</v>
      </c>
      <c r="J3502" s="70">
        <f t="shared" si="2931"/>
        <v>0.54924368064616602</v>
      </c>
      <c r="K3502" s="68">
        <f t="shared" si="2932"/>
        <v>0</v>
      </c>
      <c r="M3502" s="64">
        <f t="shared" si="2926"/>
        <v>156</v>
      </c>
      <c r="N3502" s="64">
        <v>1</v>
      </c>
      <c r="O3502" s="63">
        <f t="shared" si="2933"/>
        <v>0.13390000000000002</v>
      </c>
      <c r="P3502" s="87">
        <f t="shared" si="2927"/>
        <v>1.3559712108601529E-2</v>
      </c>
      <c r="Q3502" s="64">
        <f t="shared" si="2934"/>
        <v>102</v>
      </c>
      <c r="R3502" s="87">
        <f t="shared" si="2935"/>
        <v>0.82338072732358525</v>
      </c>
      <c r="S3502" s="64">
        <f t="shared" si="2936"/>
        <v>54</v>
      </c>
    </row>
    <row r="3503" spans="2:19" x14ac:dyDescent="0.25">
      <c r="B3503" s="62">
        <v>5</v>
      </c>
      <c r="C3503" s="64" t="s">
        <v>17</v>
      </c>
      <c r="D3503" s="68"/>
      <c r="E3503" s="68">
        <f t="shared" si="2928"/>
        <v>0</v>
      </c>
      <c r="F3503" s="63">
        <f t="shared" si="2929"/>
        <v>2.1555667056952665E-2</v>
      </c>
      <c r="G3503" s="65">
        <f>IFERROR(VLOOKUP(B3503,EFA!$C$2:$D$7,2,0),EFA!$D$7)</f>
        <v>1.0058360487805551</v>
      </c>
      <c r="H3503" s="69">
        <f>LGD!$D$8</f>
        <v>4.6364209605119888E-2</v>
      </c>
      <c r="I3503" s="68">
        <f t="shared" si="2930"/>
        <v>0</v>
      </c>
      <c r="J3503" s="70">
        <f t="shared" si="2931"/>
        <v>0.54924368064616602</v>
      </c>
      <c r="K3503" s="68">
        <f t="shared" si="2932"/>
        <v>0</v>
      </c>
      <c r="M3503" s="64">
        <f t="shared" si="2926"/>
        <v>156</v>
      </c>
      <c r="N3503" s="64">
        <v>1</v>
      </c>
      <c r="O3503" s="63">
        <f t="shared" si="2933"/>
        <v>0.13390000000000002</v>
      </c>
      <c r="P3503" s="87">
        <f t="shared" si="2927"/>
        <v>1.3559712108601529E-2</v>
      </c>
      <c r="Q3503" s="64">
        <f t="shared" si="2934"/>
        <v>102</v>
      </c>
      <c r="R3503" s="87">
        <f t="shared" si="2935"/>
        <v>0.82338072732358525</v>
      </c>
      <c r="S3503" s="64">
        <f t="shared" si="2936"/>
        <v>54</v>
      </c>
    </row>
    <row r="3504" spans="2:19" x14ac:dyDescent="0.25">
      <c r="B3504" s="62">
        <v>5</v>
      </c>
      <c r="C3504" s="64" t="s">
        <v>18</v>
      </c>
      <c r="D3504" s="68"/>
      <c r="E3504" s="68">
        <f t="shared" si="2928"/>
        <v>0</v>
      </c>
      <c r="F3504" s="63">
        <f t="shared" si="2929"/>
        <v>2.1555667056952665E-2</v>
      </c>
      <c r="G3504" s="65">
        <f>IFERROR(VLOOKUP(B3504,EFA!$C$2:$D$7,2,0),EFA!$D$7)</f>
        <v>1.0058360487805551</v>
      </c>
      <c r="H3504" s="69">
        <f>LGD!$D$9</f>
        <v>0.25</v>
      </c>
      <c r="I3504" s="68">
        <f t="shared" si="2930"/>
        <v>0</v>
      </c>
      <c r="J3504" s="70">
        <f t="shared" si="2931"/>
        <v>0.54924368064616602</v>
      </c>
      <c r="K3504" s="68">
        <f t="shared" si="2932"/>
        <v>0</v>
      </c>
      <c r="M3504" s="64">
        <f t="shared" si="2926"/>
        <v>156</v>
      </c>
      <c r="N3504" s="64">
        <v>1</v>
      </c>
      <c r="O3504" s="63">
        <f t="shared" si="2933"/>
        <v>0.13390000000000002</v>
      </c>
      <c r="P3504" s="87">
        <f t="shared" si="2927"/>
        <v>1.3559712108601529E-2</v>
      </c>
      <c r="Q3504" s="64">
        <f t="shared" si="2934"/>
        <v>102</v>
      </c>
      <c r="R3504" s="87">
        <f t="shared" si="2935"/>
        <v>0.82338072732358525</v>
      </c>
      <c r="S3504" s="64">
        <f t="shared" si="2936"/>
        <v>54</v>
      </c>
    </row>
    <row r="3505" spans="2:19" x14ac:dyDescent="0.25">
      <c r="B3505" s="62">
        <v>5</v>
      </c>
      <c r="C3505" s="64" t="s">
        <v>19</v>
      </c>
      <c r="D3505" s="68"/>
      <c r="E3505" s="68">
        <f t="shared" si="2928"/>
        <v>0</v>
      </c>
      <c r="F3505" s="63">
        <f t="shared" si="2929"/>
        <v>2.1555667056952665E-2</v>
      </c>
      <c r="G3505" s="65">
        <f>IFERROR(VLOOKUP(B3505,EFA!$C$2:$D$7,2,0),EFA!$D$7)</f>
        <v>1.0058360487805551</v>
      </c>
      <c r="H3505" s="69">
        <f>LGD!$D$10</f>
        <v>0.35</v>
      </c>
      <c r="I3505" s="68">
        <f t="shared" si="2930"/>
        <v>0</v>
      </c>
      <c r="J3505" s="70">
        <f t="shared" si="2931"/>
        <v>0.54924368064616602</v>
      </c>
      <c r="K3505" s="68">
        <f t="shared" si="2932"/>
        <v>0</v>
      </c>
      <c r="M3505" s="64">
        <f t="shared" si="2926"/>
        <v>156</v>
      </c>
      <c r="N3505" s="64">
        <v>1</v>
      </c>
      <c r="O3505" s="63">
        <f t="shared" si="2933"/>
        <v>0.13390000000000002</v>
      </c>
      <c r="P3505" s="87">
        <f t="shared" si="2927"/>
        <v>1.3559712108601529E-2</v>
      </c>
      <c r="Q3505" s="64">
        <f t="shared" si="2934"/>
        <v>102</v>
      </c>
      <c r="R3505" s="87">
        <f t="shared" si="2935"/>
        <v>0.82338072732358525</v>
      </c>
      <c r="S3505" s="64">
        <f t="shared" si="2936"/>
        <v>54</v>
      </c>
    </row>
    <row r="3506" spans="2:19" x14ac:dyDescent="0.25">
      <c r="B3506" s="62">
        <v>5</v>
      </c>
      <c r="C3506" s="64" t="s">
        <v>20</v>
      </c>
      <c r="D3506" s="68"/>
      <c r="E3506" s="68">
        <f t="shared" si="2928"/>
        <v>0</v>
      </c>
      <c r="F3506" s="63">
        <f t="shared" si="2929"/>
        <v>2.1555667056952665E-2</v>
      </c>
      <c r="G3506" s="65">
        <f>IFERROR(VLOOKUP(B3506,EFA!$C$2:$D$7,2,0),EFA!$D$7)</f>
        <v>1.0058360487805551</v>
      </c>
      <c r="H3506" s="69">
        <f>LGD!$D$11</f>
        <v>0.55000000000000004</v>
      </c>
      <c r="I3506" s="68">
        <f t="shared" si="2930"/>
        <v>0</v>
      </c>
      <c r="J3506" s="70">
        <f t="shared" si="2931"/>
        <v>0.54924368064616602</v>
      </c>
      <c r="K3506" s="68">
        <f t="shared" si="2932"/>
        <v>0</v>
      </c>
      <c r="M3506" s="64">
        <f t="shared" si="2926"/>
        <v>156</v>
      </c>
      <c r="N3506" s="64">
        <v>1</v>
      </c>
      <c r="O3506" s="63">
        <f t="shared" si="2933"/>
        <v>0.13390000000000002</v>
      </c>
      <c r="P3506" s="87">
        <f t="shared" si="2927"/>
        <v>1.3559712108601529E-2</v>
      </c>
      <c r="Q3506" s="64">
        <f t="shared" si="2934"/>
        <v>102</v>
      </c>
      <c r="R3506" s="87">
        <f t="shared" si="2935"/>
        <v>0.82338072732358525</v>
      </c>
      <c r="S3506" s="64">
        <f t="shared" si="2936"/>
        <v>54</v>
      </c>
    </row>
    <row r="3507" spans="2:19" x14ac:dyDescent="0.25">
      <c r="C3507" s="88"/>
      <c r="D3507" s="89"/>
      <c r="E3507" s="89"/>
      <c r="F3507" s="90"/>
      <c r="G3507" s="91"/>
      <c r="H3507" s="92"/>
      <c r="I3507" s="89"/>
      <c r="J3507" s="93"/>
      <c r="K3507" s="89"/>
      <c r="M3507" s="94"/>
      <c r="N3507" s="94"/>
      <c r="O3507" s="95"/>
      <c r="P3507" s="96"/>
      <c r="Q3507" s="94"/>
      <c r="R3507" s="96"/>
      <c r="S3507" s="94"/>
    </row>
    <row r="3508" spans="2:19" x14ac:dyDescent="0.25">
      <c r="B3508" s="62" t="s">
        <v>52</v>
      </c>
      <c r="C3508" s="64" t="s">
        <v>9</v>
      </c>
      <c r="D3508" s="64">
        <v>13</v>
      </c>
      <c r="E3508" s="84" t="s">
        <v>26</v>
      </c>
      <c r="F3508" s="84" t="s">
        <v>39</v>
      </c>
      <c r="G3508" s="84" t="s">
        <v>27</v>
      </c>
      <c r="H3508" s="84" t="s">
        <v>28</v>
      </c>
      <c r="I3508" s="84" t="s">
        <v>29</v>
      </c>
      <c r="J3508" s="84" t="s">
        <v>30</v>
      </c>
      <c r="K3508" s="85" t="s">
        <v>31</v>
      </c>
      <c r="M3508" s="85" t="s">
        <v>32</v>
      </c>
      <c r="N3508" s="85" t="s">
        <v>33</v>
      </c>
      <c r="O3508" s="85" t="s">
        <v>34</v>
      </c>
      <c r="P3508" s="85" t="s">
        <v>35</v>
      </c>
      <c r="Q3508" s="85" t="s">
        <v>36</v>
      </c>
      <c r="R3508" s="85" t="s">
        <v>37</v>
      </c>
      <c r="S3508" s="85" t="s">
        <v>38</v>
      </c>
    </row>
    <row r="3509" spans="2:19" x14ac:dyDescent="0.25">
      <c r="B3509" s="62">
        <v>6</v>
      </c>
      <c r="C3509" s="64" t="s">
        <v>12</v>
      </c>
      <c r="D3509" s="68"/>
      <c r="E3509" s="68">
        <f>D3454*R3509</f>
        <v>0</v>
      </c>
      <c r="F3509" s="63">
        <f>$I$5-$H$5</f>
        <v>1.761226238629604E-2</v>
      </c>
      <c r="G3509" s="65">
        <f>IFERROR(VLOOKUP(B3509,EFA!$C$2:$D$7,2,0),EFA!$D$7)</f>
        <v>1.0058360487805551</v>
      </c>
      <c r="H3509" s="69">
        <f>LGD!$D$3</f>
        <v>0</v>
      </c>
      <c r="I3509" s="68">
        <f>E3509*F3509*G3509*H3509</f>
        <v>0</v>
      </c>
      <c r="J3509" s="70">
        <f>1/((1+($O$16/12))^(M3509-Q3509))</f>
        <v>0.48076748067312913</v>
      </c>
      <c r="K3509" s="68">
        <f>I3509*J3509</f>
        <v>0</v>
      </c>
      <c r="M3509" s="64">
        <f t="shared" ref="M3509:M3517" si="2937">12*13</f>
        <v>156</v>
      </c>
      <c r="N3509" s="64">
        <v>1</v>
      </c>
      <c r="O3509" s="63">
        <f>$O$16</f>
        <v>0.13390000000000002</v>
      </c>
      <c r="P3509" s="87">
        <f t="shared" ref="P3509:P3517" si="2938">PMT(O3509/12,M3509,-N3509,0,0)</f>
        <v>1.3559712108601529E-2</v>
      </c>
      <c r="Q3509" s="64">
        <f>M3509-S3509</f>
        <v>90</v>
      </c>
      <c r="R3509" s="87">
        <f>PV(O3509/12,Q3509,-P3509,0,0)</f>
        <v>0.7675721649284698</v>
      </c>
      <c r="S3509" s="64">
        <f>12+12+12+12+12+6</f>
        <v>66</v>
      </c>
    </row>
    <row r="3510" spans="2:19" x14ac:dyDescent="0.25">
      <c r="B3510" s="62">
        <v>6</v>
      </c>
      <c r="C3510" s="64" t="s">
        <v>13</v>
      </c>
      <c r="D3510" s="68"/>
      <c r="E3510" s="68">
        <f t="shared" ref="E3510:E3517" si="2939">D3455*R3510</f>
        <v>0</v>
      </c>
      <c r="F3510" s="63">
        <f t="shared" ref="F3510:F3517" si="2940">$I$5-$H$5</f>
        <v>1.761226238629604E-2</v>
      </c>
      <c r="G3510" s="65">
        <f>IFERROR(VLOOKUP(B3510,EFA!$C$2:$D$7,2,0),EFA!$D$7)</f>
        <v>1.0058360487805551</v>
      </c>
      <c r="H3510" s="69">
        <f>LGD!$D$4</f>
        <v>0.55000000000000004</v>
      </c>
      <c r="I3510" s="68">
        <f t="shared" ref="I3510:I3517" si="2941">E3510*F3510*G3510*H3510</f>
        <v>0</v>
      </c>
      <c r="J3510" s="70">
        <f t="shared" ref="J3510:J3517" si="2942">1/((1+($O$16/12))^(M3510-Q3510))</f>
        <v>0.48076748067312913</v>
      </c>
      <c r="K3510" s="68">
        <f t="shared" ref="K3510:K3517" si="2943">I3510*J3510</f>
        <v>0</v>
      </c>
      <c r="M3510" s="64">
        <f t="shared" si="2937"/>
        <v>156</v>
      </c>
      <c r="N3510" s="64">
        <v>1</v>
      </c>
      <c r="O3510" s="63">
        <f t="shared" ref="O3510:O3517" si="2944">$O$16</f>
        <v>0.13390000000000002</v>
      </c>
      <c r="P3510" s="87">
        <f t="shared" si="2938"/>
        <v>1.3559712108601529E-2</v>
      </c>
      <c r="Q3510" s="64">
        <f t="shared" ref="Q3510:Q3517" si="2945">M3510-S3510</f>
        <v>90</v>
      </c>
      <c r="R3510" s="87">
        <f t="shared" ref="R3510:R3517" si="2946">PV(O3510/12,Q3510,-P3510,0,0)</f>
        <v>0.7675721649284698</v>
      </c>
      <c r="S3510" s="64">
        <f t="shared" ref="S3510:S3517" si="2947">12+12+12+12+12+6</f>
        <v>66</v>
      </c>
    </row>
    <row r="3511" spans="2:19" x14ac:dyDescent="0.25">
      <c r="B3511" s="62">
        <v>6</v>
      </c>
      <c r="C3511" s="64" t="s">
        <v>14</v>
      </c>
      <c r="D3511" s="68"/>
      <c r="E3511" s="68">
        <f t="shared" si="2939"/>
        <v>0</v>
      </c>
      <c r="F3511" s="63">
        <f t="shared" si="2940"/>
        <v>1.761226238629604E-2</v>
      </c>
      <c r="G3511" s="65">
        <f>IFERROR(VLOOKUP(B3511,EFA!$C$2:$D$7,2,0),EFA!$D$7)</f>
        <v>1.0058360487805551</v>
      </c>
      <c r="H3511" s="69">
        <f>LGD!$D$5</f>
        <v>0.14000000000000001</v>
      </c>
      <c r="I3511" s="68">
        <f t="shared" si="2941"/>
        <v>0</v>
      </c>
      <c r="J3511" s="70">
        <f t="shared" si="2942"/>
        <v>0.48076748067312913</v>
      </c>
      <c r="K3511" s="68">
        <f t="shared" si="2943"/>
        <v>0</v>
      </c>
      <c r="M3511" s="64">
        <f t="shared" si="2937"/>
        <v>156</v>
      </c>
      <c r="N3511" s="64">
        <v>1</v>
      </c>
      <c r="O3511" s="63">
        <f t="shared" si="2944"/>
        <v>0.13390000000000002</v>
      </c>
      <c r="P3511" s="87">
        <f t="shared" si="2938"/>
        <v>1.3559712108601529E-2</v>
      </c>
      <c r="Q3511" s="64">
        <f t="shared" si="2945"/>
        <v>90</v>
      </c>
      <c r="R3511" s="87">
        <f t="shared" si="2946"/>
        <v>0.7675721649284698</v>
      </c>
      <c r="S3511" s="64">
        <f t="shared" si="2947"/>
        <v>66</v>
      </c>
    </row>
    <row r="3512" spans="2:19" x14ac:dyDescent="0.25">
      <c r="B3512" s="62">
        <v>6</v>
      </c>
      <c r="C3512" s="64" t="s">
        <v>15</v>
      </c>
      <c r="D3512" s="68"/>
      <c r="E3512" s="68">
        <f t="shared" si="2939"/>
        <v>0</v>
      </c>
      <c r="F3512" s="63">
        <f t="shared" si="2940"/>
        <v>1.761226238629604E-2</v>
      </c>
      <c r="G3512" s="65">
        <f>IFERROR(VLOOKUP(B3512,EFA!$C$2:$D$7,2,0),EFA!$D$7)</f>
        <v>1.0058360487805551</v>
      </c>
      <c r="H3512" s="69">
        <f>LGD!$D$6</f>
        <v>0.3</v>
      </c>
      <c r="I3512" s="68">
        <f t="shared" si="2941"/>
        <v>0</v>
      </c>
      <c r="J3512" s="70">
        <f t="shared" si="2942"/>
        <v>0.48076748067312913</v>
      </c>
      <c r="K3512" s="68">
        <f t="shared" si="2943"/>
        <v>0</v>
      </c>
      <c r="M3512" s="64">
        <f t="shared" si="2937"/>
        <v>156</v>
      </c>
      <c r="N3512" s="64">
        <v>1</v>
      </c>
      <c r="O3512" s="63">
        <f t="shared" si="2944"/>
        <v>0.13390000000000002</v>
      </c>
      <c r="P3512" s="87">
        <f t="shared" si="2938"/>
        <v>1.3559712108601529E-2</v>
      </c>
      <c r="Q3512" s="64">
        <f t="shared" si="2945"/>
        <v>90</v>
      </c>
      <c r="R3512" s="87">
        <f t="shared" si="2946"/>
        <v>0.7675721649284698</v>
      </c>
      <c r="S3512" s="64">
        <f t="shared" si="2947"/>
        <v>66</v>
      </c>
    </row>
    <row r="3513" spans="2:19" x14ac:dyDescent="0.25">
      <c r="B3513" s="62">
        <v>6</v>
      </c>
      <c r="C3513" s="64" t="s">
        <v>16</v>
      </c>
      <c r="D3513" s="68"/>
      <c r="E3513" s="68">
        <f t="shared" si="2939"/>
        <v>0</v>
      </c>
      <c r="F3513" s="63">
        <f t="shared" si="2940"/>
        <v>1.761226238629604E-2</v>
      </c>
      <c r="G3513" s="65">
        <f>IFERROR(VLOOKUP(B3513,EFA!$C$2:$D$7,2,0),EFA!$D$7)</f>
        <v>1.0058360487805551</v>
      </c>
      <c r="H3513" s="69">
        <f>LGD!$D$7</f>
        <v>0.3</v>
      </c>
      <c r="I3513" s="68">
        <f t="shared" si="2941"/>
        <v>0</v>
      </c>
      <c r="J3513" s="70">
        <f t="shared" si="2942"/>
        <v>0.48076748067312913</v>
      </c>
      <c r="K3513" s="68">
        <f t="shared" si="2943"/>
        <v>0</v>
      </c>
      <c r="M3513" s="64">
        <f t="shared" si="2937"/>
        <v>156</v>
      </c>
      <c r="N3513" s="64">
        <v>1</v>
      </c>
      <c r="O3513" s="63">
        <f t="shared" si="2944"/>
        <v>0.13390000000000002</v>
      </c>
      <c r="P3513" s="87">
        <f t="shared" si="2938"/>
        <v>1.3559712108601529E-2</v>
      </c>
      <c r="Q3513" s="64">
        <f t="shared" si="2945"/>
        <v>90</v>
      </c>
      <c r="R3513" s="87">
        <f t="shared" si="2946"/>
        <v>0.7675721649284698</v>
      </c>
      <c r="S3513" s="64">
        <f t="shared" si="2947"/>
        <v>66</v>
      </c>
    </row>
    <row r="3514" spans="2:19" x14ac:dyDescent="0.25">
      <c r="B3514" s="62">
        <v>6</v>
      </c>
      <c r="C3514" s="64" t="s">
        <v>17</v>
      </c>
      <c r="D3514" s="68"/>
      <c r="E3514" s="68">
        <f t="shared" si="2939"/>
        <v>0</v>
      </c>
      <c r="F3514" s="63">
        <f t="shared" si="2940"/>
        <v>1.761226238629604E-2</v>
      </c>
      <c r="G3514" s="65">
        <f>IFERROR(VLOOKUP(B3514,EFA!$C$2:$D$7,2,0),EFA!$D$7)</f>
        <v>1.0058360487805551</v>
      </c>
      <c r="H3514" s="69">
        <f>LGD!$D$8</f>
        <v>4.6364209605119888E-2</v>
      </c>
      <c r="I3514" s="68">
        <f t="shared" si="2941"/>
        <v>0</v>
      </c>
      <c r="J3514" s="70">
        <f t="shared" si="2942"/>
        <v>0.48076748067312913</v>
      </c>
      <c r="K3514" s="68">
        <f t="shared" si="2943"/>
        <v>0</v>
      </c>
      <c r="M3514" s="64">
        <f t="shared" si="2937"/>
        <v>156</v>
      </c>
      <c r="N3514" s="64">
        <v>1</v>
      </c>
      <c r="O3514" s="63">
        <f t="shared" si="2944"/>
        <v>0.13390000000000002</v>
      </c>
      <c r="P3514" s="87">
        <f t="shared" si="2938"/>
        <v>1.3559712108601529E-2</v>
      </c>
      <c r="Q3514" s="64">
        <f t="shared" si="2945"/>
        <v>90</v>
      </c>
      <c r="R3514" s="87">
        <f t="shared" si="2946"/>
        <v>0.7675721649284698</v>
      </c>
      <c r="S3514" s="64">
        <f t="shared" si="2947"/>
        <v>66</v>
      </c>
    </row>
    <row r="3515" spans="2:19" x14ac:dyDescent="0.25">
      <c r="B3515" s="62">
        <v>6</v>
      </c>
      <c r="C3515" s="64" t="s">
        <v>18</v>
      </c>
      <c r="D3515" s="68"/>
      <c r="E3515" s="68">
        <f t="shared" si="2939"/>
        <v>0</v>
      </c>
      <c r="F3515" s="63">
        <f t="shared" si="2940"/>
        <v>1.761226238629604E-2</v>
      </c>
      <c r="G3515" s="65">
        <f>IFERROR(VLOOKUP(B3515,EFA!$C$2:$D$7,2,0),EFA!$D$7)</f>
        <v>1.0058360487805551</v>
      </c>
      <c r="H3515" s="69">
        <f>LGD!$D$9</f>
        <v>0.25</v>
      </c>
      <c r="I3515" s="68">
        <f t="shared" si="2941"/>
        <v>0</v>
      </c>
      <c r="J3515" s="70">
        <f t="shared" si="2942"/>
        <v>0.48076748067312913</v>
      </c>
      <c r="K3515" s="68">
        <f t="shared" si="2943"/>
        <v>0</v>
      </c>
      <c r="M3515" s="64">
        <f t="shared" si="2937"/>
        <v>156</v>
      </c>
      <c r="N3515" s="64">
        <v>1</v>
      </c>
      <c r="O3515" s="63">
        <f t="shared" si="2944"/>
        <v>0.13390000000000002</v>
      </c>
      <c r="P3515" s="87">
        <f t="shared" si="2938"/>
        <v>1.3559712108601529E-2</v>
      </c>
      <c r="Q3515" s="64">
        <f t="shared" si="2945"/>
        <v>90</v>
      </c>
      <c r="R3515" s="87">
        <f t="shared" si="2946"/>
        <v>0.7675721649284698</v>
      </c>
      <c r="S3515" s="64">
        <f t="shared" si="2947"/>
        <v>66</v>
      </c>
    </row>
    <row r="3516" spans="2:19" x14ac:dyDescent="0.25">
      <c r="B3516" s="62">
        <v>6</v>
      </c>
      <c r="C3516" s="64" t="s">
        <v>19</v>
      </c>
      <c r="D3516" s="68"/>
      <c r="E3516" s="68">
        <f t="shared" si="2939"/>
        <v>0</v>
      </c>
      <c r="F3516" s="63">
        <f t="shared" si="2940"/>
        <v>1.761226238629604E-2</v>
      </c>
      <c r="G3516" s="65">
        <f>IFERROR(VLOOKUP(B3516,EFA!$C$2:$D$7,2,0),EFA!$D$7)</f>
        <v>1.0058360487805551</v>
      </c>
      <c r="H3516" s="69">
        <f>LGD!$D$10</f>
        <v>0.35</v>
      </c>
      <c r="I3516" s="68">
        <f t="shared" si="2941"/>
        <v>0</v>
      </c>
      <c r="J3516" s="70">
        <f t="shared" si="2942"/>
        <v>0.48076748067312913</v>
      </c>
      <c r="K3516" s="68">
        <f t="shared" si="2943"/>
        <v>0</v>
      </c>
      <c r="M3516" s="64">
        <f t="shared" si="2937"/>
        <v>156</v>
      </c>
      <c r="N3516" s="64">
        <v>1</v>
      </c>
      <c r="O3516" s="63">
        <f t="shared" si="2944"/>
        <v>0.13390000000000002</v>
      </c>
      <c r="P3516" s="87">
        <f t="shared" si="2938"/>
        <v>1.3559712108601529E-2</v>
      </c>
      <c r="Q3516" s="64">
        <f t="shared" si="2945"/>
        <v>90</v>
      </c>
      <c r="R3516" s="87">
        <f t="shared" si="2946"/>
        <v>0.7675721649284698</v>
      </c>
      <c r="S3516" s="64">
        <f t="shared" si="2947"/>
        <v>66</v>
      </c>
    </row>
    <row r="3517" spans="2:19" x14ac:dyDescent="0.25">
      <c r="B3517" s="62">
        <v>6</v>
      </c>
      <c r="C3517" s="64" t="s">
        <v>20</v>
      </c>
      <c r="D3517" s="68"/>
      <c r="E3517" s="68">
        <f t="shared" si="2939"/>
        <v>0</v>
      </c>
      <c r="F3517" s="63">
        <f t="shared" si="2940"/>
        <v>1.761226238629604E-2</v>
      </c>
      <c r="G3517" s="65">
        <f>IFERROR(VLOOKUP(B3517,EFA!$C$2:$D$7,2,0),EFA!$D$7)</f>
        <v>1.0058360487805551</v>
      </c>
      <c r="H3517" s="69">
        <f>LGD!$D$11</f>
        <v>0.55000000000000004</v>
      </c>
      <c r="I3517" s="68">
        <f t="shared" si="2941"/>
        <v>0</v>
      </c>
      <c r="J3517" s="70">
        <f t="shared" si="2942"/>
        <v>0.48076748067312913</v>
      </c>
      <c r="K3517" s="68">
        <f t="shared" si="2943"/>
        <v>0</v>
      </c>
      <c r="M3517" s="64">
        <f t="shared" si="2937"/>
        <v>156</v>
      </c>
      <c r="N3517" s="64">
        <v>1</v>
      </c>
      <c r="O3517" s="63">
        <f t="shared" si="2944"/>
        <v>0.13390000000000002</v>
      </c>
      <c r="P3517" s="87">
        <f t="shared" si="2938"/>
        <v>1.3559712108601529E-2</v>
      </c>
      <c r="Q3517" s="64">
        <f t="shared" si="2945"/>
        <v>90</v>
      </c>
      <c r="R3517" s="87">
        <f t="shared" si="2946"/>
        <v>0.7675721649284698</v>
      </c>
      <c r="S3517" s="64">
        <f t="shared" si="2947"/>
        <v>66</v>
      </c>
    </row>
    <row r="3518" spans="2:19" x14ac:dyDescent="0.25">
      <c r="C3518" s="94"/>
      <c r="D3518" s="97"/>
      <c r="E3518" s="97"/>
      <c r="F3518" s="95"/>
      <c r="G3518" s="98"/>
      <c r="H3518" s="99"/>
      <c r="I3518" s="97"/>
      <c r="J3518" s="100"/>
      <c r="K3518" s="97"/>
    </row>
    <row r="3519" spans="2:19" x14ac:dyDescent="0.25">
      <c r="B3519" s="62" t="s">
        <v>52</v>
      </c>
      <c r="C3519" s="64" t="s">
        <v>9</v>
      </c>
      <c r="D3519" s="64">
        <v>13</v>
      </c>
      <c r="E3519" s="84" t="s">
        <v>26</v>
      </c>
      <c r="F3519" s="84" t="s">
        <v>39</v>
      </c>
      <c r="G3519" s="84" t="s">
        <v>27</v>
      </c>
      <c r="H3519" s="84" t="s">
        <v>28</v>
      </c>
      <c r="I3519" s="84" t="s">
        <v>29</v>
      </c>
      <c r="J3519" s="84" t="s">
        <v>30</v>
      </c>
      <c r="K3519" s="85" t="s">
        <v>31</v>
      </c>
      <c r="M3519" s="85" t="s">
        <v>32</v>
      </c>
      <c r="N3519" s="85" t="s">
        <v>33</v>
      </c>
      <c r="O3519" s="85" t="s">
        <v>34</v>
      </c>
      <c r="P3519" s="85" t="s">
        <v>35</v>
      </c>
      <c r="Q3519" s="85" t="s">
        <v>36</v>
      </c>
      <c r="R3519" s="85" t="s">
        <v>37</v>
      </c>
      <c r="S3519" s="85" t="s">
        <v>38</v>
      </c>
    </row>
    <row r="3520" spans="2:19" x14ac:dyDescent="0.25">
      <c r="B3520" s="62">
        <v>7</v>
      </c>
      <c r="C3520" s="64" t="s">
        <v>12</v>
      </c>
      <c r="D3520" s="68"/>
      <c r="E3520" s="68">
        <f>D3454*R3520</f>
        <v>0</v>
      </c>
      <c r="F3520" s="63">
        <f>$J$5-$I$5</f>
        <v>1.4890955671313155E-2</v>
      </c>
      <c r="G3520" s="65">
        <f>IFERROR(VLOOKUP(B3520,EFA!$C$2:$D$7,2,0),EFA!$D$7)</f>
        <v>1.0058360487805551</v>
      </c>
      <c r="H3520" s="69">
        <f>LGD!$D$3</f>
        <v>0</v>
      </c>
      <c r="I3520" s="68">
        <f>E3520*F3520*G3520*H3520</f>
        <v>0</v>
      </c>
      <c r="J3520" s="70">
        <f>1/((1+($O$16/12))^(M3520-Q3520))</f>
        <v>0.42082845668950175</v>
      </c>
      <c r="K3520" s="68">
        <f>I3520*J3520</f>
        <v>0</v>
      </c>
      <c r="M3520" s="64">
        <f t="shared" ref="M3520:M3528" si="2948">12*13</f>
        <v>156</v>
      </c>
      <c r="N3520" s="64">
        <v>1</v>
      </c>
      <c r="O3520" s="63">
        <f>$O$16</f>
        <v>0.13390000000000002</v>
      </c>
      <c r="P3520" s="87">
        <f t="shared" ref="P3520:P3528" si="2949">PMT(O3520/12,M3520,-N3520,0,0)</f>
        <v>1.3559712108601529E-2</v>
      </c>
      <c r="Q3520" s="64">
        <f>M3520-S3520</f>
        <v>78</v>
      </c>
      <c r="R3520" s="87">
        <f>PV(O3520/12,Q3520,-P3520,0,0)</f>
        <v>0.70381473237802517</v>
      </c>
      <c r="S3520" s="64">
        <v>78</v>
      </c>
    </row>
    <row r="3521" spans="2:19" x14ac:dyDescent="0.25">
      <c r="B3521" s="62">
        <v>7</v>
      </c>
      <c r="C3521" s="64" t="s">
        <v>13</v>
      </c>
      <c r="D3521" s="68"/>
      <c r="E3521" s="68">
        <f t="shared" ref="E3521:E3528" si="2950">D3455*R3521</f>
        <v>0</v>
      </c>
      <c r="F3521" s="63">
        <f t="shared" ref="F3521:F3528" si="2951">$J$5-$I$5</f>
        <v>1.4890955671313155E-2</v>
      </c>
      <c r="G3521" s="65">
        <f>IFERROR(VLOOKUP(B3521,EFA!$C$2:$D$7,2,0),EFA!$D$7)</f>
        <v>1.0058360487805551</v>
      </c>
      <c r="H3521" s="69">
        <f>LGD!$D$4</f>
        <v>0.55000000000000004</v>
      </c>
      <c r="I3521" s="68">
        <f t="shared" ref="I3521:I3528" si="2952">E3521*F3521*G3521*H3521</f>
        <v>0</v>
      </c>
      <c r="J3521" s="70">
        <f t="shared" ref="J3521:J3528" si="2953">1/((1+($O$16/12))^(M3521-Q3521))</f>
        <v>0.42082845668950175</v>
      </c>
      <c r="K3521" s="68">
        <f t="shared" ref="K3521:K3528" si="2954">I3521*J3521</f>
        <v>0</v>
      </c>
      <c r="M3521" s="64">
        <f t="shared" si="2948"/>
        <v>156</v>
      </c>
      <c r="N3521" s="64">
        <v>1</v>
      </c>
      <c r="O3521" s="63">
        <f t="shared" ref="O3521:O3528" si="2955">$O$16</f>
        <v>0.13390000000000002</v>
      </c>
      <c r="P3521" s="87">
        <f t="shared" si="2949"/>
        <v>1.3559712108601529E-2</v>
      </c>
      <c r="Q3521" s="64">
        <f t="shared" ref="Q3521:Q3528" si="2956">M3521-S3521</f>
        <v>78</v>
      </c>
      <c r="R3521" s="87">
        <f t="shared" ref="R3521:R3528" si="2957">PV(O3521/12,Q3521,-P3521,0,0)</f>
        <v>0.70381473237802517</v>
      </c>
      <c r="S3521" s="64">
        <v>78</v>
      </c>
    </row>
    <row r="3522" spans="2:19" x14ac:dyDescent="0.25">
      <c r="B3522" s="62">
        <v>7</v>
      </c>
      <c r="C3522" s="64" t="s">
        <v>14</v>
      </c>
      <c r="D3522" s="68"/>
      <c r="E3522" s="68">
        <f t="shared" si="2950"/>
        <v>0</v>
      </c>
      <c r="F3522" s="63">
        <f t="shared" si="2951"/>
        <v>1.4890955671313155E-2</v>
      </c>
      <c r="G3522" s="65">
        <f>IFERROR(VLOOKUP(B3522,EFA!$C$2:$D$7,2,0),EFA!$D$7)</f>
        <v>1.0058360487805551</v>
      </c>
      <c r="H3522" s="69">
        <f>LGD!$D$5</f>
        <v>0.14000000000000001</v>
      </c>
      <c r="I3522" s="68">
        <f t="shared" si="2952"/>
        <v>0</v>
      </c>
      <c r="J3522" s="70">
        <f t="shared" si="2953"/>
        <v>0.42082845668950175</v>
      </c>
      <c r="K3522" s="68">
        <f t="shared" si="2954"/>
        <v>0</v>
      </c>
      <c r="M3522" s="64">
        <f t="shared" si="2948"/>
        <v>156</v>
      </c>
      <c r="N3522" s="64">
        <v>1</v>
      </c>
      <c r="O3522" s="63">
        <f t="shared" si="2955"/>
        <v>0.13390000000000002</v>
      </c>
      <c r="P3522" s="87">
        <f t="shared" si="2949"/>
        <v>1.3559712108601529E-2</v>
      </c>
      <c r="Q3522" s="64">
        <f t="shared" si="2956"/>
        <v>78</v>
      </c>
      <c r="R3522" s="87">
        <f t="shared" si="2957"/>
        <v>0.70381473237802517</v>
      </c>
      <c r="S3522" s="64">
        <v>78</v>
      </c>
    </row>
    <row r="3523" spans="2:19" x14ac:dyDescent="0.25">
      <c r="B3523" s="62">
        <v>7</v>
      </c>
      <c r="C3523" s="64" t="s">
        <v>15</v>
      </c>
      <c r="D3523" s="68"/>
      <c r="E3523" s="68">
        <f t="shared" si="2950"/>
        <v>0</v>
      </c>
      <c r="F3523" s="63">
        <f t="shared" si="2951"/>
        <v>1.4890955671313155E-2</v>
      </c>
      <c r="G3523" s="65">
        <f>IFERROR(VLOOKUP(B3523,EFA!$C$2:$D$7,2,0),EFA!$D$7)</f>
        <v>1.0058360487805551</v>
      </c>
      <c r="H3523" s="69">
        <f>LGD!$D$6</f>
        <v>0.3</v>
      </c>
      <c r="I3523" s="68">
        <f t="shared" si="2952"/>
        <v>0</v>
      </c>
      <c r="J3523" s="70">
        <f t="shared" si="2953"/>
        <v>0.42082845668950175</v>
      </c>
      <c r="K3523" s="68">
        <f t="shared" si="2954"/>
        <v>0</v>
      </c>
      <c r="M3523" s="64">
        <f t="shared" si="2948"/>
        <v>156</v>
      </c>
      <c r="N3523" s="64">
        <v>1</v>
      </c>
      <c r="O3523" s="63">
        <f t="shared" si="2955"/>
        <v>0.13390000000000002</v>
      </c>
      <c r="P3523" s="87">
        <f t="shared" si="2949"/>
        <v>1.3559712108601529E-2</v>
      </c>
      <c r="Q3523" s="64">
        <f t="shared" si="2956"/>
        <v>78</v>
      </c>
      <c r="R3523" s="87">
        <f t="shared" si="2957"/>
        <v>0.70381473237802517</v>
      </c>
      <c r="S3523" s="64">
        <v>78</v>
      </c>
    </row>
    <row r="3524" spans="2:19" x14ac:dyDescent="0.25">
      <c r="B3524" s="62">
        <v>7</v>
      </c>
      <c r="C3524" s="64" t="s">
        <v>16</v>
      </c>
      <c r="D3524" s="68"/>
      <c r="E3524" s="68">
        <f t="shared" si="2950"/>
        <v>0</v>
      </c>
      <c r="F3524" s="63">
        <f t="shared" si="2951"/>
        <v>1.4890955671313155E-2</v>
      </c>
      <c r="G3524" s="65">
        <f>IFERROR(VLOOKUP(B3524,EFA!$C$2:$D$7,2,0),EFA!$D$7)</f>
        <v>1.0058360487805551</v>
      </c>
      <c r="H3524" s="69">
        <f>LGD!$D$7</f>
        <v>0.3</v>
      </c>
      <c r="I3524" s="68">
        <f t="shared" si="2952"/>
        <v>0</v>
      </c>
      <c r="J3524" s="70">
        <f t="shared" si="2953"/>
        <v>0.42082845668950175</v>
      </c>
      <c r="K3524" s="68">
        <f t="shared" si="2954"/>
        <v>0</v>
      </c>
      <c r="M3524" s="64">
        <f t="shared" si="2948"/>
        <v>156</v>
      </c>
      <c r="N3524" s="64">
        <v>1</v>
      </c>
      <c r="O3524" s="63">
        <f t="shared" si="2955"/>
        <v>0.13390000000000002</v>
      </c>
      <c r="P3524" s="87">
        <f t="shared" si="2949"/>
        <v>1.3559712108601529E-2</v>
      </c>
      <c r="Q3524" s="64">
        <f t="shared" si="2956"/>
        <v>78</v>
      </c>
      <c r="R3524" s="87">
        <f t="shared" si="2957"/>
        <v>0.70381473237802517</v>
      </c>
      <c r="S3524" s="64">
        <v>78</v>
      </c>
    </row>
    <row r="3525" spans="2:19" x14ac:dyDescent="0.25">
      <c r="B3525" s="62">
        <v>7</v>
      </c>
      <c r="C3525" s="64" t="s">
        <v>17</v>
      </c>
      <c r="D3525" s="68"/>
      <c r="E3525" s="68">
        <f t="shared" si="2950"/>
        <v>0</v>
      </c>
      <c r="F3525" s="63">
        <f t="shared" si="2951"/>
        <v>1.4890955671313155E-2</v>
      </c>
      <c r="G3525" s="65">
        <f>IFERROR(VLOOKUP(B3525,EFA!$C$2:$D$7,2,0),EFA!$D$7)</f>
        <v>1.0058360487805551</v>
      </c>
      <c r="H3525" s="69">
        <f>LGD!$D$8</f>
        <v>4.6364209605119888E-2</v>
      </c>
      <c r="I3525" s="68">
        <f t="shared" si="2952"/>
        <v>0</v>
      </c>
      <c r="J3525" s="70">
        <f t="shared" si="2953"/>
        <v>0.42082845668950175</v>
      </c>
      <c r="K3525" s="68">
        <f t="shared" si="2954"/>
        <v>0</v>
      </c>
      <c r="M3525" s="64">
        <f t="shared" si="2948"/>
        <v>156</v>
      </c>
      <c r="N3525" s="64">
        <v>1</v>
      </c>
      <c r="O3525" s="63">
        <f t="shared" si="2955"/>
        <v>0.13390000000000002</v>
      </c>
      <c r="P3525" s="87">
        <f t="shared" si="2949"/>
        <v>1.3559712108601529E-2</v>
      </c>
      <c r="Q3525" s="64">
        <f t="shared" si="2956"/>
        <v>78</v>
      </c>
      <c r="R3525" s="87">
        <f t="shared" si="2957"/>
        <v>0.70381473237802517</v>
      </c>
      <c r="S3525" s="64">
        <v>78</v>
      </c>
    </row>
    <row r="3526" spans="2:19" x14ac:dyDescent="0.25">
      <c r="B3526" s="62">
        <v>7</v>
      </c>
      <c r="C3526" s="64" t="s">
        <v>18</v>
      </c>
      <c r="D3526" s="68"/>
      <c r="E3526" s="68">
        <f t="shared" si="2950"/>
        <v>0</v>
      </c>
      <c r="F3526" s="63">
        <f t="shared" si="2951"/>
        <v>1.4890955671313155E-2</v>
      </c>
      <c r="G3526" s="65">
        <f>IFERROR(VLOOKUP(B3526,EFA!$C$2:$D$7,2,0),EFA!$D$7)</f>
        <v>1.0058360487805551</v>
      </c>
      <c r="H3526" s="69">
        <f>LGD!$D$9</f>
        <v>0.25</v>
      </c>
      <c r="I3526" s="68">
        <f t="shared" si="2952"/>
        <v>0</v>
      </c>
      <c r="J3526" s="70">
        <f t="shared" si="2953"/>
        <v>0.42082845668950175</v>
      </c>
      <c r="K3526" s="68">
        <f t="shared" si="2954"/>
        <v>0</v>
      </c>
      <c r="M3526" s="64">
        <f t="shared" si="2948"/>
        <v>156</v>
      </c>
      <c r="N3526" s="64">
        <v>1</v>
      </c>
      <c r="O3526" s="63">
        <f t="shared" si="2955"/>
        <v>0.13390000000000002</v>
      </c>
      <c r="P3526" s="87">
        <f t="shared" si="2949"/>
        <v>1.3559712108601529E-2</v>
      </c>
      <c r="Q3526" s="64">
        <f t="shared" si="2956"/>
        <v>78</v>
      </c>
      <c r="R3526" s="87">
        <f t="shared" si="2957"/>
        <v>0.70381473237802517</v>
      </c>
      <c r="S3526" s="64">
        <v>78</v>
      </c>
    </row>
    <row r="3527" spans="2:19" x14ac:dyDescent="0.25">
      <c r="B3527" s="62">
        <v>7</v>
      </c>
      <c r="C3527" s="64" t="s">
        <v>19</v>
      </c>
      <c r="D3527" s="68"/>
      <c r="E3527" s="68">
        <f t="shared" si="2950"/>
        <v>0</v>
      </c>
      <c r="F3527" s="63">
        <f t="shared" si="2951"/>
        <v>1.4890955671313155E-2</v>
      </c>
      <c r="G3527" s="65">
        <f>IFERROR(VLOOKUP(B3527,EFA!$C$2:$D$7,2,0),EFA!$D$7)</f>
        <v>1.0058360487805551</v>
      </c>
      <c r="H3527" s="69">
        <f>LGD!$D$10</f>
        <v>0.35</v>
      </c>
      <c r="I3527" s="68">
        <f t="shared" si="2952"/>
        <v>0</v>
      </c>
      <c r="J3527" s="70">
        <f t="shared" si="2953"/>
        <v>0.42082845668950175</v>
      </c>
      <c r="K3527" s="68">
        <f t="shared" si="2954"/>
        <v>0</v>
      </c>
      <c r="M3527" s="64">
        <f t="shared" si="2948"/>
        <v>156</v>
      </c>
      <c r="N3527" s="64">
        <v>1</v>
      </c>
      <c r="O3527" s="63">
        <f t="shared" si="2955"/>
        <v>0.13390000000000002</v>
      </c>
      <c r="P3527" s="87">
        <f t="shared" si="2949"/>
        <v>1.3559712108601529E-2</v>
      </c>
      <c r="Q3527" s="64">
        <f t="shared" si="2956"/>
        <v>78</v>
      </c>
      <c r="R3527" s="87">
        <f t="shared" si="2957"/>
        <v>0.70381473237802517</v>
      </c>
      <c r="S3527" s="64">
        <v>78</v>
      </c>
    </row>
    <row r="3528" spans="2:19" x14ac:dyDescent="0.25">
      <c r="B3528" s="62">
        <v>7</v>
      </c>
      <c r="C3528" s="64" t="s">
        <v>20</v>
      </c>
      <c r="D3528" s="68"/>
      <c r="E3528" s="68">
        <f t="shared" si="2950"/>
        <v>0</v>
      </c>
      <c r="F3528" s="63">
        <f t="shared" si="2951"/>
        <v>1.4890955671313155E-2</v>
      </c>
      <c r="G3528" s="65">
        <f>IFERROR(VLOOKUP(B3528,EFA!$C$2:$D$7,2,0),EFA!$D$7)</f>
        <v>1.0058360487805551</v>
      </c>
      <c r="H3528" s="69">
        <f>LGD!$D$11</f>
        <v>0.55000000000000004</v>
      </c>
      <c r="I3528" s="68">
        <f t="shared" si="2952"/>
        <v>0</v>
      </c>
      <c r="J3528" s="70">
        <f t="shared" si="2953"/>
        <v>0.42082845668950175</v>
      </c>
      <c r="K3528" s="68">
        <f t="shared" si="2954"/>
        <v>0</v>
      </c>
      <c r="M3528" s="64">
        <f t="shared" si="2948"/>
        <v>156</v>
      </c>
      <c r="N3528" s="64">
        <v>1</v>
      </c>
      <c r="O3528" s="63">
        <f t="shared" si="2955"/>
        <v>0.13390000000000002</v>
      </c>
      <c r="P3528" s="87">
        <f t="shared" si="2949"/>
        <v>1.3559712108601529E-2</v>
      </c>
      <c r="Q3528" s="64">
        <f t="shared" si="2956"/>
        <v>78</v>
      </c>
      <c r="R3528" s="87">
        <f t="shared" si="2957"/>
        <v>0.70381473237802517</v>
      </c>
      <c r="S3528" s="64">
        <v>78</v>
      </c>
    </row>
    <row r="3529" spans="2:19" x14ac:dyDescent="0.25">
      <c r="C3529" s="94"/>
      <c r="D3529" s="97"/>
      <c r="E3529" s="97"/>
      <c r="F3529" s="95"/>
      <c r="G3529" s="98"/>
      <c r="H3529" s="99"/>
      <c r="I3529" s="97"/>
      <c r="J3529" s="100"/>
      <c r="K3529" s="97"/>
    </row>
    <row r="3530" spans="2:19" x14ac:dyDescent="0.25">
      <c r="B3530" s="62" t="s">
        <v>52</v>
      </c>
      <c r="C3530" s="64" t="s">
        <v>9</v>
      </c>
      <c r="D3530" s="64">
        <v>13</v>
      </c>
      <c r="E3530" s="84" t="s">
        <v>26</v>
      </c>
      <c r="F3530" s="84" t="s">
        <v>39</v>
      </c>
      <c r="G3530" s="84" t="s">
        <v>27</v>
      </c>
      <c r="H3530" s="84" t="s">
        <v>28</v>
      </c>
      <c r="I3530" s="84" t="s">
        <v>29</v>
      </c>
      <c r="J3530" s="84" t="s">
        <v>30</v>
      </c>
      <c r="K3530" s="85" t="s">
        <v>31</v>
      </c>
      <c r="M3530" s="85" t="s">
        <v>32</v>
      </c>
      <c r="N3530" s="85" t="s">
        <v>33</v>
      </c>
      <c r="O3530" s="85" t="s">
        <v>34</v>
      </c>
      <c r="P3530" s="85" t="s">
        <v>35</v>
      </c>
      <c r="Q3530" s="85" t="s">
        <v>36</v>
      </c>
      <c r="R3530" s="85" t="s">
        <v>37</v>
      </c>
      <c r="S3530" s="85" t="s">
        <v>38</v>
      </c>
    </row>
    <row r="3531" spans="2:19" x14ac:dyDescent="0.25">
      <c r="B3531" s="62">
        <v>8</v>
      </c>
      <c r="C3531" s="64" t="s">
        <v>12</v>
      </c>
      <c r="D3531" s="68"/>
      <c r="E3531" s="68">
        <f>$D$3454*R3531</f>
        <v>0</v>
      </c>
      <c r="F3531" s="63">
        <f>$K$5-$J$5</f>
        <v>1.2899132527528889E-2</v>
      </c>
      <c r="G3531" s="65">
        <f>IFERROR(VLOOKUP(B3531,EFA!$C$2:$D$7,2,0),EFA!$D$7)</f>
        <v>1.0058360487805551</v>
      </c>
      <c r="H3531" s="69">
        <f>LGD!$D$3</f>
        <v>0</v>
      </c>
      <c r="I3531" s="68">
        <f>E3531*F3531*G3531*H3531</f>
        <v>0</v>
      </c>
      <c r="J3531" s="70">
        <f>1/((1+($O$16/12))^(M3531-Q3531))</f>
        <v>0.36836224802832446</v>
      </c>
      <c r="K3531" s="68">
        <f>I3531*J3531</f>
        <v>0</v>
      </c>
      <c r="M3531" s="64">
        <f t="shared" ref="M3531:M3539" si="2958">12*13</f>
        <v>156</v>
      </c>
      <c r="N3531" s="64">
        <v>1</v>
      </c>
      <c r="O3531" s="63">
        <f>$O$16</f>
        <v>0.13390000000000002</v>
      </c>
      <c r="P3531" s="87">
        <f t="shared" ref="P3531:P3539" si="2959">PMT(O3531/12,M3531,-N3531,0,0)</f>
        <v>1.3559712108601529E-2</v>
      </c>
      <c r="Q3531" s="64">
        <f>M3531-S3531</f>
        <v>66</v>
      </c>
      <c r="R3531" s="87">
        <f>PV(O3531/12,Q3531,-P3531,0,0)</f>
        <v>0.63097626403252405</v>
      </c>
      <c r="S3531" s="64">
        <v>90</v>
      </c>
    </row>
    <row r="3532" spans="2:19" x14ac:dyDescent="0.25">
      <c r="B3532" s="62">
        <v>8</v>
      </c>
      <c r="C3532" s="64" t="s">
        <v>13</v>
      </c>
      <c r="D3532" s="68"/>
      <c r="E3532" s="68">
        <f>$D$3455*R3532</f>
        <v>0</v>
      </c>
      <c r="F3532" s="63">
        <f t="shared" ref="F3532:F3539" si="2960">$K$5-$J$5</f>
        <v>1.2899132527528889E-2</v>
      </c>
      <c r="G3532" s="65">
        <f>IFERROR(VLOOKUP(B3532,EFA!$C$2:$D$7,2,0),EFA!$D$7)</f>
        <v>1.0058360487805551</v>
      </c>
      <c r="H3532" s="69">
        <f>LGD!$D$4</f>
        <v>0.55000000000000004</v>
      </c>
      <c r="I3532" s="68">
        <f t="shared" ref="I3532:I3539" si="2961">E3532*F3532*G3532*H3532</f>
        <v>0</v>
      </c>
      <c r="J3532" s="70">
        <f t="shared" ref="J3532:J3539" si="2962">1/((1+($O$16/12))^(M3532-Q3532))</f>
        <v>0.36836224802832446</v>
      </c>
      <c r="K3532" s="68">
        <f t="shared" ref="K3532:K3539" si="2963">I3532*J3532</f>
        <v>0</v>
      </c>
      <c r="M3532" s="64">
        <f t="shared" si="2958"/>
        <v>156</v>
      </c>
      <c r="N3532" s="64">
        <v>1</v>
      </c>
      <c r="O3532" s="63">
        <f t="shared" ref="O3532:O3539" si="2964">$O$16</f>
        <v>0.13390000000000002</v>
      </c>
      <c r="P3532" s="87">
        <f t="shared" si="2959"/>
        <v>1.3559712108601529E-2</v>
      </c>
      <c r="Q3532" s="64">
        <f t="shared" ref="Q3532:Q3539" si="2965">M3532-S3532</f>
        <v>66</v>
      </c>
      <c r="R3532" s="87">
        <f t="shared" ref="R3532:R3539" si="2966">PV(O3532/12,Q3532,-P3532,0,0)</f>
        <v>0.63097626403252405</v>
      </c>
      <c r="S3532" s="64">
        <v>90</v>
      </c>
    </row>
    <row r="3533" spans="2:19" x14ac:dyDescent="0.25">
      <c r="B3533" s="62">
        <v>8</v>
      </c>
      <c r="C3533" s="64" t="s">
        <v>14</v>
      </c>
      <c r="D3533" s="68"/>
      <c r="E3533" s="68">
        <f>$D$3456*R3533</f>
        <v>0</v>
      </c>
      <c r="F3533" s="63">
        <f t="shared" si="2960"/>
        <v>1.2899132527528889E-2</v>
      </c>
      <c r="G3533" s="65">
        <f>IFERROR(VLOOKUP(B3533,EFA!$C$2:$D$7,2,0),EFA!$D$7)</f>
        <v>1.0058360487805551</v>
      </c>
      <c r="H3533" s="69">
        <f>LGD!$D$5</f>
        <v>0.14000000000000001</v>
      </c>
      <c r="I3533" s="68">
        <f t="shared" si="2961"/>
        <v>0</v>
      </c>
      <c r="J3533" s="70">
        <f t="shared" si="2962"/>
        <v>0.36836224802832446</v>
      </c>
      <c r="K3533" s="68">
        <f t="shared" si="2963"/>
        <v>0</v>
      </c>
      <c r="M3533" s="64">
        <f t="shared" si="2958"/>
        <v>156</v>
      </c>
      <c r="N3533" s="64">
        <v>1</v>
      </c>
      <c r="O3533" s="63">
        <f t="shared" si="2964"/>
        <v>0.13390000000000002</v>
      </c>
      <c r="P3533" s="87">
        <f t="shared" si="2959"/>
        <v>1.3559712108601529E-2</v>
      </c>
      <c r="Q3533" s="64">
        <f t="shared" si="2965"/>
        <v>66</v>
      </c>
      <c r="R3533" s="87">
        <f t="shared" si="2966"/>
        <v>0.63097626403252405</v>
      </c>
      <c r="S3533" s="64">
        <v>90</v>
      </c>
    </row>
    <row r="3534" spans="2:19" x14ac:dyDescent="0.25">
      <c r="B3534" s="62">
        <v>8</v>
      </c>
      <c r="C3534" s="64" t="s">
        <v>15</v>
      </c>
      <c r="D3534" s="68"/>
      <c r="E3534" s="68">
        <f>$D$3457*R3534</f>
        <v>0</v>
      </c>
      <c r="F3534" s="63">
        <f t="shared" si="2960"/>
        <v>1.2899132527528889E-2</v>
      </c>
      <c r="G3534" s="65">
        <f>IFERROR(VLOOKUP(B3534,EFA!$C$2:$D$7,2,0),EFA!$D$7)</f>
        <v>1.0058360487805551</v>
      </c>
      <c r="H3534" s="69">
        <f>LGD!$D$6</f>
        <v>0.3</v>
      </c>
      <c r="I3534" s="68">
        <f t="shared" si="2961"/>
        <v>0</v>
      </c>
      <c r="J3534" s="70">
        <f t="shared" si="2962"/>
        <v>0.36836224802832446</v>
      </c>
      <c r="K3534" s="68">
        <f t="shared" si="2963"/>
        <v>0</v>
      </c>
      <c r="M3534" s="64">
        <f t="shared" si="2958"/>
        <v>156</v>
      </c>
      <c r="N3534" s="64">
        <v>1</v>
      </c>
      <c r="O3534" s="63">
        <f t="shared" si="2964"/>
        <v>0.13390000000000002</v>
      </c>
      <c r="P3534" s="87">
        <f t="shared" si="2959"/>
        <v>1.3559712108601529E-2</v>
      </c>
      <c r="Q3534" s="64">
        <f t="shared" si="2965"/>
        <v>66</v>
      </c>
      <c r="R3534" s="87">
        <f t="shared" si="2966"/>
        <v>0.63097626403252405</v>
      </c>
      <c r="S3534" s="64">
        <v>90</v>
      </c>
    </row>
    <row r="3535" spans="2:19" x14ac:dyDescent="0.25">
      <c r="B3535" s="62">
        <v>8</v>
      </c>
      <c r="C3535" s="64" t="s">
        <v>16</v>
      </c>
      <c r="D3535" s="68"/>
      <c r="E3535" s="68">
        <f>$D$3458*R3535</f>
        <v>0</v>
      </c>
      <c r="F3535" s="63">
        <f t="shared" si="2960"/>
        <v>1.2899132527528889E-2</v>
      </c>
      <c r="G3535" s="65">
        <f>IFERROR(VLOOKUP(B3535,EFA!$C$2:$D$7,2,0),EFA!$D$7)</f>
        <v>1.0058360487805551</v>
      </c>
      <c r="H3535" s="69">
        <f>LGD!$D$7</f>
        <v>0.3</v>
      </c>
      <c r="I3535" s="68">
        <f t="shared" si="2961"/>
        <v>0</v>
      </c>
      <c r="J3535" s="70">
        <f t="shared" si="2962"/>
        <v>0.36836224802832446</v>
      </c>
      <c r="K3535" s="68">
        <f t="shared" si="2963"/>
        <v>0</v>
      </c>
      <c r="M3535" s="64">
        <f t="shared" si="2958"/>
        <v>156</v>
      </c>
      <c r="N3535" s="64">
        <v>1</v>
      </c>
      <c r="O3535" s="63">
        <f t="shared" si="2964"/>
        <v>0.13390000000000002</v>
      </c>
      <c r="P3535" s="87">
        <f t="shared" si="2959"/>
        <v>1.3559712108601529E-2</v>
      </c>
      <c r="Q3535" s="64">
        <f t="shared" si="2965"/>
        <v>66</v>
      </c>
      <c r="R3535" s="87">
        <f t="shared" si="2966"/>
        <v>0.63097626403252405</v>
      </c>
      <c r="S3535" s="64">
        <v>90</v>
      </c>
    </row>
    <row r="3536" spans="2:19" x14ac:dyDescent="0.25">
      <c r="B3536" s="62">
        <v>8</v>
      </c>
      <c r="C3536" s="64" t="s">
        <v>17</v>
      </c>
      <c r="D3536" s="68"/>
      <c r="E3536" s="68">
        <f>$D$3459*R3536</f>
        <v>0</v>
      </c>
      <c r="F3536" s="63">
        <f t="shared" si="2960"/>
        <v>1.2899132527528889E-2</v>
      </c>
      <c r="G3536" s="65">
        <f>IFERROR(VLOOKUP(B3536,EFA!$C$2:$D$7,2,0),EFA!$D$7)</f>
        <v>1.0058360487805551</v>
      </c>
      <c r="H3536" s="69">
        <f>LGD!$D$8</f>
        <v>4.6364209605119888E-2</v>
      </c>
      <c r="I3536" s="68">
        <f t="shared" si="2961"/>
        <v>0</v>
      </c>
      <c r="J3536" s="70">
        <f t="shared" si="2962"/>
        <v>0.36836224802832446</v>
      </c>
      <c r="K3536" s="68">
        <f t="shared" si="2963"/>
        <v>0</v>
      </c>
      <c r="M3536" s="64">
        <f t="shared" si="2958"/>
        <v>156</v>
      </c>
      <c r="N3536" s="64">
        <v>1</v>
      </c>
      <c r="O3536" s="63">
        <f t="shared" si="2964"/>
        <v>0.13390000000000002</v>
      </c>
      <c r="P3536" s="87">
        <f t="shared" si="2959"/>
        <v>1.3559712108601529E-2</v>
      </c>
      <c r="Q3536" s="64">
        <f t="shared" si="2965"/>
        <v>66</v>
      </c>
      <c r="R3536" s="87">
        <f t="shared" si="2966"/>
        <v>0.63097626403252405</v>
      </c>
      <c r="S3536" s="64">
        <v>90</v>
      </c>
    </row>
    <row r="3537" spans="2:19" x14ac:dyDescent="0.25">
      <c r="B3537" s="62">
        <v>8</v>
      </c>
      <c r="C3537" s="64" t="s">
        <v>18</v>
      </c>
      <c r="D3537" s="68"/>
      <c r="E3537" s="68">
        <f>$D$3460*R3537</f>
        <v>0</v>
      </c>
      <c r="F3537" s="63">
        <f t="shared" si="2960"/>
        <v>1.2899132527528889E-2</v>
      </c>
      <c r="G3537" s="65">
        <f>IFERROR(VLOOKUP(B3537,EFA!$C$2:$D$7,2,0),EFA!$D$7)</f>
        <v>1.0058360487805551</v>
      </c>
      <c r="H3537" s="69">
        <f>LGD!$D$9</f>
        <v>0.25</v>
      </c>
      <c r="I3537" s="68">
        <f t="shared" si="2961"/>
        <v>0</v>
      </c>
      <c r="J3537" s="70">
        <f t="shared" si="2962"/>
        <v>0.36836224802832446</v>
      </c>
      <c r="K3537" s="68">
        <f t="shared" si="2963"/>
        <v>0</v>
      </c>
      <c r="M3537" s="64">
        <f t="shared" si="2958"/>
        <v>156</v>
      </c>
      <c r="N3537" s="64">
        <v>1</v>
      </c>
      <c r="O3537" s="63">
        <f t="shared" si="2964"/>
        <v>0.13390000000000002</v>
      </c>
      <c r="P3537" s="87">
        <f t="shared" si="2959"/>
        <v>1.3559712108601529E-2</v>
      </c>
      <c r="Q3537" s="64">
        <f t="shared" si="2965"/>
        <v>66</v>
      </c>
      <c r="R3537" s="87">
        <f t="shared" si="2966"/>
        <v>0.63097626403252405</v>
      </c>
      <c r="S3537" s="64">
        <v>90</v>
      </c>
    </row>
    <row r="3538" spans="2:19" x14ac:dyDescent="0.25">
      <c r="B3538" s="62">
        <v>8</v>
      </c>
      <c r="C3538" s="64" t="s">
        <v>19</v>
      </c>
      <c r="D3538" s="68"/>
      <c r="E3538" s="68">
        <f>$D$3461*R3538</f>
        <v>0</v>
      </c>
      <c r="F3538" s="63">
        <f t="shared" si="2960"/>
        <v>1.2899132527528889E-2</v>
      </c>
      <c r="G3538" s="65">
        <f>IFERROR(VLOOKUP(B3538,EFA!$C$2:$D$7,2,0),EFA!$D$7)</f>
        <v>1.0058360487805551</v>
      </c>
      <c r="H3538" s="69">
        <f>LGD!$D$10</f>
        <v>0.35</v>
      </c>
      <c r="I3538" s="68">
        <f t="shared" si="2961"/>
        <v>0</v>
      </c>
      <c r="J3538" s="70">
        <f t="shared" si="2962"/>
        <v>0.36836224802832446</v>
      </c>
      <c r="K3538" s="68">
        <f t="shared" si="2963"/>
        <v>0</v>
      </c>
      <c r="M3538" s="64">
        <f t="shared" si="2958"/>
        <v>156</v>
      </c>
      <c r="N3538" s="64">
        <v>1</v>
      </c>
      <c r="O3538" s="63">
        <f t="shared" si="2964"/>
        <v>0.13390000000000002</v>
      </c>
      <c r="P3538" s="87">
        <f t="shared" si="2959"/>
        <v>1.3559712108601529E-2</v>
      </c>
      <c r="Q3538" s="64">
        <f t="shared" si="2965"/>
        <v>66</v>
      </c>
      <c r="R3538" s="87">
        <f t="shared" si="2966"/>
        <v>0.63097626403252405</v>
      </c>
      <c r="S3538" s="64">
        <v>90</v>
      </c>
    </row>
    <row r="3539" spans="2:19" x14ac:dyDescent="0.25">
      <c r="B3539" s="62">
        <v>8</v>
      </c>
      <c r="C3539" s="64" t="s">
        <v>20</v>
      </c>
      <c r="D3539" s="68"/>
      <c r="E3539" s="68">
        <f>$D$3462*R3539</f>
        <v>0</v>
      </c>
      <c r="F3539" s="63">
        <f t="shared" si="2960"/>
        <v>1.2899132527528889E-2</v>
      </c>
      <c r="G3539" s="65">
        <f>IFERROR(VLOOKUP(B3539,EFA!$C$2:$D$7,2,0),EFA!$D$7)</f>
        <v>1.0058360487805551</v>
      </c>
      <c r="H3539" s="69">
        <f>LGD!$D$11</f>
        <v>0.55000000000000004</v>
      </c>
      <c r="I3539" s="68">
        <f t="shared" si="2961"/>
        <v>0</v>
      </c>
      <c r="J3539" s="70">
        <f t="shared" si="2962"/>
        <v>0.36836224802832446</v>
      </c>
      <c r="K3539" s="68">
        <f t="shared" si="2963"/>
        <v>0</v>
      </c>
      <c r="M3539" s="64">
        <f t="shared" si="2958"/>
        <v>156</v>
      </c>
      <c r="N3539" s="64">
        <v>1</v>
      </c>
      <c r="O3539" s="63">
        <f t="shared" si="2964"/>
        <v>0.13390000000000002</v>
      </c>
      <c r="P3539" s="87">
        <f t="shared" si="2959"/>
        <v>1.3559712108601529E-2</v>
      </c>
      <c r="Q3539" s="64">
        <f t="shared" si="2965"/>
        <v>66</v>
      </c>
      <c r="R3539" s="87">
        <f t="shared" si="2966"/>
        <v>0.63097626403252405</v>
      </c>
      <c r="S3539" s="64">
        <v>90</v>
      </c>
    </row>
    <row r="3540" spans="2:19" x14ac:dyDescent="0.25">
      <c r="C3540" s="94"/>
      <c r="D3540" s="97"/>
      <c r="E3540" s="97"/>
      <c r="F3540" s="95"/>
      <c r="G3540" s="98"/>
      <c r="H3540" s="99"/>
      <c r="I3540" s="97"/>
      <c r="J3540" s="100"/>
      <c r="K3540" s="97"/>
    </row>
    <row r="3541" spans="2:19" x14ac:dyDescent="0.25">
      <c r="B3541" s="62" t="s">
        <v>52</v>
      </c>
      <c r="C3541" s="64" t="s">
        <v>9</v>
      </c>
      <c r="D3541" s="64">
        <v>13</v>
      </c>
      <c r="E3541" s="84" t="s">
        <v>26</v>
      </c>
      <c r="F3541" s="84" t="s">
        <v>39</v>
      </c>
      <c r="G3541" s="84" t="s">
        <v>27</v>
      </c>
      <c r="H3541" s="84" t="s">
        <v>28</v>
      </c>
      <c r="I3541" s="84" t="s">
        <v>29</v>
      </c>
      <c r="J3541" s="84" t="s">
        <v>30</v>
      </c>
      <c r="K3541" s="85" t="s">
        <v>31</v>
      </c>
      <c r="M3541" s="85" t="s">
        <v>32</v>
      </c>
      <c r="N3541" s="85" t="s">
        <v>33</v>
      </c>
      <c r="O3541" s="85" t="s">
        <v>34</v>
      </c>
      <c r="P3541" s="85" t="s">
        <v>35</v>
      </c>
      <c r="Q3541" s="85" t="s">
        <v>36</v>
      </c>
      <c r="R3541" s="85" t="s">
        <v>37</v>
      </c>
      <c r="S3541" s="85" t="s">
        <v>38</v>
      </c>
    </row>
    <row r="3542" spans="2:19" x14ac:dyDescent="0.25">
      <c r="B3542" s="62">
        <v>9</v>
      </c>
      <c r="C3542" s="64" t="s">
        <v>12</v>
      </c>
      <c r="D3542" s="68"/>
      <c r="E3542" s="68">
        <f>$D$3454*R3542</f>
        <v>0</v>
      </c>
      <c r="F3542" s="63">
        <f>$L$5-$K$5</f>
        <v>1.1377841244406661E-2</v>
      </c>
      <c r="G3542" s="65">
        <f>IFERROR(VLOOKUP(B3542,EFA!$C$2:$D$7,2,0),EFA!$D$7)</f>
        <v>1.0058360487805551</v>
      </c>
      <c r="H3542" s="69">
        <f>LGD!$D$3</f>
        <v>0</v>
      </c>
      <c r="I3542" s="68">
        <f>E3542*F3542*G3542*H3542</f>
        <v>0</v>
      </c>
      <c r="J3542" s="70">
        <f>1/((1+($O$16/12))^(M3542-Q3542))</f>
        <v>0.32243719172393559</v>
      </c>
      <c r="K3542" s="68">
        <f>I3542*J3542</f>
        <v>0</v>
      </c>
      <c r="M3542" s="64">
        <f t="shared" ref="M3542:M3550" si="2967">12*13</f>
        <v>156</v>
      </c>
      <c r="N3542" s="64">
        <v>1</v>
      </c>
      <c r="O3542" s="63">
        <f>$O$16</f>
        <v>0.13390000000000002</v>
      </c>
      <c r="P3542" s="87">
        <f t="shared" ref="P3542:P3550" si="2968">PMT(O3542/12,M3542,-N3542,0,0)</f>
        <v>1.3559712108601529E-2</v>
      </c>
      <c r="Q3542" s="64">
        <f>M3542-S3542</f>
        <v>54</v>
      </c>
      <c r="R3542" s="87">
        <f>PV(O3542/12,Q3542,-P3542,0,0)</f>
        <v>0.54776333875168093</v>
      </c>
      <c r="S3542" s="64">
        <v>102</v>
      </c>
    </row>
    <row r="3543" spans="2:19" x14ac:dyDescent="0.25">
      <c r="B3543" s="62">
        <v>9</v>
      </c>
      <c r="C3543" s="64" t="s">
        <v>13</v>
      </c>
      <c r="D3543" s="68"/>
      <c r="E3543" s="68">
        <f>$D$3455*R3543</f>
        <v>0</v>
      </c>
      <c r="F3543" s="63">
        <f t="shared" ref="F3543:F3550" si="2969">$L$5-$K$5</f>
        <v>1.1377841244406661E-2</v>
      </c>
      <c r="G3543" s="65">
        <f>IFERROR(VLOOKUP(B3543,EFA!$C$2:$D$7,2,0),EFA!$D$7)</f>
        <v>1.0058360487805551</v>
      </c>
      <c r="H3543" s="69">
        <f>LGD!$D$4</f>
        <v>0.55000000000000004</v>
      </c>
      <c r="I3543" s="68">
        <f t="shared" ref="I3543:I3550" si="2970">E3543*F3543*G3543*H3543</f>
        <v>0</v>
      </c>
      <c r="J3543" s="70">
        <f t="shared" ref="J3543:J3550" si="2971">1/((1+($O$16/12))^(M3543-Q3543))</f>
        <v>0.32243719172393559</v>
      </c>
      <c r="K3543" s="68">
        <f t="shared" ref="K3543:K3550" si="2972">I3543*J3543</f>
        <v>0</v>
      </c>
      <c r="M3543" s="64">
        <f t="shared" si="2967"/>
        <v>156</v>
      </c>
      <c r="N3543" s="64">
        <v>1</v>
      </c>
      <c r="O3543" s="63">
        <f t="shared" ref="O3543:O3550" si="2973">$O$16</f>
        <v>0.13390000000000002</v>
      </c>
      <c r="P3543" s="87">
        <f t="shared" si="2968"/>
        <v>1.3559712108601529E-2</v>
      </c>
      <c r="Q3543" s="64">
        <f t="shared" ref="Q3543:Q3550" si="2974">M3543-S3543</f>
        <v>54</v>
      </c>
      <c r="R3543" s="87">
        <f t="shared" ref="R3543:R3550" si="2975">PV(O3543/12,Q3543,-P3543,0,0)</f>
        <v>0.54776333875168093</v>
      </c>
      <c r="S3543" s="64">
        <v>102</v>
      </c>
    </row>
    <row r="3544" spans="2:19" x14ac:dyDescent="0.25">
      <c r="B3544" s="62">
        <v>9</v>
      </c>
      <c r="C3544" s="64" t="s">
        <v>14</v>
      </c>
      <c r="D3544" s="68"/>
      <c r="E3544" s="68">
        <f>$D$3456*R3544</f>
        <v>0</v>
      </c>
      <c r="F3544" s="63">
        <f t="shared" si="2969"/>
        <v>1.1377841244406661E-2</v>
      </c>
      <c r="G3544" s="65">
        <f>IFERROR(VLOOKUP(B3544,EFA!$C$2:$D$7,2,0),EFA!$D$7)</f>
        <v>1.0058360487805551</v>
      </c>
      <c r="H3544" s="69">
        <f>LGD!$D$5</f>
        <v>0.14000000000000001</v>
      </c>
      <c r="I3544" s="68">
        <f t="shared" si="2970"/>
        <v>0</v>
      </c>
      <c r="J3544" s="70">
        <f t="shared" si="2971"/>
        <v>0.32243719172393559</v>
      </c>
      <c r="K3544" s="68">
        <f t="shared" si="2972"/>
        <v>0</v>
      </c>
      <c r="M3544" s="64">
        <f t="shared" si="2967"/>
        <v>156</v>
      </c>
      <c r="N3544" s="64">
        <v>1</v>
      </c>
      <c r="O3544" s="63">
        <f t="shared" si="2973"/>
        <v>0.13390000000000002</v>
      </c>
      <c r="P3544" s="87">
        <f t="shared" si="2968"/>
        <v>1.3559712108601529E-2</v>
      </c>
      <c r="Q3544" s="64">
        <f t="shared" si="2974"/>
        <v>54</v>
      </c>
      <c r="R3544" s="87">
        <f t="shared" si="2975"/>
        <v>0.54776333875168093</v>
      </c>
      <c r="S3544" s="64">
        <v>102</v>
      </c>
    </row>
    <row r="3545" spans="2:19" x14ac:dyDescent="0.25">
      <c r="B3545" s="62">
        <v>9</v>
      </c>
      <c r="C3545" s="64" t="s">
        <v>15</v>
      </c>
      <c r="D3545" s="68"/>
      <c r="E3545" s="68">
        <f>$D$3457*R3545</f>
        <v>0</v>
      </c>
      <c r="F3545" s="63">
        <f t="shared" si="2969"/>
        <v>1.1377841244406661E-2</v>
      </c>
      <c r="G3545" s="65">
        <f>IFERROR(VLOOKUP(B3545,EFA!$C$2:$D$7,2,0),EFA!$D$7)</f>
        <v>1.0058360487805551</v>
      </c>
      <c r="H3545" s="69">
        <f>LGD!$D$6</f>
        <v>0.3</v>
      </c>
      <c r="I3545" s="68">
        <f t="shared" si="2970"/>
        <v>0</v>
      </c>
      <c r="J3545" s="70">
        <f t="shared" si="2971"/>
        <v>0.32243719172393559</v>
      </c>
      <c r="K3545" s="68">
        <f t="shared" si="2972"/>
        <v>0</v>
      </c>
      <c r="M3545" s="64">
        <f t="shared" si="2967"/>
        <v>156</v>
      </c>
      <c r="N3545" s="64">
        <v>1</v>
      </c>
      <c r="O3545" s="63">
        <f t="shared" si="2973"/>
        <v>0.13390000000000002</v>
      </c>
      <c r="P3545" s="87">
        <f t="shared" si="2968"/>
        <v>1.3559712108601529E-2</v>
      </c>
      <c r="Q3545" s="64">
        <f t="shared" si="2974"/>
        <v>54</v>
      </c>
      <c r="R3545" s="87">
        <f t="shared" si="2975"/>
        <v>0.54776333875168093</v>
      </c>
      <c r="S3545" s="64">
        <v>102</v>
      </c>
    </row>
    <row r="3546" spans="2:19" x14ac:dyDescent="0.25">
      <c r="B3546" s="62">
        <v>9</v>
      </c>
      <c r="C3546" s="64" t="s">
        <v>16</v>
      </c>
      <c r="D3546" s="68"/>
      <c r="E3546" s="68">
        <f>$D$3458*R3546</f>
        <v>0</v>
      </c>
      <c r="F3546" s="63">
        <f t="shared" si="2969"/>
        <v>1.1377841244406661E-2</v>
      </c>
      <c r="G3546" s="65">
        <f>IFERROR(VLOOKUP(B3546,EFA!$C$2:$D$7,2,0),EFA!$D$7)</f>
        <v>1.0058360487805551</v>
      </c>
      <c r="H3546" s="69">
        <f>LGD!$D$7</f>
        <v>0.3</v>
      </c>
      <c r="I3546" s="68">
        <f t="shared" si="2970"/>
        <v>0</v>
      </c>
      <c r="J3546" s="70">
        <f t="shared" si="2971"/>
        <v>0.32243719172393559</v>
      </c>
      <c r="K3546" s="68">
        <f t="shared" si="2972"/>
        <v>0</v>
      </c>
      <c r="M3546" s="64">
        <f t="shared" si="2967"/>
        <v>156</v>
      </c>
      <c r="N3546" s="64">
        <v>1</v>
      </c>
      <c r="O3546" s="63">
        <f t="shared" si="2973"/>
        <v>0.13390000000000002</v>
      </c>
      <c r="P3546" s="87">
        <f t="shared" si="2968"/>
        <v>1.3559712108601529E-2</v>
      </c>
      <c r="Q3546" s="64">
        <f t="shared" si="2974"/>
        <v>54</v>
      </c>
      <c r="R3546" s="87">
        <f t="shared" si="2975"/>
        <v>0.54776333875168093</v>
      </c>
      <c r="S3546" s="64">
        <v>102</v>
      </c>
    </row>
    <row r="3547" spans="2:19" x14ac:dyDescent="0.25">
      <c r="B3547" s="62">
        <v>9</v>
      </c>
      <c r="C3547" s="64" t="s">
        <v>17</v>
      </c>
      <c r="D3547" s="68"/>
      <c r="E3547" s="68">
        <f>$D$3459*R3547</f>
        <v>0</v>
      </c>
      <c r="F3547" s="63">
        <f t="shared" si="2969"/>
        <v>1.1377841244406661E-2</v>
      </c>
      <c r="G3547" s="65">
        <f>IFERROR(VLOOKUP(B3547,EFA!$C$2:$D$7,2,0),EFA!$D$7)</f>
        <v>1.0058360487805551</v>
      </c>
      <c r="H3547" s="69">
        <f>LGD!$D$8</f>
        <v>4.6364209605119888E-2</v>
      </c>
      <c r="I3547" s="68">
        <f t="shared" si="2970"/>
        <v>0</v>
      </c>
      <c r="J3547" s="70">
        <f t="shared" si="2971"/>
        <v>0.32243719172393559</v>
      </c>
      <c r="K3547" s="68">
        <f t="shared" si="2972"/>
        <v>0</v>
      </c>
      <c r="M3547" s="64">
        <f t="shared" si="2967"/>
        <v>156</v>
      </c>
      <c r="N3547" s="64">
        <v>1</v>
      </c>
      <c r="O3547" s="63">
        <f t="shared" si="2973"/>
        <v>0.13390000000000002</v>
      </c>
      <c r="P3547" s="87">
        <f t="shared" si="2968"/>
        <v>1.3559712108601529E-2</v>
      </c>
      <c r="Q3547" s="64">
        <f t="shared" si="2974"/>
        <v>54</v>
      </c>
      <c r="R3547" s="87">
        <f t="shared" si="2975"/>
        <v>0.54776333875168093</v>
      </c>
      <c r="S3547" s="64">
        <v>102</v>
      </c>
    </row>
    <row r="3548" spans="2:19" x14ac:dyDescent="0.25">
      <c r="B3548" s="62">
        <v>9</v>
      </c>
      <c r="C3548" s="64" t="s">
        <v>18</v>
      </c>
      <c r="D3548" s="68"/>
      <c r="E3548" s="68">
        <f>$D$3460*R3548</f>
        <v>0</v>
      </c>
      <c r="F3548" s="63">
        <f t="shared" si="2969"/>
        <v>1.1377841244406661E-2</v>
      </c>
      <c r="G3548" s="65">
        <f>IFERROR(VLOOKUP(B3548,EFA!$C$2:$D$7,2,0),EFA!$D$7)</f>
        <v>1.0058360487805551</v>
      </c>
      <c r="H3548" s="69">
        <f>LGD!$D$9</f>
        <v>0.25</v>
      </c>
      <c r="I3548" s="68">
        <f t="shared" si="2970"/>
        <v>0</v>
      </c>
      <c r="J3548" s="70">
        <f t="shared" si="2971"/>
        <v>0.32243719172393559</v>
      </c>
      <c r="K3548" s="68">
        <f t="shared" si="2972"/>
        <v>0</v>
      </c>
      <c r="M3548" s="64">
        <f t="shared" si="2967"/>
        <v>156</v>
      </c>
      <c r="N3548" s="64">
        <v>1</v>
      </c>
      <c r="O3548" s="63">
        <f t="shared" si="2973"/>
        <v>0.13390000000000002</v>
      </c>
      <c r="P3548" s="87">
        <f t="shared" si="2968"/>
        <v>1.3559712108601529E-2</v>
      </c>
      <c r="Q3548" s="64">
        <f t="shared" si="2974"/>
        <v>54</v>
      </c>
      <c r="R3548" s="87">
        <f t="shared" si="2975"/>
        <v>0.54776333875168093</v>
      </c>
      <c r="S3548" s="64">
        <v>102</v>
      </c>
    </row>
    <row r="3549" spans="2:19" x14ac:dyDescent="0.25">
      <c r="B3549" s="62">
        <v>9</v>
      </c>
      <c r="C3549" s="64" t="s">
        <v>19</v>
      </c>
      <c r="D3549" s="68"/>
      <c r="E3549" s="68">
        <f>$D$3461*R3549</f>
        <v>0</v>
      </c>
      <c r="F3549" s="63">
        <f t="shared" si="2969"/>
        <v>1.1377841244406661E-2</v>
      </c>
      <c r="G3549" s="65">
        <f>IFERROR(VLOOKUP(B3549,EFA!$C$2:$D$7,2,0),EFA!$D$7)</f>
        <v>1.0058360487805551</v>
      </c>
      <c r="H3549" s="69">
        <f>LGD!$D$10</f>
        <v>0.35</v>
      </c>
      <c r="I3549" s="68">
        <f t="shared" si="2970"/>
        <v>0</v>
      </c>
      <c r="J3549" s="70">
        <f t="shared" si="2971"/>
        <v>0.32243719172393559</v>
      </c>
      <c r="K3549" s="68">
        <f t="shared" si="2972"/>
        <v>0</v>
      </c>
      <c r="M3549" s="64">
        <f t="shared" si="2967"/>
        <v>156</v>
      </c>
      <c r="N3549" s="64">
        <v>1</v>
      </c>
      <c r="O3549" s="63">
        <f t="shared" si="2973"/>
        <v>0.13390000000000002</v>
      </c>
      <c r="P3549" s="87">
        <f t="shared" si="2968"/>
        <v>1.3559712108601529E-2</v>
      </c>
      <c r="Q3549" s="64">
        <f t="shared" si="2974"/>
        <v>54</v>
      </c>
      <c r="R3549" s="87">
        <f t="shared" si="2975"/>
        <v>0.54776333875168093</v>
      </c>
      <c r="S3549" s="64">
        <v>102</v>
      </c>
    </row>
    <row r="3550" spans="2:19" x14ac:dyDescent="0.25">
      <c r="B3550" s="62">
        <v>9</v>
      </c>
      <c r="C3550" s="64" t="s">
        <v>20</v>
      </c>
      <c r="D3550" s="68"/>
      <c r="E3550" s="68">
        <f>$D$3462*R3550</f>
        <v>0</v>
      </c>
      <c r="F3550" s="63">
        <f t="shared" si="2969"/>
        <v>1.1377841244406661E-2</v>
      </c>
      <c r="G3550" s="65">
        <f>IFERROR(VLOOKUP(B3550,EFA!$C$2:$D$7,2,0),EFA!$D$7)</f>
        <v>1.0058360487805551</v>
      </c>
      <c r="H3550" s="69">
        <f>LGD!$D$11</f>
        <v>0.55000000000000004</v>
      </c>
      <c r="I3550" s="68">
        <f t="shared" si="2970"/>
        <v>0</v>
      </c>
      <c r="J3550" s="70">
        <f t="shared" si="2971"/>
        <v>0.32243719172393559</v>
      </c>
      <c r="K3550" s="68">
        <f t="shared" si="2972"/>
        <v>0</v>
      </c>
      <c r="M3550" s="64">
        <f t="shared" si="2967"/>
        <v>156</v>
      </c>
      <c r="N3550" s="64">
        <v>1</v>
      </c>
      <c r="O3550" s="63">
        <f t="shared" si="2973"/>
        <v>0.13390000000000002</v>
      </c>
      <c r="P3550" s="87">
        <f t="shared" si="2968"/>
        <v>1.3559712108601529E-2</v>
      </c>
      <c r="Q3550" s="64">
        <f t="shared" si="2974"/>
        <v>54</v>
      </c>
      <c r="R3550" s="87">
        <f t="shared" si="2975"/>
        <v>0.54776333875168093</v>
      </c>
      <c r="S3550" s="64">
        <v>102</v>
      </c>
    </row>
    <row r="3551" spans="2:19" ht="16.5" thickBot="1" x14ac:dyDescent="0.3">
      <c r="C3551" s="78"/>
      <c r="D3551" s="79"/>
      <c r="E3551" s="79"/>
      <c r="F3551" s="80"/>
      <c r="G3551" s="81"/>
      <c r="H3551" s="82"/>
      <c r="I3551" s="79"/>
      <c r="J3551" s="83"/>
      <c r="K3551" s="79"/>
    </row>
    <row r="3552" spans="2:19" x14ac:dyDescent="0.25">
      <c r="B3552" s="62" t="s">
        <v>52</v>
      </c>
      <c r="C3552" s="64" t="s">
        <v>9</v>
      </c>
      <c r="D3552" s="64">
        <v>13</v>
      </c>
      <c r="E3552" s="84" t="s">
        <v>26</v>
      </c>
      <c r="F3552" s="84" t="s">
        <v>39</v>
      </c>
      <c r="G3552" s="84" t="s">
        <v>27</v>
      </c>
      <c r="H3552" s="84" t="s">
        <v>28</v>
      </c>
      <c r="I3552" s="84" t="s">
        <v>29</v>
      </c>
      <c r="J3552" s="84" t="s">
        <v>30</v>
      </c>
      <c r="K3552" s="85" t="s">
        <v>31</v>
      </c>
      <c r="M3552" s="85" t="s">
        <v>32</v>
      </c>
      <c r="N3552" s="85" t="s">
        <v>33</v>
      </c>
      <c r="O3552" s="85" t="s">
        <v>34</v>
      </c>
      <c r="P3552" s="85" t="s">
        <v>35</v>
      </c>
      <c r="Q3552" s="85" t="s">
        <v>36</v>
      </c>
      <c r="R3552" s="85" t="s">
        <v>37</v>
      </c>
      <c r="S3552" s="85" t="s">
        <v>38</v>
      </c>
    </row>
    <row r="3553" spans="2:19" x14ac:dyDescent="0.25">
      <c r="B3553" s="62">
        <v>10</v>
      </c>
      <c r="C3553" s="64" t="s">
        <v>12</v>
      </c>
      <c r="D3553" s="68"/>
      <c r="E3553" s="68">
        <f>$D$3454*R3553</f>
        <v>0</v>
      </c>
      <c r="F3553" s="63">
        <f>$M$5-$L$5</f>
        <v>1.0177825812546004E-2</v>
      </c>
      <c r="G3553" s="65">
        <f>IFERROR(VLOOKUP(B3553,EFA!$C$2:$D$7,2,0),EFA!$D$7)</f>
        <v>1.0058360487805551</v>
      </c>
      <c r="H3553" s="69">
        <f>LGD!$D$3</f>
        <v>0</v>
      </c>
      <c r="I3553" s="68">
        <f>E3553*F3553*G3553*H3553</f>
        <v>0</v>
      </c>
      <c r="J3553" s="70">
        <f>1/((1+($O$16/12))^(M3553-Q3553))</f>
        <v>0.28223777860869115</v>
      </c>
      <c r="K3553" s="68">
        <f>I3553*J3553</f>
        <v>0</v>
      </c>
      <c r="M3553" s="64">
        <f t="shared" ref="M3553:M3561" si="2976">12*13</f>
        <v>156</v>
      </c>
      <c r="N3553" s="64">
        <v>1</v>
      </c>
      <c r="O3553" s="63">
        <f>$O$16</f>
        <v>0.13390000000000002</v>
      </c>
      <c r="P3553" s="87">
        <f t="shared" ref="P3553:P3561" si="2977">PMT(O3553/12,M3553,-N3553,0,0)</f>
        <v>1.3559712108601529E-2</v>
      </c>
      <c r="Q3553" s="64">
        <f>M3553-S3553</f>
        <v>42</v>
      </c>
      <c r="R3553" s="87">
        <f>PV(O3553/12,Q3553,-P3553,0,0)</f>
        <v>0.45269831211012534</v>
      </c>
      <c r="S3553" s="64">
        <v>114</v>
      </c>
    </row>
    <row r="3554" spans="2:19" x14ac:dyDescent="0.25">
      <c r="B3554" s="62">
        <v>10</v>
      </c>
      <c r="C3554" s="64" t="s">
        <v>13</v>
      </c>
      <c r="D3554" s="68"/>
      <c r="E3554" s="68">
        <f>$D$3455*R3554</f>
        <v>0</v>
      </c>
      <c r="F3554" s="63">
        <f t="shared" ref="F3554:F3561" si="2978">$M$5-$L$5</f>
        <v>1.0177825812546004E-2</v>
      </c>
      <c r="G3554" s="65">
        <f>IFERROR(VLOOKUP(B3554,EFA!$C$2:$D$7,2,0),EFA!$D$7)</f>
        <v>1.0058360487805551</v>
      </c>
      <c r="H3554" s="69">
        <f>LGD!$D$4</f>
        <v>0.55000000000000004</v>
      </c>
      <c r="I3554" s="68">
        <f t="shared" ref="I3554:I3561" si="2979">E3554*F3554*G3554*H3554</f>
        <v>0</v>
      </c>
      <c r="J3554" s="70">
        <f t="shared" ref="J3554:J3561" si="2980">1/((1+($O$16/12))^(M3554-Q3554))</f>
        <v>0.28223777860869115</v>
      </c>
      <c r="K3554" s="68">
        <f t="shared" ref="K3554:K3561" si="2981">I3554*J3554</f>
        <v>0</v>
      </c>
      <c r="M3554" s="64">
        <f t="shared" si="2976"/>
        <v>156</v>
      </c>
      <c r="N3554" s="64">
        <v>1</v>
      </c>
      <c r="O3554" s="63">
        <f t="shared" ref="O3554:O3561" si="2982">$O$16</f>
        <v>0.13390000000000002</v>
      </c>
      <c r="P3554" s="87">
        <f t="shared" si="2977"/>
        <v>1.3559712108601529E-2</v>
      </c>
      <c r="Q3554" s="64">
        <f t="shared" ref="Q3554:Q3561" si="2983">M3554-S3554</f>
        <v>42</v>
      </c>
      <c r="R3554" s="87">
        <f t="shared" ref="R3554:R3561" si="2984">PV(O3554/12,Q3554,-P3554,0,0)</f>
        <v>0.45269831211012534</v>
      </c>
      <c r="S3554" s="64">
        <v>114</v>
      </c>
    </row>
    <row r="3555" spans="2:19" x14ac:dyDescent="0.25">
      <c r="B3555" s="62">
        <v>10</v>
      </c>
      <c r="C3555" s="64" t="s">
        <v>14</v>
      </c>
      <c r="D3555" s="68"/>
      <c r="E3555" s="68">
        <f>$D$3456*R3555</f>
        <v>0</v>
      </c>
      <c r="F3555" s="63">
        <f t="shared" si="2978"/>
        <v>1.0177825812546004E-2</v>
      </c>
      <c r="G3555" s="65">
        <f>IFERROR(VLOOKUP(B3555,EFA!$C$2:$D$7,2,0),EFA!$D$7)</f>
        <v>1.0058360487805551</v>
      </c>
      <c r="H3555" s="69">
        <f>LGD!$D$5</f>
        <v>0.14000000000000001</v>
      </c>
      <c r="I3555" s="68">
        <f t="shared" si="2979"/>
        <v>0</v>
      </c>
      <c r="J3555" s="70">
        <f t="shared" si="2980"/>
        <v>0.28223777860869115</v>
      </c>
      <c r="K3555" s="68">
        <f t="shared" si="2981"/>
        <v>0</v>
      </c>
      <c r="M3555" s="64">
        <f t="shared" si="2976"/>
        <v>156</v>
      </c>
      <c r="N3555" s="64">
        <v>1</v>
      </c>
      <c r="O3555" s="63">
        <f t="shared" si="2982"/>
        <v>0.13390000000000002</v>
      </c>
      <c r="P3555" s="87">
        <f t="shared" si="2977"/>
        <v>1.3559712108601529E-2</v>
      </c>
      <c r="Q3555" s="64">
        <f t="shared" si="2983"/>
        <v>42</v>
      </c>
      <c r="R3555" s="87">
        <f t="shared" si="2984"/>
        <v>0.45269831211012534</v>
      </c>
      <c r="S3555" s="64">
        <v>114</v>
      </c>
    </row>
    <row r="3556" spans="2:19" x14ac:dyDescent="0.25">
      <c r="B3556" s="62">
        <v>10</v>
      </c>
      <c r="C3556" s="64" t="s">
        <v>15</v>
      </c>
      <c r="D3556" s="68"/>
      <c r="E3556" s="68">
        <f>$D$3457*R3556</f>
        <v>0</v>
      </c>
      <c r="F3556" s="63">
        <f t="shared" si="2978"/>
        <v>1.0177825812546004E-2</v>
      </c>
      <c r="G3556" s="65">
        <f>IFERROR(VLOOKUP(B3556,EFA!$C$2:$D$7,2,0),EFA!$D$7)</f>
        <v>1.0058360487805551</v>
      </c>
      <c r="H3556" s="69">
        <f>LGD!$D$6</f>
        <v>0.3</v>
      </c>
      <c r="I3556" s="68">
        <f t="shared" si="2979"/>
        <v>0</v>
      </c>
      <c r="J3556" s="70">
        <f t="shared" si="2980"/>
        <v>0.28223777860869115</v>
      </c>
      <c r="K3556" s="68">
        <f t="shared" si="2981"/>
        <v>0</v>
      </c>
      <c r="M3556" s="64">
        <f t="shared" si="2976"/>
        <v>156</v>
      </c>
      <c r="N3556" s="64">
        <v>1</v>
      </c>
      <c r="O3556" s="63">
        <f t="shared" si="2982"/>
        <v>0.13390000000000002</v>
      </c>
      <c r="P3556" s="87">
        <f t="shared" si="2977"/>
        <v>1.3559712108601529E-2</v>
      </c>
      <c r="Q3556" s="64">
        <f t="shared" si="2983"/>
        <v>42</v>
      </c>
      <c r="R3556" s="87">
        <f t="shared" si="2984"/>
        <v>0.45269831211012534</v>
      </c>
      <c r="S3556" s="64">
        <v>114</v>
      </c>
    </row>
    <row r="3557" spans="2:19" x14ac:dyDescent="0.25">
      <c r="B3557" s="62">
        <v>10</v>
      </c>
      <c r="C3557" s="64" t="s">
        <v>16</v>
      </c>
      <c r="D3557" s="68"/>
      <c r="E3557" s="68">
        <f>$D$3458*R3557</f>
        <v>0</v>
      </c>
      <c r="F3557" s="63">
        <f t="shared" si="2978"/>
        <v>1.0177825812546004E-2</v>
      </c>
      <c r="G3557" s="65">
        <f>IFERROR(VLOOKUP(B3557,EFA!$C$2:$D$7,2,0),EFA!$D$7)</f>
        <v>1.0058360487805551</v>
      </c>
      <c r="H3557" s="69">
        <f>LGD!$D$7</f>
        <v>0.3</v>
      </c>
      <c r="I3557" s="68">
        <f t="shared" si="2979"/>
        <v>0</v>
      </c>
      <c r="J3557" s="70">
        <f t="shared" si="2980"/>
        <v>0.28223777860869115</v>
      </c>
      <c r="K3557" s="68">
        <f t="shared" si="2981"/>
        <v>0</v>
      </c>
      <c r="M3557" s="64">
        <f t="shared" si="2976"/>
        <v>156</v>
      </c>
      <c r="N3557" s="64">
        <v>1</v>
      </c>
      <c r="O3557" s="63">
        <f t="shared" si="2982"/>
        <v>0.13390000000000002</v>
      </c>
      <c r="P3557" s="87">
        <f t="shared" si="2977"/>
        <v>1.3559712108601529E-2</v>
      </c>
      <c r="Q3557" s="64">
        <f t="shared" si="2983"/>
        <v>42</v>
      </c>
      <c r="R3557" s="87">
        <f t="shared" si="2984"/>
        <v>0.45269831211012534</v>
      </c>
      <c r="S3557" s="64">
        <v>114</v>
      </c>
    </row>
    <row r="3558" spans="2:19" x14ac:dyDescent="0.25">
      <c r="B3558" s="62">
        <v>10</v>
      </c>
      <c r="C3558" s="64" t="s">
        <v>17</v>
      </c>
      <c r="D3558" s="68"/>
      <c r="E3558" s="68">
        <f>$D$3459*R3558</f>
        <v>0</v>
      </c>
      <c r="F3558" s="63">
        <f t="shared" si="2978"/>
        <v>1.0177825812546004E-2</v>
      </c>
      <c r="G3558" s="65">
        <f>IFERROR(VLOOKUP(B3558,EFA!$C$2:$D$7,2,0),EFA!$D$7)</f>
        <v>1.0058360487805551</v>
      </c>
      <c r="H3558" s="69">
        <f>LGD!$D$8</f>
        <v>4.6364209605119888E-2</v>
      </c>
      <c r="I3558" s="68">
        <f t="shared" si="2979"/>
        <v>0</v>
      </c>
      <c r="J3558" s="70">
        <f t="shared" si="2980"/>
        <v>0.28223777860869115</v>
      </c>
      <c r="K3558" s="68">
        <f t="shared" si="2981"/>
        <v>0</v>
      </c>
      <c r="M3558" s="64">
        <f t="shared" si="2976"/>
        <v>156</v>
      </c>
      <c r="N3558" s="64">
        <v>1</v>
      </c>
      <c r="O3558" s="63">
        <f t="shared" si="2982"/>
        <v>0.13390000000000002</v>
      </c>
      <c r="P3558" s="87">
        <f t="shared" si="2977"/>
        <v>1.3559712108601529E-2</v>
      </c>
      <c r="Q3558" s="64">
        <f t="shared" si="2983"/>
        <v>42</v>
      </c>
      <c r="R3558" s="87">
        <f t="shared" si="2984"/>
        <v>0.45269831211012534</v>
      </c>
      <c r="S3558" s="64">
        <v>114</v>
      </c>
    </row>
    <row r="3559" spans="2:19" x14ac:dyDescent="0.25">
      <c r="B3559" s="62">
        <v>10</v>
      </c>
      <c r="C3559" s="64" t="s">
        <v>18</v>
      </c>
      <c r="D3559" s="68"/>
      <c r="E3559" s="68">
        <f>$D$3460*R3559</f>
        <v>0</v>
      </c>
      <c r="F3559" s="63">
        <f t="shared" si="2978"/>
        <v>1.0177825812546004E-2</v>
      </c>
      <c r="G3559" s="65">
        <f>IFERROR(VLOOKUP(B3559,EFA!$C$2:$D$7,2,0),EFA!$D$7)</f>
        <v>1.0058360487805551</v>
      </c>
      <c r="H3559" s="69">
        <f>LGD!$D$9</f>
        <v>0.25</v>
      </c>
      <c r="I3559" s="68">
        <f t="shared" si="2979"/>
        <v>0</v>
      </c>
      <c r="J3559" s="70">
        <f t="shared" si="2980"/>
        <v>0.28223777860869115</v>
      </c>
      <c r="K3559" s="68">
        <f t="shared" si="2981"/>
        <v>0</v>
      </c>
      <c r="M3559" s="64">
        <f t="shared" si="2976"/>
        <v>156</v>
      </c>
      <c r="N3559" s="64">
        <v>1</v>
      </c>
      <c r="O3559" s="63">
        <f t="shared" si="2982"/>
        <v>0.13390000000000002</v>
      </c>
      <c r="P3559" s="87">
        <f t="shared" si="2977"/>
        <v>1.3559712108601529E-2</v>
      </c>
      <c r="Q3559" s="64">
        <f t="shared" si="2983"/>
        <v>42</v>
      </c>
      <c r="R3559" s="87">
        <f t="shared" si="2984"/>
        <v>0.45269831211012534</v>
      </c>
      <c r="S3559" s="64">
        <v>114</v>
      </c>
    </row>
    <row r="3560" spans="2:19" x14ac:dyDescent="0.25">
      <c r="B3560" s="62">
        <v>10</v>
      </c>
      <c r="C3560" s="64" t="s">
        <v>19</v>
      </c>
      <c r="D3560" s="68"/>
      <c r="E3560" s="68">
        <f>$D$3461*R3560</f>
        <v>0</v>
      </c>
      <c r="F3560" s="63">
        <f t="shared" si="2978"/>
        <v>1.0177825812546004E-2</v>
      </c>
      <c r="G3560" s="65">
        <f>IFERROR(VLOOKUP(B3560,EFA!$C$2:$D$7,2,0),EFA!$D$7)</f>
        <v>1.0058360487805551</v>
      </c>
      <c r="H3560" s="69">
        <f>LGD!$D$10</f>
        <v>0.35</v>
      </c>
      <c r="I3560" s="68">
        <f t="shared" si="2979"/>
        <v>0</v>
      </c>
      <c r="J3560" s="70">
        <f t="shared" si="2980"/>
        <v>0.28223777860869115</v>
      </c>
      <c r="K3560" s="68">
        <f t="shared" si="2981"/>
        <v>0</v>
      </c>
      <c r="M3560" s="64">
        <f t="shared" si="2976"/>
        <v>156</v>
      </c>
      <c r="N3560" s="64">
        <v>1</v>
      </c>
      <c r="O3560" s="63">
        <f t="shared" si="2982"/>
        <v>0.13390000000000002</v>
      </c>
      <c r="P3560" s="87">
        <f t="shared" si="2977"/>
        <v>1.3559712108601529E-2</v>
      </c>
      <c r="Q3560" s="64">
        <f t="shared" si="2983"/>
        <v>42</v>
      </c>
      <c r="R3560" s="87">
        <f t="shared" si="2984"/>
        <v>0.45269831211012534</v>
      </c>
      <c r="S3560" s="64">
        <v>114</v>
      </c>
    </row>
    <row r="3561" spans="2:19" x14ac:dyDescent="0.25">
      <c r="B3561" s="62">
        <v>10</v>
      </c>
      <c r="C3561" s="64" t="s">
        <v>20</v>
      </c>
      <c r="D3561" s="68"/>
      <c r="E3561" s="68">
        <f>$D$3462*R3561</f>
        <v>0</v>
      </c>
      <c r="F3561" s="63">
        <f t="shared" si="2978"/>
        <v>1.0177825812546004E-2</v>
      </c>
      <c r="G3561" s="65">
        <f>IFERROR(VLOOKUP(B3561,EFA!$C$2:$D$7,2,0),EFA!$D$7)</f>
        <v>1.0058360487805551</v>
      </c>
      <c r="H3561" s="69">
        <f>LGD!$D$11</f>
        <v>0.55000000000000004</v>
      </c>
      <c r="I3561" s="68">
        <f t="shared" si="2979"/>
        <v>0</v>
      </c>
      <c r="J3561" s="70">
        <f t="shared" si="2980"/>
        <v>0.28223777860869115</v>
      </c>
      <c r="K3561" s="68">
        <f t="shared" si="2981"/>
        <v>0</v>
      </c>
      <c r="M3561" s="64">
        <f t="shared" si="2976"/>
        <v>156</v>
      </c>
      <c r="N3561" s="64">
        <v>1</v>
      </c>
      <c r="O3561" s="63">
        <f t="shared" si="2982"/>
        <v>0.13390000000000002</v>
      </c>
      <c r="P3561" s="87">
        <f t="shared" si="2977"/>
        <v>1.3559712108601529E-2</v>
      </c>
      <c r="Q3561" s="64">
        <f t="shared" si="2983"/>
        <v>42</v>
      </c>
      <c r="R3561" s="87">
        <f t="shared" si="2984"/>
        <v>0.45269831211012534</v>
      </c>
      <c r="S3561" s="64">
        <v>114</v>
      </c>
    </row>
    <row r="3562" spans="2:19" x14ac:dyDescent="0.25">
      <c r="C3562" s="88"/>
      <c r="D3562" s="89"/>
      <c r="E3562" s="89"/>
      <c r="F3562" s="90"/>
      <c r="G3562" s="91"/>
      <c r="H3562" s="92"/>
      <c r="I3562" s="89"/>
      <c r="J3562" s="93"/>
      <c r="K3562" s="89"/>
      <c r="M3562" s="94"/>
      <c r="N3562" s="94"/>
      <c r="O3562" s="95"/>
      <c r="P3562" s="96"/>
      <c r="Q3562" s="94"/>
      <c r="R3562" s="96"/>
      <c r="S3562" s="94"/>
    </row>
    <row r="3563" spans="2:19" x14ac:dyDescent="0.25">
      <c r="B3563" s="62" t="s">
        <v>52</v>
      </c>
      <c r="C3563" s="64" t="s">
        <v>9</v>
      </c>
      <c r="D3563" s="64">
        <v>13</v>
      </c>
      <c r="E3563" s="84" t="s">
        <v>26</v>
      </c>
      <c r="F3563" s="84" t="s">
        <v>39</v>
      </c>
      <c r="G3563" s="84" t="s">
        <v>27</v>
      </c>
      <c r="H3563" s="84" t="s">
        <v>28</v>
      </c>
      <c r="I3563" s="84" t="s">
        <v>29</v>
      </c>
      <c r="J3563" s="84" t="s">
        <v>30</v>
      </c>
      <c r="K3563" s="85" t="s">
        <v>31</v>
      </c>
      <c r="M3563" s="85" t="s">
        <v>32</v>
      </c>
      <c r="N3563" s="85" t="s">
        <v>33</v>
      </c>
      <c r="O3563" s="85" t="s">
        <v>34</v>
      </c>
      <c r="P3563" s="85" t="s">
        <v>35</v>
      </c>
      <c r="Q3563" s="85" t="s">
        <v>36</v>
      </c>
      <c r="R3563" s="85" t="s">
        <v>37</v>
      </c>
      <c r="S3563" s="85" t="s">
        <v>38</v>
      </c>
    </row>
    <row r="3564" spans="2:19" x14ac:dyDescent="0.25">
      <c r="B3564" s="62">
        <v>11</v>
      </c>
      <c r="C3564" s="64" t="s">
        <v>12</v>
      </c>
      <c r="D3564" s="68"/>
      <c r="E3564" s="68">
        <f>$D$3454*R3564</f>
        <v>0</v>
      </c>
      <c r="F3564" s="63">
        <f>$N$5-$M$5</f>
        <v>9.2069633690977648E-3</v>
      </c>
      <c r="G3564" s="65">
        <f>IFERROR(VLOOKUP(B3564,EFA!$C$2:$D$7,2,0),EFA!$D$7)</f>
        <v>1.0058360487805551</v>
      </c>
      <c r="H3564" s="69">
        <f>LGD!$D$3</f>
        <v>0</v>
      </c>
      <c r="I3564" s="68">
        <f>E3564*F3564*G3564*H3564</f>
        <v>0</v>
      </c>
      <c r="J3564" s="70">
        <f>1/((1+($O$16/12))^(M3564-Q3564))</f>
        <v>0.24705017199805634</v>
      </c>
      <c r="K3564" s="68">
        <f>I3564*J3564</f>
        <v>0</v>
      </c>
      <c r="M3564" s="64">
        <f t="shared" ref="M3564:M3572" si="2985">12*13</f>
        <v>156</v>
      </c>
      <c r="N3564" s="64">
        <v>1</v>
      </c>
      <c r="O3564" s="63">
        <f>$O$16</f>
        <v>0.13390000000000002</v>
      </c>
      <c r="P3564" s="87">
        <f t="shared" ref="P3564:P3572" si="2986">PMT(O3564/12,M3564,-N3564,0,0)</f>
        <v>1.3559712108601529E-2</v>
      </c>
      <c r="Q3564" s="64">
        <f>M3564-S3564</f>
        <v>30</v>
      </c>
      <c r="R3564" s="87">
        <f>PV(O3564/12,Q3564,-P3564,0,0)</f>
        <v>0.34409307728802691</v>
      </c>
      <c r="S3564" s="64">
        <f>114+12</f>
        <v>126</v>
      </c>
    </row>
    <row r="3565" spans="2:19" x14ac:dyDescent="0.25">
      <c r="B3565" s="62">
        <v>11</v>
      </c>
      <c r="C3565" s="64" t="s">
        <v>13</v>
      </c>
      <c r="D3565" s="68"/>
      <c r="E3565" s="68">
        <f>$D$3455*R3565</f>
        <v>0</v>
      </c>
      <c r="F3565" s="63">
        <f t="shared" ref="F3565:F3572" si="2987">$N$5-$M$5</f>
        <v>9.2069633690977648E-3</v>
      </c>
      <c r="G3565" s="65">
        <f>IFERROR(VLOOKUP(B3565,EFA!$C$2:$D$7,2,0),EFA!$D$7)</f>
        <v>1.0058360487805551</v>
      </c>
      <c r="H3565" s="69">
        <f>LGD!$D$4</f>
        <v>0.55000000000000004</v>
      </c>
      <c r="I3565" s="68">
        <f t="shared" ref="I3565:I3572" si="2988">E3565*F3565*G3565*H3565</f>
        <v>0</v>
      </c>
      <c r="J3565" s="70">
        <f t="shared" ref="J3565:J3572" si="2989">1/((1+($O$16/12))^(M3565-Q3565))</f>
        <v>0.24705017199805634</v>
      </c>
      <c r="K3565" s="68">
        <f t="shared" ref="K3565:K3572" si="2990">I3565*J3565</f>
        <v>0</v>
      </c>
      <c r="M3565" s="64">
        <f t="shared" si="2985"/>
        <v>156</v>
      </c>
      <c r="N3565" s="64">
        <v>1</v>
      </c>
      <c r="O3565" s="63">
        <f t="shared" ref="O3565:O3572" si="2991">$O$16</f>
        <v>0.13390000000000002</v>
      </c>
      <c r="P3565" s="87">
        <f t="shared" si="2986"/>
        <v>1.3559712108601529E-2</v>
      </c>
      <c r="Q3565" s="64">
        <f t="shared" ref="Q3565:Q3572" si="2992">M3565-S3565</f>
        <v>30</v>
      </c>
      <c r="R3565" s="87">
        <f t="shared" ref="R3565:R3572" si="2993">PV(O3565/12,Q3565,-P3565,0,0)</f>
        <v>0.34409307728802691</v>
      </c>
      <c r="S3565" s="64">
        <f t="shared" ref="S3565:S3572" si="2994">114+12</f>
        <v>126</v>
      </c>
    </row>
    <row r="3566" spans="2:19" x14ac:dyDescent="0.25">
      <c r="B3566" s="62">
        <v>11</v>
      </c>
      <c r="C3566" s="64" t="s">
        <v>14</v>
      </c>
      <c r="D3566" s="68"/>
      <c r="E3566" s="68">
        <f>$D$3456*R3566</f>
        <v>0</v>
      </c>
      <c r="F3566" s="63">
        <f t="shared" si="2987"/>
        <v>9.2069633690977648E-3</v>
      </c>
      <c r="G3566" s="65">
        <f>IFERROR(VLOOKUP(B3566,EFA!$C$2:$D$7,2,0),EFA!$D$7)</f>
        <v>1.0058360487805551</v>
      </c>
      <c r="H3566" s="69">
        <f>LGD!$D$5</f>
        <v>0.14000000000000001</v>
      </c>
      <c r="I3566" s="68">
        <f t="shared" si="2988"/>
        <v>0</v>
      </c>
      <c r="J3566" s="70">
        <f t="shared" si="2989"/>
        <v>0.24705017199805634</v>
      </c>
      <c r="K3566" s="68">
        <f t="shared" si="2990"/>
        <v>0</v>
      </c>
      <c r="M3566" s="64">
        <f t="shared" si="2985"/>
        <v>156</v>
      </c>
      <c r="N3566" s="64">
        <v>1</v>
      </c>
      <c r="O3566" s="63">
        <f t="shared" si="2991"/>
        <v>0.13390000000000002</v>
      </c>
      <c r="P3566" s="87">
        <f t="shared" si="2986"/>
        <v>1.3559712108601529E-2</v>
      </c>
      <c r="Q3566" s="64">
        <f t="shared" si="2992"/>
        <v>30</v>
      </c>
      <c r="R3566" s="87">
        <f t="shared" si="2993"/>
        <v>0.34409307728802691</v>
      </c>
      <c r="S3566" s="64">
        <f t="shared" si="2994"/>
        <v>126</v>
      </c>
    </row>
    <row r="3567" spans="2:19" x14ac:dyDescent="0.25">
      <c r="B3567" s="62">
        <v>11</v>
      </c>
      <c r="C3567" s="64" t="s">
        <v>15</v>
      </c>
      <c r="D3567" s="68"/>
      <c r="E3567" s="68">
        <f>$D$3457*R3567</f>
        <v>0</v>
      </c>
      <c r="F3567" s="63">
        <f t="shared" si="2987"/>
        <v>9.2069633690977648E-3</v>
      </c>
      <c r="G3567" s="65">
        <f>IFERROR(VLOOKUP(B3567,EFA!$C$2:$D$7,2,0),EFA!$D$7)</f>
        <v>1.0058360487805551</v>
      </c>
      <c r="H3567" s="69">
        <f>LGD!$D$6</f>
        <v>0.3</v>
      </c>
      <c r="I3567" s="68">
        <f t="shared" si="2988"/>
        <v>0</v>
      </c>
      <c r="J3567" s="70">
        <f t="shared" si="2989"/>
        <v>0.24705017199805634</v>
      </c>
      <c r="K3567" s="68">
        <f t="shared" si="2990"/>
        <v>0</v>
      </c>
      <c r="M3567" s="64">
        <f t="shared" si="2985"/>
        <v>156</v>
      </c>
      <c r="N3567" s="64">
        <v>1</v>
      </c>
      <c r="O3567" s="63">
        <f t="shared" si="2991"/>
        <v>0.13390000000000002</v>
      </c>
      <c r="P3567" s="87">
        <f t="shared" si="2986"/>
        <v>1.3559712108601529E-2</v>
      </c>
      <c r="Q3567" s="64">
        <f t="shared" si="2992"/>
        <v>30</v>
      </c>
      <c r="R3567" s="87">
        <f t="shared" si="2993"/>
        <v>0.34409307728802691</v>
      </c>
      <c r="S3567" s="64">
        <f t="shared" si="2994"/>
        <v>126</v>
      </c>
    </row>
    <row r="3568" spans="2:19" x14ac:dyDescent="0.25">
      <c r="B3568" s="62">
        <v>11</v>
      </c>
      <c r="C3568" s="64" t="s">
        <v>16</v>
      </c>
      <c r="D3568" s="68"/>
      <c r="E3568" s="68">
        <f>$D$3458*R3568</f>
        <v>0</v>
      </c>
      <c r="F3568" s="63">
        <f t="shared" si="2987"/>
        <v>9.2069633690977648E-3</v>
      </c>
      <c r="G3568" s="65">
        <f>IFERROR(VLOOKUP(B3568,EFA!$C$2:$D$7,2,0),EFA!$D$7)</f>
        <v>1.0058360487805551</v>
      </c>
      <c r="H3568" s="69">
        <f>LGD!$D$7</f>
        <v>0.3</v>
      </c>
      <c r="I3568" s="68">
        <f t="shared" si="2988"/>
        <v>0</v>
      </c>
      <c r="J3568" s="70">
        <f t="shared" si="2989"/>
        <v>0.24705017199805634</v>
      </c>
      <c r="K3568" s="68">
        <f t="shared" si="2990"/>
        <v>0</v>
      </c>
      <c r="M3568" s="64">
        <f t="shared" si="2985"/>
        <v>156</v>
      </c>
      <c r="N3568" s="64">
        <v>1</v>
      </c>
      <c r="O3568" s="63">
        <f t="shared" si="2991"/>
        <v>0.13390000000000002</v>
      </c>
      <c r="P3568" s="87">
        <f t="shared" si="2986"/>
        <v>1.3559712108601529E-2</v>
      </c>
      <c r="Q3568" s="64">
        <f t="shared" si="2992"/>
        <v>30</v>
      </c>
      <c r="R3568" s="87">
        <f t="shared" si="2993"/>
        <v>0.34409307728802691</v>
      </c>
      <c r="S3568" s="64">
        <f t="shared" si="2994"/>
        <v>126</v>
      </c>
    </row>
    <row r="3569" spans="2:19" x14ac:dyDescent="0.25">
      <c r="B3569" s="62">
        <v>11</v>
      </c>
      <c r="C3569" s="64" t="s">
        <v>17</v>
      </c>
      <c r="D3569" s="68"/>
      <c r="E3569" s="68">
        <f>$D$3459*R3569</f>
        <v>0</v>
      </c>
      <c r="F3569" s="63">
        <f t="shared" si="2987"/>
        <v>9.2069633690977648E-3</v>
      </c>
      <c r="G3569" s="65">
        <f>IFERROR(VLOOKUP(B3569,EFA!$C$2:$D$7,2,0),EFA!$D$7)</f>
        <v>1.0058360487805551</v>
      </c>
      <c r="H3569" s="69">
        <f>LGD!$D$8</f>
        <v>4.6364209605119888E-2</v>
      </c>
      <c r="I3569" s="68">
        <f t="shared" si="2988"/>
        <v>0</v>
      </c>
      <c r="J3569" s="70">
        <f t="shared" si="2989"/>
        <v>0.24705017199805634</v>
      </c>
      <c r="K3569" s="68">
        <f t="shared" si="2990"/>
        <v>0</v>
      </c>
      <c r="M3569" s="64">
        <f t="shared" si="2985"/>
        <v>156</v>
      </c>
      <c r="N3569" s="64">
        <v>1</v>
      </c>
      <c r="O3569" s="63">
        <f t="shared" si="2991"/>
        <v>0.13390000000000002</v>
      </c>
      <c r="P3569" s="87">
        <f t="shared" si="2986"/>
        <v>1.3559712108601529E-2</v>
      </c>
      <c r="Q3569" s="64">
        <f t="shared" si="2992"/>
        <v>30</v>
      </c>
      <c r="R3569" s="87">
        <f t="shared" si="2993"/>
        <v>0.34409307728802691</v>
      </c>
      <c r="S3569" s="64">
        <f t="shared" si="2994"/>
        <v>126</v>
      </c>
    </row>
    <row r="3570" spans="2:19" x14ac:dyDescent="0.25">
      <c r="B3570" s="62">
        <v>11</v>
      </c>
      <c r="C3570" s="64" t="s">
        <v>18</v>
      </c>
      <c r="D3570" s="68"/>
      <c r="E3570" s="68">
        <f>$D$3460*R3570</f>
        <v>0</v>
      </c>
      <c r="F3570" s="63">
        <f t="shared" si="2987"/>
        <v>9.2069633690977648E-3</v>
      </c>
      <c r="G3570" s="65">
        <f>IFERROR(VLOOKUP(B3570,EFA!$C$2:$D$7,2,0),EFA!$D$7)</f>
        <v>1.0058360487805551</v>
      </c>
      <c r="H3570" s="69">
        <f>LGD!$D$9</f>
        <v>0.25</v>
      </c>
      <c r="I3570" s="68">
        <f t="shared" si="2988"/>
        <v>0</v>
      </c>
      <c r="J3570" s="70">
        <f t="shared" si="2989"/>
        <v>0.24705017199805634</v>
      </c>
      <c r="K3570" s="68">
        <f t="shared" si="2990"/>
        <v>0</v>
      </c>
      <c r="M3570" s="64">
        <f t="shared" si="2985"/>
        <v>156</v>
      </c>
      <c r="N3570" s="64">
        <v>1</v>
      </c>
      <c r="O3570" s="63">
        <f t="shared" si="2991"/>
        <v>0.13390000000000002</v>
      </c>
      <c r="P3570" s="87">
        <f t="shared" si="2986"/>
        <v>1.3559712108601529E-2</v>
      </c>
      <c r="Q3570" s="64">
        <f t="shared" si="2992"/>
        <v>30</v>
      </c>
      <c r="R3570" s="87">
        <f t="shared" si="2993"/>
        <v>0.34409307728802691</v>
      </c>
      <c r="S3570" s="64">
        <f t="shared" si="2994"/>
        <v>126</v>
      </c>
    </row>
    <row r="3571" spans="2:19" x14ac:dyDescent="0.25">
      <c r="B3571" s="62">
        <v>11</v>
      </c>
      <c r="C3571" s="64" t="s">
        <v>19</v>
      </c>
      <c r="D3571" s="68"/>
      <c r="E3571" s="68">
        <f>$D$3461*R3571</f>
        <v>0</v>
      </c>
      <c r="F3571" s="63">
        <f t="shared" si="2987"/>
        <v>9.2069633690977648E-3</v>
      </c>
      <c r="G3571" s="65">
        <f>IFERROR(VLOOKUP(B3571,EFA!$C$2:$D$7,2,0),EFA!$D$7)</f>
        <v>1.0058360487805551</v>
      </c>
      <c r="H3571" s="69">
        <f>LGD!$D$10</f>
        <v>0.35</v>
      </c>
      <c r="I3571" s="68">
        <f t="shared" si="2988"/>
        <v>0</v>
      </c>
      <c r="J3571" s="70">
        <f t="shared" si="2989"/>
        <v>0.24705017199805634</v>
      </c>
      <c r="K3571" s="68">
        <f t="shared" si="2990"/>
        <v>0</v>
      </c>
      <c r="M3571" s="64">
        <f t="shared" si="2985"/>
        <v>156</v>
      </c>
      <c r="N3571" s="64">
        <v>1</v>
      </c>
      <c r="O3571" s="63">
        <f t="shared" si="2991"/>
        <v>0.13390000000000002</v>
      </c>
      <c r="P3571" s="87">
        <f t="shared" si="2986"/>
        <v>1.3559712108601529E-2</v>
      </c>
      <c r="Q3571" s="64">
        <f t="shared" si="2992"/>
        <v>30</v>
      </c>
      <c r="R3571" s="87">
        <f t="shared" si="2993"/>
        <v>0.34409307728802691</v>
      </c>
      <c r="S3571" s="64">
        <f t="shared" si="2994"/>
        <v>126</v>
      </c>
    </row>
    <row r="3572" spans="2:19" x14ac:dyDescent="0.25">
      <c r="B3572" s="62">
        <v>11</v>
      </c>
      <c r="C3572" s="64" t="s">
        <v>20</v>
      </c>
      <c r="D3572" s="68"/>
      <c r="E3572" s="68">
        <f>$D$3462*R3572</f>
        <v>0</v>
      </c>
      <c r="F3572" s="63">
        <f t="shared" si="2987"/>
        <v>9.2069633690977648E-3</v>
      </c>
      <c r="G3572" s="65">
        <f>IFERROR(VLOOKUP(B3572,EFA!$C$2:$D$7,2,0),EFA!$D$7)</f>
        <v>1.0058360487805551</v>
      </c>
      <c r="H3572" s="69">
        <f>LGD!$D$11</f>
        <v>0.55000000000000004</v>
      </c>
      <c r="I3572" s="68">
        <f t="shared" si="2988"/>
        <v>0</v>
      </c>
      <c r="J3572" s="70">
        <f t="shared" si="2989"/>
        <v>0.24705017199805634</v>
      </c>
      <c r="K3572" s="68">
        <f t="shared" si="2990"/>
        <v>0</v>
      </c>
      <c r="M3572" s="64">
        <f t="shared" si="2985"/>
        <v>156</v>
      </c>
      <c r="N3572" s="64">
        <v>1</v>
      </c>
      <c r="O3572" s="63">
        <f t="shared" si="2991"/>
        <v>0.13390000000000002</v>
      </c>
      <c r="P3572" s="87">
        <f t="shared" si="2986"/>
        <v>1.3559712108601529E-2</v>
      </c>
      <c r="Q3572" s="64">
        <f t="shared" si="2992"/>
        <v>30</v>
      </c>
      <c r="R3572" s="87">
        <f t="shared" si="2993"/>
        <v>0.34409307728802691</v>
      </c>
      <c r="S3572" s="64">
        <f t="shared" si="2994"/>
        <v>126</v>
      </c>
    </row>
    <row r="3573" spans="2:19" x14ac:dyDescent="0.25">
      <c r="C3573" s="88"/>
      <c r="D3573" s="89"/>
      <c r="E3573" s="89"/>
      <c r="F3573" s="90"/>
      <c r="G3573" s="91"/>
      <c r="H3573" s="92"/>
      <c r="I3573" s="89"/>
      <c r="J3573" s="93"/>
      <c r="K3573" s="89"/>
      <c r="M3573" s="94"/>
      <c r="N3573" s="94"/>
      <c r="O3573" s="95"/>
      <c r="P3573" s="96"/>
      <c r="Q3573" s="94"/>
      <c r="R3573" s="96"/>
      <c r="S3573" s="94"/>
    </row>
    <row r="3574" spans="2:19" x14ac:dyDescent="0.25">
      <c r="B3574" s="62" t="s">
        <v>52</v>
      </c>
      <c r="C3574" s="64" t="s">
        <v>9</v>
      </c>
      <c r="D3574" s="64">
        <v>13</v>
      </c>
      <c r="E3574" s="84" t="s">
        <v>26</v>
      </c>
      <c r="F3574" s="84" t="s">
        <v>39</v>
      </c>
      <c r="G3574" s="84" t="s">
        <v>27</v>
      </c>
      <c r="H3574" s="84" t="s">
        <v>28</v>
      </c>
      <c r="I3574" s="84" t="s">
        <v>29</v>
      </c>
      <c r="J3574" s="84" t="s">
        <v>30</v>
      </c>
      <c r="K3574" s="85" t="s">
        <v>31</v>
      </c>
      <c r="M3574" s="85" t="s">
        <v>32</v>
      </c>
      <c r="N3574" s="85" t="s">
        <v>33</v>
      </c>
      <c r="O3574" s="85" t="s">
        <v>34</v>
      </c>
      <c r="P3574" s="85" t="s">
        <v>35</v>
      </c>
      <c r="Q3574" s="85" t="s">
        <v>36</v>
      </c>
      <c r="R3574" s="85" t="s">
        <v>37</v>
      </c>
      <c r="S3574" s="85" t="s">
        <v>38</v>
      </c>
    </row>
    <row r="3575" spans="2:19" x14ac:dyDescent="0.25">
      <c r="B3575" s="62">
        <v>12</v>
      </c>
      <c r="C3575" s="64" t="s">
        <v>12</v>
      </c>
      <c r="D3575" s="68"/>
      <c r="E3575" s="68">
        <f>$D$3454*R3575</f>
        <v>0</v>
      </c>
      <c r="F3575" s="63">
        <f>$O$5-$N$5</f>
        <v>8.40529901719822E-3</v>
      </c>
      <c r="G3575" s="65">
        <f>IFERROR(VLOOKUP(B3575,EFA!$C$2:$D$7,2,0),EFA!$D$7)</f>
        <v>1.0058360487805551</v>
      </c>
      <c r="H3575" s="69">
        <f>LGD!$D$3</f>
        <v>0</v>
      </c>
      <c r="I3575" s="68">
        <f>E3575*F3575*G3575*H3575</f>
        <v>0</v>
      </c>
      <c r="J3575" s="70">
        <f>1/((1+($O$16/12))^(M3575-Q3575))</f>
        <v>0.21624953181370371</v>
      </c>
      <c r="K3575" s="68">
        <f>I3575*J3575</f>
        <v>0</v>
      </c>
      <c r="M3575" s="64">
        <f t="shared" ref="M3575:M3583" si="2995">12*13</f>
        <v>156</v>
      </c>
      <c r="N3575" s="64">
        <v>1</v>
      </c>
      <c r="O3575" s="63">
        <f>$O$16</f>
        <v>0.13390000000000002</v>
      </c>
      <c r="P3575" s="87">
        <f t="shared" ref="P3575:P3583" si="2996">PMT(O3575/12,M3575,-N3575,0,0)</f>
        <v>1.3559712108601529E-2</v>
      </c>
      <c r="Q3575" s="64">
        <f>M3575-S3575</f>
        <v>18</v>
      </c>
      <c r="R3575" s="87">
        <f>PV(O3575/12,Q3575,-P3575,0,0)</f>
        <v>0.22001908869875564</v>
      </c>
      <c r="S3575" s="64">
        <f>126+12</f>
        <v>138</v>
      </c>
    </row>
    <row r="3576" spans="2:19" x14ac:dyDescent="0.25">
      <c r="B3576" s="62">
        <v>12</v>
      </c>
      <c r="C3576" s="64" t="s">
        <v>13</v>
      </c>
      <c r="D3576" s="68"/>
      <c r="E3576" s="68">
        <f>$D$3455*R3576</f>
        <v>0</v>
      </c>
      <c r="F3576" s="63">
        <f t="shared" ref="F3576:F3583" si="2997">$O$5-$N$5</f>
        <v>8.40529901719822E-3</v>
      </c>
      <c r="G3576" s="65">
        <f>IFERROR(VLOOKUP(B3576,EFA!$C$2:$D$7,2,0),EFA!$D$7)</f>
        <v>1.0058360487805551</v>
      </c>
      <c r="H3576" s="69">
        <f>LGD!$D$4</f>
        <v>0.55000000000000004</v>
      </c>
      <c r="I3576" s="68">
        <f t="shared" ref="I3576:I3583" si="2998">E3576*F3576*G3576*H3576</f>
        <v>0</v>
      </c>
      <c r="J3576" s="70">
        <f t="shared" ref="J3576:J3583" si="2999">1/((1+($O$16/12))^(M3576-Q3576))</f>
        <v>0.21624953181370371</v>
      </c>
      <c r="K3576" s="68">
        <f t="shared" ref="K3576:K3583" si="3000">I3576*J3576</f>
        <v>0</v>
      </c>
      <c r="M3576" s="64">
        <f t="shared" si="2995"/>
        <v>156</v>
      </c>
      <c r="N3576" s="64">
        <v>1</v>
      </c>
      <c r="O3576" s="63">
        <f t="shared" ref="O3576:O3583" si="3001">$O$16</f>
        <v>0.13390000000000002</v>
      </c>
      <c r="P3576" s="87">
        <f t="shared" si="2996"/>
        <v>1.3559712108601529E-2</v>
      </c>
      <c r="Q3576" s="64">
        <f t="shared" ref="Q3576:Q3583" si="3002">M3576-S3576</f>
        <v>18</v>
      </c>
      <c r="R3576" s="87">
        <f t="shared" ref="R3576:R3583" si="3003">PV(O3576/12,Q3576,-P3576,0,0)</f>
        <v>0.22001908869875564</v>
      </c>
      <c r="S3576" s="64">
        <f t="shared" ref="S3576:S3583" si="3004">126+12</f>
        <v>138</v>
      </c>
    </row>
    <row r="3577" spans="2:19" x14ac:dyDescent="0.25">
      <c r="B3577" s="62">
        <v>12</v>
      </c>
      <c r="C3577" s="64" t="s">
        <v>14</v>
      </c>
      <c r="D3577" s="68"/>
      <c r="E3577" s="68">
        <f>$D$3456*R3577</f>
        <v>0</v>
      </c>
      <c r="F3577" s="63">
        <f t="shared" si="2997"/>
        <v>8.40529901719822E-3</v>
      </c>
      <c r="G3577" s="65">
        <f>IFERROR(VLOOKUP(B3577,EFA!$C$2:$D$7,2,0),EFA!$D$7)</f>
        <v>1.0058360487805551</v>
      </c>
      <c r="H3577" s="69">
        <f>LGD!$D$5</f>
        <v>0.14000000000000001</v>
      </c>
      <c r="I3577" s="68">
        <f t="shared" si="2998"/>
        <v>0</v>
      </c>
      <c r="J3577" s="70">
        <f t="shared" si="2999"/>
        <v>0.21624953181370371</v>
      </c>
      <c r="K3577" s="68">
        <f t="shared" si="3000"/>
        <v>0</v>
      </c>
      <c r="M3577" s="64">
        <f t="shared" si="2995"/>
        <v>156</v>
      </c>
      <c r="N3577" s="64">
        <v>1</v>
      </c>
      <c r="O3577" s="63">
        <f t="shared" si="3001"/>
        <v>0.13390000000000002</v>
      </c>
      <c r="P3577" s="87">
        <f t="shared" si="2996"/>
        <v>1.3559712108601529E-2</v>
      </c>
      <c r="Q3577" s="64">
        <f t="shared" si="3002"/>
        <v>18</v>
      </c>
      <c r="R3577" s="87">
        <f t="shared" si="3003"/>
        <v>0.22001908869875564</v>
      </c>
      <c r="S3577" s="64">
        <f t="shared" si="3004"/>
        <v>138</v>
      </c>
    </row>
    <row r="3578" spans="2:19" x14ac:dyDescent="0.25">
      <c r="B3578" s="62">
        <v>12</v>
      </c>
      <c r="C3578" s="64" t="s">
        <v>15</v>
      </c>
      <c r="D3578" s="68"/>
      <c r="E3578" s="68">
        <f>$D$3457*R3578</f>
        <v>0</v>
      </c>
      <c r="F3578" s="63">
        <f t="shared" si="2997"/>
        <v>8.40529901719822E-3</v>
      </c>
      <c r="G3578" s="65">
        <f>IFERROR(VLOOKUP(B3578,EFA!$C$2:$D$7,2,0),EFA!$D$7)</f>
        <v>1.0058360487805551</v>
      </c>
      <c r="H3578" s="69">
        <f>LGD!$D$6</f>
        <v>0.3</v>
      </c>
      <c r="I3578" s="68">
        <f t="shared" si="2998"/>
        <v>0</v>
      </c>
      <c r="J3578" s="70">
        <f t="shared" si="2999"/>
        <v>0.21624953181370371</v>
      </c>
      <c r="K3578" s="68">
        <f t="shared" si="3000"/>
        <v>0</v>
      </c>
      <c r="M3578" s="64">
        <f t="shared" si="2995"/>
        <v>156</v>
      </c>
      <c r="N3578" s="64">
        <v>1</v>
      </c>
      <c r="O3578" s="63">
        <f t="shared" si="3001"/>
        <v>0.13390000000000002</v>
      </c>
      <c r="P3578" s="87">
        <f t="shared" si="2996"/>
        <v>1.3559712108601529E-2</v>
      </c>
      <c r="Q3578" s="64">
        <f t="shared" si="3002"/>
        <v>18</v>
      </c>
      <c r="R3578" s="87">
        <f t="shared" si="3003"/>
        <v>0.22001908869875564</v>
      </c>
      <c r="S3578" s="64">
        <f t="shared" si="3004"/>
        <v>138</v>
      </c>
    </row>
    <row r="3579" spans="2:19" x14ac:dyDescent="0.25">
      <c r="B3579" s="62">
        <v>12</v>
      </c>
      <c r="C3579" s="64" t="s">
        <v>16</v>
      </c>
      <c r="D3579" s="68"/>
      <c r="E3579" s="68">
        <f>$D$3458*R3579</f>
        <v>0</v>
      </c>
      <c r="F3579" s="63">
        <f t="shared" si="2997"/>
        <v>8.40529901719822E-3</v>
      </c>
      <c r="G3579" s="65">
        <f>IFERROR(VLOOKUP(B3579,EFA!$C$2:$D$7,2,0),EFA!$D$7)</f>
        <v>1.0058360487805551</v>
      </c>
      <c r="H3579" s="69">
        <f>LGD!$D$7</f>
        <v>0.3</v>
      </c>
      <c r="I3579" s="68">
        <f t="shared" si="2998"/>
        <v>0</v>
      </c>
      <c r="J3579" s="70">
        <f t="shared" si="2999"/>
        <v>0.21624953181370371</v>
      </c>
      <c r="K3579" s="68">
        <f t="shared" si="3000"/>
        <v>0</v>
      </c>
      <c r="M3579" s="64">
        <f t="shared" si="2995"/>
        <v>156</v>
      </c>
      <c r="N3579" s="64">
        <v>1</v>
      </c>
      <c r="O3579" s="63">
        <f t="shared" si="3001"/>
        <v>0.13390000000000002</v>
      </c>
      <c r="P3579" s="87">
        <f t="shared" si="2996"/>
        <v>1.3559712108601529E-2</v>
      </c>
      <c r="Q3579" s="64">
        <f t="shared" si="3002"/>
        <v>18</v>
      </c>
      <c r="R3579" s="87">
        <f t="shared" si="3003"/>
        <v>0.22001908869875564</v>
      </c>
      <c r="S3579" s="64">
        <f t="shared" si="3004"/>
        <v>138</v>
      </c>
    </row>
    <row r="3580" spans="2:19" x14ac:dyDescent="0.25">
      <c r="B3580" s="62">
        <v>12</v>
      </c>
      <c r="C3580" s="64" t="s">
        <v>17</v>
      </c>
      <c r="D3580" s="68"/>
      <c r="E3580" s="68">
        <f>$D$3459*R3580</f>
        <v>0</v>
      </c>
      <c r="F3580" s="63">
        <f t="shared" si="2997"/>
        <v>8.40529901719822E-3</v>
      </c>
      <c r="G3580" s="65">
        <f>IFERROR(VLOOKUP(B3580,EFA!$C$2:$D$7,2,0),EFA!$D$7)</f>
        <v>1.0058360487805551</v>
      </c>
      <c r="H3580" s="69">
        <f>LGD!$D$8</f>
        <v>4.6364209605119888E-2</v>
      </c>
      <c r="I3580" s="68">
        <f t="shared" si="2998"/>
        <v>0</v>
      </c>
      <c r="J3580" s="70">
        <f t="shared" si="2999"/>
        <v>0.21624953181370371</v>
      </c>
      <c r="K3580" s="68">
        <f t="shared" si="3000"/>
        <v>0</v>
      </c>
      <c r="M3580" s="64">
        <f t="shared" si="2995"/>
        <v>156</v>
      </c>
      <c r="N3580" s="64">
        <v>1</v>
      </c>
      <c r="O3580" s="63">
        <f t="shared" si="3001"/>
        <v>0.13390000000000002</v>
      </c>
      <c r="P3580" s="87">
        <f t="shared" si="2996"/>
        <v>1.3559712108601529E-2</v>
      </c>
      <c r="Q3580" s="64">
        <f t="shared" si="3002"/>
        <v>18</v>
      </c>
      <c r="R3580" s="87">
        <f t="shared" si="3003"/>
        <v>0.22001908869875564</v>
      </c>
      <c r="S3580" s="64">
        <f t="shared" si="3004"/>
        <v>138</v>
      </c>
    </row>
    <row r="3581" spans="2:19" x14ac:dyDescent="0.25">
      <c r="B3581" s="62">
        <v>12</v>
      </c>
      <c r="C3581" s="64" t="s">
        <v>18</v>
      </c>
      <c r="D3581" s="68"/>
      <c r="E3581" s="68">
        <f>$D$3460*R3581</f>
        <v>0</v>
      </c>
      <c r="F3581" s="63">
        <f t="shared" si="2997"/>
        <v>8.40529901719822E-3</v>
      </c>
      <c r="G3581" s="65">
        <f>IFERROR(VLOOKUP(B3581,EFA!$C$2:$D$7,2,0),EFA!$D$7)</f>
        <v>1.0058360487805551</v>
      </c>
      <c r="H3581" s="69">
        <f>LGD!$D$9</f>
        <v>0.25</v>
      </c>
      <c r="I3581" s="68">
        <f t="shared" si="2998"/>
        <v>0</v>
      </c>
      <c r="J3581" s="70">
        <f t="shared" si="2999"/>
        <v>0.21624953181370371</v>
      </c>
      <c r="K3581" s="68">
        <f t="shared" si="3000"/>
        <v>0</v>
      </c>
      <c r="M3581" s="64">
        <f t="shared" si="2995"/>
        <v>156</v>
      </c>
      <c r="N3581" s="64">
        <v>1</v>
      </c>
      <c r="O3581" s="63">
        <f t="shared" si="3001"/>
        <v>0.13390000000000002</v>
      </c>
      <c r="P3581" s="87">
        <f t="shared" si="2996"/>
        <v>1.3559712108601529E-2</v>
      </c>
      <c r="Q3581" s="64">
        <f t="shared" si="3002"/>
        <v>18</v>
      </c>
      <c r="R3581" s="87">
        <f t="shared" si="3003"/>
        <v>0.22001908869875564</v>
      </c>
      <c r="S3581" s="64">
        <f t="shared" si="3004"/>
        <v>138</v>
      </c>
    </row>
    <row r="3582" spans="2:19" x14ac:dyDescent="0.25">
      <c r="B3582" s="62">
        <v>12</v>
      </c>
      <c r="C3582" s="64" t="s">
        <v>19</v>
      </c>
      <c r="D3582" s="68"/>
      <c r="E3582" s="68">
        <f>$D$3461*R3582</f>
        <v>0</v>
      </c>
      <c r="F3582" s="63">
        <f t="shared" si="2997"/>
        <v>8.40529901719822E-3</v>
      </c>
      <c r="G3582" s="65">
        <f>IFERROR(VLOOKUP(B3582,EFA!$C$2:$D$7,2,0),EFA!$D$7)</f>
        <v>1.0058360487805551</v>
      </c>
      <c r="H3582" s="69">
        <f>LGD!$D$10</f>
        <v>0.35</v>
      </c>
      <c r="I3582" s="68">
        <f t="shared" si="2998"/>
        <v>0</v>
      </c>
      <c r="J3582" s="70">
        <f t="shared" si="2999"/>
        <v>0.21624953181370371</v>
      </c>
      <c r="K3582" s="68">
        <f t="shared" si="3000"/>
        <v>0</v>
      </c>
      <c r="M3582" s="64">
        <f t="shared" si="2995"/>
        <v>156</v>
      </c>
      <c r="N3582" s="64">
        <v>1</v>
      </c>
      <c r="O3582" s="63">
        <f t="shared" si="3001"/>
        <v>0.13390000000000002</v>
      </c>
      <c r="P3582" s="87">
        <f t="shared" si="2996"/>
        <v>1.3559712108601529E-2</v>
      </c>
      <c r="Q3582" s="64">
        <f t="shared" si="3002"/>
        <v>18</v>
      </c>
      <c r="R3582" s="87">
        <f t="shared" si="3003"/>
        <v>0.22001908869875564</v>
      </c>
      <c r="S3582" s="64">
        <f t="shared" si="3004"/>
        <v>138</v>
      </c>
    </row>
    <row r="3583" spans="2:19" x14ac:dyDescent="0.25">
      <c r="B3583" s="62">
        <v>12</v>
      </c>
      <c r="C3583" s="64" t="s">
        <v>20</v>
      </c>
      <c r="D3583" s="68"/>
      <c r="E3583" s="68">
        <f>$D$3462*R3583</f>
        <v>0</v>
      </c>
      <c r="F3583" s="63">
        <f t="shared" si="2997"/>
        <v>8.40529901719822E-3</v>
      </c>
      <c r="G3583" s="65">
        <f>IFERROR(VLOOKUP(B3583,EFA!$C$2:$D$7,2,0),EFA!$D$7)</f>
        <v>1.0058360487805551</v>
      </c>
      <c r="H3583" s="69">
        <f>LGD!$D$11</f>
        <v>0.55000000000000004</v>
      </c>
      <c r="I3583" s="68">
        <f t="shared" si="2998"/>
        <v>0</v>
      </c>
      <c r="J3583" s="70">
        <f t="shared" si="2999"/>
        <v>0.21624953181370371</v>
      </c>
      <c r="K3583" s="68">
        <f t="shared" si="3000"/>
        <v>0</v>
      </c>
      <c r="M3583" s="64">
        <f t="shared" si="2995"/>
        <v>156</v>
      </c>
      <c r="N3583" s="64">
        <v>1</v>
      </c>
      <c r="O3583" s="63">
        <f t="shared" si="3001"/>
        <v>0.13390000000000002</v>
      </c>
      <c r="P3583" s="87">
        <f t="shared" si="2996"/>
        <v>1.3559712108601529E-2</v>
      </c>
      <c r="Q3583" s="64">
        <f t="shared" si="3002"/>
        <v>18</v>
      </c>
      <c r="R3583" s="87">
        <f t="shared" si="3003"/>
        <v>0.22001908869875564</v>
      </c>
      <c r="S3583" s="64">
        <f t="shared" si="3004"/>
        <v>138</v>
      </c>
    </row>
    <row r="3584" spans="2:19" x14ac:dyDescent="0.25">
      <c r="C3584" s="88"/>
      <c r="D3584" s="89"/>
      <c r="E3584" s="89"/>
      <c r="F3584" s="90"/>
      <c r="G3584" s="91"/>
      <c r="H3584" s="92"/>
      <c r="I3584" s="89"/>
      <c r="J3584" s="93"/>
      <c r="K3584" s="89"/>
      <c r="M3584" s="94"/>
      <c r="N3584" s="94"/>
      <c r="O3584" s="95"/>
      <c r="P3584" s="96"/>
      <c r="Q3584" s="94"/>
      <c r="R3584" s="96"/>
      <c r="S3584" s="94"/>
    </row>
    <row r="3585" spans="2:19" x14ac:dyDescent="0.25">
      <c r="B3585" s="62" t="s">
        <v>52</v>
      </c>
      <c r="C3585" s="64" t="s">
        <v>9</v>
      </c>
      <c r="D3585" s="64">
        <v>13</v>
      </c>
      <c r="E3585" s="84" t="s">
        <v>26</v>
      </c>
      <c r="F3585" s="84" t="s">
        <v>39</v>
      </c>
      <c r="G3585" s="84" t="s">
        <v>27</v>
      </c>
      <c r="H3585" s="84" t="s">
        <v>28</v>
      </c>
      <c r="I3585" s="84" t="s">
        <v>29</v>
      </c>
      <c r="J3585" s="84" t="s">
        <v>30</v>
      </c>
      <c r="K3585" s="85" t="s">
        <v>31</v>
      </c>
      <c r="M3585" s="85" t="s">
        <v>32</v>
      </c>
      <c r="N3585" s="85" t="s">
        <v>33</v>
      </c>
      <c r="O3585" s="85" t="s">
        <v>34</v>
      </c>
      <c r="P3585" s="85" t="s">
        <v>35</v>
      </c>
      <c r="Q3585" s="85" t="s">
        <v>36</v>
      </c>
      <c r="R3585" s="85" t="s">
        <v>37</v>
      </c>
      <c r="S3585" s="85" t="s">
        <v>38</v>
      </c>
    </row>
    <row r="3586" spans="2:19" x14ac:dyDescent="0.25">
      <c r="B3586" s="62">
        <v>13</v>
      </c>
      <c r="C3586" s="64" t="s">
        <v>12</v>
      </c>
      <c r="D3586" s="68"/>
      <c r="E3586" s="68">
        <f>$D$3454*R3586</f>
        <v>0</v>
      </c>
      <c r="F3586" s="63">
        <f>$P$5-$O$5</f>
        <v>7.7321255612636808E-3</v>
      </c>
      <c r="G3586" s="65">
        <f>IFERROR(VLOOKUP(B3586,EFA!$C$2:$D$7,2,0),EFA!$D$7)</f>
        <v>1.0058360487805551</v>
      </c>
      <c r="H3586" s="69">
        <f>LGD!$D$3</f>
        <v>0</v>
      </c>
      <c r="I3586" s="68">
        <f>E3586*F3586*G3586*H3586</f>
        <v>0</v>
      </c>
      <c r="J3586" s="70">
        <f>1/((1+($O$16/12))^(M3586-Q3586))</f>
        <v>0.18928891905411815</v>
      </c>
      <c r="K3586" s="68">
        <f>I3586*J3586</f>
        <v>0</v>
      </c>
      <c r="M3586" s="64">
        <f t="shared" ref="M3586:M3594" si="3005">12*13</f>
        <v>156</v>
      </c>
      <c r="N3586" s="64">
        <v>1</v>
      </c>
      <c r="O3586" s="63">
        <f>$O$16</f>
        <v>0.13390000000000002</v>
      </c>
      <c r="P3586" s="87">
        <f t="shared" ref="P3586:P3594" si="3006">PMT(O3586/12,M3586,-N3586,0,0)</f>
        <v>1.3559712108601529E-2</v>
      </c>
      <c r="Q3586" s="64">
        <f>M3586-S3586</f>
        <v>6</v>
      </c>
      <c r="R3586" s="87">
        <f>PV(O3586/12,Q3586,-P3586,0,0)</f>
        <v>7.8273116051420302E-2</v>
      </c>
      <c r="S3586" s="64">
        <f>138+12</f>
        <v>150</v>
      </c>
    </row>
    <row r="3587" spans="2:19" x14ac:dyDescent="0.25">
      <c r="B3587" s="62">
        <v>13</v>
      </c>
      <c r="C3587" s="64" t="s">
        <v>13</v>
      </c>
      <c r="D3587" s="68"/>
      <c r="E3587" s="68">
        <f>$D$3455*R3587</f>
        <v>0</v>
      </c>
      <c r="F3587" s="63">
        <f t="shared" ref="F3587:F3594" si="3007">$P$5-$O$5</f>
        <v>7.7321255612636808E-3</v>
      </c>
      <c r="G3587" s="65">
        <f>IFERROR(VLOOKUP(B3587,EFA!$C$2:$D$7,2,0),EFA!$D$7)</f>
        <v>1.0058360487805551</v>
      </c>
      <c r="H3587" s="69">
        <f>LGD!$D$4</f>
        <v>0.55000000000000004</v>
      </c>
      <c r="I3587" s="68">
        <f t="shared" ref="I3587:I3594" si="3008">E3587*F3587*G3587*H3587</f>
        <v>0</v>
      </c>
      <c r="J3587" s="70">
        <f t="shared" ref="J3587:J3594" si="3009">1/((1+($O$16/12))^(M3587-Q3587))</f>
        <v>0.18928891905411815</v>
      </c>
      <c r="K3587" s="68">
        <f t="shared" ref="K3587:K3594" si="3010">I3587*J3587</f>
        <v>0</v>
      </c>
      <c r="M3587" s="64">
        <f t="shared" si="3005"/>
        <v>156</v>
      </c>
      <c r="N3587" s="64">
        <v>1</v>
      </c>
      <c r="O3587" s="63">
        <f t="shared" ref="O3587:O3594" si="3011">$O$16</f>
        <v>0.13390000000000002</v>
      </c>
      <c r="P3587" s="87">
        <f t="shared" si="3006"/>
        <v>1.3559712108601529E-2</v>
      </c>
      <c r="Q3587" s="64">
        <f t="shared" ref="Q3587:Q3594" si="3012">M3587-S3587</f>
        <v>6</v>
      </c>
      <c r="R3587" s="87">
        <f t="shared" ref="R3587:R3594" si="3013">PV(O3587/12,Q3587,-P3587,0,0)</f>
        <v>7.8273116051420302E-2</v>
      </c>
      <c r="S3587" s="64">
        <f t="shared" ref="S3587:S3594" si="3014">138+12</f>
        <v>150</v>
      </c>
    </row>
    <row r="3588" spans="2:19" x14ac:dyDescent="0.25">
      <c r="B3588" s="62">
        <v>13</v>
      </c>
      <c r="C3588" s="64" t="s">
        <v>14</v>
      </c>
      <c r="D3588" s="68"/>
      <c r="E3588" s="68">
        <f>$D$3456*R3588</f>
        <v>0</v>
      </c>
      <c r="F3588" s="63">
        <f t="shared" si="3007"/>
        <v>7.7321255612636808E-3</v>
      </c>
      <c r="G3588" s="65">
        <f>IFERROR(VLOOKUP(B3588,EFA!$C$2:$D$7,2,0),EFA!$D$7)</f>
        <v>1.0058360487805551</v>
      </c>
      <c r="H3588" s="69">
        <f>LGD!$D$5</f>
        <v>0.14000000000000001</v>
      </c>
      <c r="I3588" s="68">
        <f t="shared" si="3008"/>
        <v>0</v>
      </c>
      <c r="J3588" s="70">
        <f t="shared" si="3009"/>
        <v>0.18928891905411815</v>
      </c>
      <c r="K3588" s="68">
        <f t="shared" si="3010"/>
        <v>0</v>
      </c>
      <c r="M3588" s="64">
        <f t="shared" si="3005"/>
        <v>156</v>
      </c>
      <c r="N3588" s="64">
        <v>1</v>
      </c>
      <c r="O3588" s="63">
        <f t="shared" si="3011"/>
        <v>0.13390000000000002</v>
      </c>
      <c r="P3588" s="87">
        <f t="shared" si="3006"/>
        <v>1.3559712108601529E-2</v>
      </c>
      <c r="Q3588" s="64">
        <f t="shared" si="3012"/>
        <v>6</v>
      </c>
      <c r="R3588" s="87">
        <f t="shared" si="3013"/>
        <v>7.8273116051420302E-2</v>
      </c>
      <c r="S3588" s="64">
        <f t="shared" si="3014"/>
        <v>150</v>
      </c>
    </row>
    <row r="3589" spans="2:19" x14ac:dyDescent="0.25">
      <c r="B3589" s="62">
        <v>13</v>
      </c>
      <c r="C3589" s="64" t="s">
        <v>15</v>
      </c>
      <c r="D3589" s="68"/>
      <c r="E3589" s="68">
        <f>$D$3457*R3589</f>
        <v>0</v>
      </c>
      <c r="F3589" s="63">
        <f t="shared" si="3007"/>
        <v>7.7321255612636808E-3</v>
      </c>
      <c r="G3589" s="65">
        <f>IFERROR(VLOOKUP(B3589,EFA!$C$2:$D$7,2,0),EFA!$D$7)</f>
        <v>1.0058360487805551</v>
      </c>
      <c r="H3589" s="69">
        <f>LGD!$D$6</f>
        <v>0.3</v>
      </c>
      <c r="I3589" s="68">
        <f t="shared" si="3008"/>
        <v>0</v>
      </c>
      <c r="J3589" s="70">
        <f t="shared" si="3009"/>
        <v>0.18928891905411815</v>
      </c>
      <c r="K3589" s="68">
        <f t="shared" si="3010"/>
        <v>0</v>
      </c>
      <c r="M3589" s="64">
        <f t="shared" si="3005"/>
        <v>156</v>
      </c>
      <c r="N3589" s="64">
        <v>1</v>
      </c>
      <c r="O3589" s="63">
        <f t="shared" si="3011"/>
        <v>0.13390000000000002</v>
      </c>
      <c r="P3589" s="87">
        <f t="shared" si="3006"/>
        <v>1.3559712108601529E-2</v>
      </c>
      <c r="Q3589" s="64">
        <f t="shared" si="3012"/>
        <v>6</v>
      </c>
      <c r="R3589" s="87">
        <f t="shared" si="3013"/>
        <v>7.8273116051420302E-2</v>
      </c>
      <c r="S3589" s="64">
        <f t="shared" si="3014"/>
        <v>150</v>
      </c>
    </row>
    <row r="3590" spans="2:19" x14ac:dyDescent="0.25">
      <c r="B3590" s="62">
        <v>13</v>
      </c>
      <c r="C3590" s="64" t="s">
        <v>16</v>
      </c>
      <c r="D3590" s="68"/>
      <c r="E3590" s="68">
        <f>$D$3458*R3590</f>
        <v>0</v>
      </c>
      <c r="F3590" s="63">
        <f t="shared" si="3007"/>
        <v>7.7321255612636808E-3</v>
      </c>
      <c r="G3590" s="65">
        <f>IFERROR(VLOOKUP(B3590,EFA!$C$2:$D$7,2,0),EFA!$D$7)</f>
        <v>1.0058360487805551</v>
      </c>
      <c r="H3590" s="69">
        <f>LGD!$D$7</f>
        <v>0.3</v>
      </c>
      <c r="I3590" s="68">
        <f t="shared" si="3008"/>
        <v>0</v>
      </c>
      <c r="J3590" s="70">
        <f t="shared" si="3009"/>
        <v>0.18928891905411815</v>
      </c>
      <c r="K3590" s="68">
        <f t="shared" si="3010"/>
        <v>0</v>
      </c>
      <c r="M3590" s="64">
        <f t="shared" si="3005"/>
        <v>156</v>
      </c>
      <c r="N3590" s="64">
        <v>1</v>
      </c>
      <c r="O3590" s="63">
        <f t="shared" si="3011"/>
        <v>0.13390000000000002</v>
      </c>
      <c r="P3590" s="87">
        <f t="shared" si="3006"/>
        <v>1.3559712108601529E-2</v>
      </c>
      <c r="Q3590" s="64">
        <f t="shared" si="3012"/>
        <v>6</v>
      </c>
      <c r="R3590" s="87">
        <f t="shared" si="3013"/>
        <v>7.8273116051420302E-2</v>
      </c>
      <c r="S3590" s="64">
        <f t="shared" si="3014"/>
        <v>150</v>
      </c>
    </row>
    <row r="3591" spans="2:19" x14ac:dyDescent="0.25">
      <c r="B3591" s="62">
        <v>13</v>
      </c>
      <c r="C3591" s="64" t="s">
        <v>17</v>
      </c>
      <c r="D3591" s="68"/>
      <c r="E3591" s="68">
        <f>$D$3459*R3591</f>
        <v>0</v>
      </c>
      <c r="F3591" s="63">
        <f t="shared" si="3007"/>
        <v>7.7321255612636808E-3</v>
      </c>
      <c r="G3591" s="65">
        <f>IFERROR(VLOOKUP(B3591,EFA!$C$2:$D$7,2,0),EFA!$D$7)</f>
        <v>1.0058360487805551</v>
      </c>
      <c r="H3591" s="69">
        <f>LGD!$D$8</f>
        <v>4.6364209605119888E-2</v>
      </c>
      <c r="I3591" s="68">
        <f t="shared" si="3008"/>
        <v>0</v>
      </c>
      <c r="J3591" s="70">
        <f t="shared" si="3009"/>
        <v>0.18928891905411815</v>
      </c>
      <c r="K3591" s="68">
        <f t="shared" si="3010"/>
        <v>0</v>
      </c>
      <c r="M3591" s="64">
        <f t="shared" si="3005"/>
        <v>156</v>
      </c>
      <c r="N3591" s="64">
        <v>1</v>
      </c>
      <c r="O3591" s="63">
        <f t="shared" si="3011"/>
        <v>0.13390000000000002</v>
      </c>
      <c r="P3591" s="87">
        <f t="shared" si="3006"/>
        <v>1.3559712108601529E-2</v>
      </c>
      <c r="Q3591" s="64">
        <f t="shared" si="3012"/>
        <v>6</v>
      </c>
      <c r="R3591" s="87">
        <f t="shared" si="3013"/>
        <v>7.8273116051420302E-2</v>
      </c>
      <c r="S3591" s="64">
        <f t="shared" si="3014"/>
        <v>150</v>
      </c>
    </row>
    <row r="3592" spans="2:19" x14ac:dyDescent="0.25">
      <c r="B3592" s="62">
        <v>13</v>
      </c>
      <c r="C3592" s="64" t="s">
        <v>18</v>
      </c>
      <c r="D3592" s="68"/>
      <c r="E3592" s="68">
        <f>$D$3460*R3592</f>
        <v>0</v>
      </c>
      <c r="F3592" s="63">
        <f t="shared" si="3007"/>
        <v>7.7321255612636808E-3</v>
      </c>
      <c r="G3592" s="65">
        <f>IFERROR(VLOOKUP(B3592,EFA!$C$2:$D$7,2,0),EFA!$D$7)</f>
        <v>1.0058360487805551</v>
      </c>
      <c r="H3592" s="69">
        <f>LGD!$D$9</f>
        <v>0.25</v>
      </c>
      <c r="I3592" s="68">
        <f t="shared" si="3008"/>
        <v>0</v>
      </c>
      <c r="J3592" s="70">
        <f t="shared" si="3009"/>
        <v>0.18928891905411815</v>
      </c>
      <c r="K3592" s="68">
        <f t="shared" si="3010"/>
        <v>0</v>
      </c>
      <c r="M3592" s="64">
        <f t="shared" si="3005"/>
        <v>156</v>
      </c>
      <c r="N3592" s="64">
        <v>1</v>
      </c>
      <c r="O3592" s="63">
        <f t="shared" si="3011"/>
        <v>0.13390000000000002</v>
      </c>
      <c r="P3592" s="87">
        <f t="shared" si="3006"/>
        <v>1.3559712108601529E-2</v>
      </c>
      <c r="Q3592" s="64">
        <f t="shared" si="3012"/>
        <v>6</v>
      </c>
      <c r="R3592" s="87">
        <f t="shared" si="3013"/>
        <v>7.8273116051420302E-2</v>
      </c>
      <c r="S3592" s="64">
        <f t="shared" si="3014"/>
        <v>150</v>
      </c>
    </row>
    <row r="3593" spans="2:19" x14ac:dyDescent="0.25">
      <c r="B3593" s="62">
        <v>13</v>
      </c>
      <c r="C3593" s="64" t="s">
        <v>19</v>
      </c>
      <c r="D3593" s="68"/>
      <c r="E3593" s="68">
        <f>$D$3461*R3593</f>
        <v>0</v>
      </c>
      <c r="F3593" s="63">
        <f t="shared" si="3007"/>
        <v>7.7321255612636808E-3</v>
      </c>
      <c r="G3593" s="65">
        <f>IFERROR(VLOOKUP(B3593,EFA!$C$2:$D$7,2,0),EFA!$D$7)</f>
        <v>1.0058360487805551</v>
      </c>
      <c r="H3593" s="69">
        <f>LGD!$D$10</f>
        <v>0.35</v>
      </c>
      <c r="I3593" s="68">
        <f t="shared" si="3008"/>
        <v>0</v>
      </c>
      <c r="J3593" s="70">
        <f t="shared" si="3009"/>
        <v>0.18928891905411815</v>
      </c>
      <c r="K3593" s="68">
        <f t="shared" si="3010"/>
        <v>0</v>
      </c>
      <c r="M3593" s="64">
        <f t="shared" si="3005"/>
        <v>156</v>
      </c>
      <c r="N3593" s="64">
        <v>1</v>
      </c>
      <c r="O3593" s="63">
        <f t="shared" si="3011"/>
        <v>0.13390000000000002</v>
      </c>
      <c r="P3593" s="87">
        <f t="shared" si="3006"/>
        <v>1.3559712108601529E-2</v>
      </c>
      <c r="Q3593" s="64">
        <f t="shared" si="3012"/>
        <v>6</v>
      </c>
      <c r="R3593" s="87">
        <f t="shared" si="3013"/>
        <v>7.8273116051420302E-2</v>
      </c>
      <c r="S3593" s="64">
        <f t="shared" si="3014"/>
        <v>150</v>
      </c>
    </row>
    <row r="3594" spans="2:19" x14ac:dyDescent="0.25">
      <c r="B3594" s="62">
        <v>13</v>
      </c>
      <c r="C3594" s="64" t="s">
        <v>20</v>
      </c>
      <c r="D3594" s="68"/>
      <c r="E3594" s="68">
        <f>$D$3462*R3594</f>
        <v>0</v>
      </c>
      <c r="F3594" s="63">
        <f t="shared" si="3007"/>
        <v>7.7321255612636808E-3</v>
      </c>
      <c r="G3594" s="65">
        <f>IFERROR(VLOOKUP(B3594,EFA!$C$2:$D$7,2,0),EFA!$D$7)</f>
        <v>1.0058360487805551</v>
      </c>
      <c r="H3594" s="69">
        <f>LGD!$D$11</f>
        <v>0.55000000000000004</v>
      </c>
      <c r="I3594" s="68">
        <f t="shared" si="3008"/>
        <v>0</v>
      </c>
      <c r="J3594" s="70">
        <f t="shared" si="3009"/>
        <v>0.18928891905411815</v>
      </c>
      <c r="K3594" s="68">
        <f t="shared" si="3010"/>
        <v>0</v>
      </c>
      <c r="M3594" s="64">
        <f t="shared" si="3005"/>
        <v>156</v>
      </c>
      <c r="N3594" s="64">
        <v>1</v>
      </c>
      <c r="O3594" s="63">
        <f t="shared" si="3011"/>
        <v>0.13390000000000002</v>
      </c>
      <c r="P3594" s="87">
        <f t="shared" si="3006"/>
        <v>1.3559712108601529E-2</v>
      </c>
      <c r="Q3594" s="64">
        <f t="shared" si="3012"/>
        <v>6</v>
      </c>
      <c r="R3594" s="87">
        <f t="shared" si="3013"/>
        <v>7.8273116051420302E-2</v>
      </c>
      <c r="S3594" s="64">
        <f t="shared" si="3014"/>
        <v>150</v>
      </c>
    </row>
    <row r="3595" spans="2:19" ht="16.5" thickBot="1" x14ac:dyDescent="0.3">
      <c r="C3595" s="78"/>
      <c r="D3595" s="79">
        <f>SUM(D3443:D3451,D3432:D3440,D3421:D3429,D3410:D3418,D3399:D3407,D3388:D3396,D3377:D3385,D3366:D3374,D3355:D3363,D3344:D3352,D3333:D3341,D3322:D3330,D3311:D3319,D3300:D3308,D3289:D3297,D3278:D3286,D3267:D3275,D3256:D3264,D3245:D3253,D3234:D3242,D3223:D3231,D3212:D3220,D3201:D3209,D3190:D3198,D3179:D3187,D3168:D3176,D3157:D3165,D3146:D3154,D3135:D3143,D3124:D3132,D3113:D3121,D3102:D3110,D3091:D3099,D3080:D3088,D3069:D3077,D3058:D3066,D3047:D3055,D3036:D3044,D3025:D3033,D3014:D3022,D3003:D3011,D2992:D3000,D2981:D2989,D2970:D2978,D2959:D2967,D2948:D2956,D2937:D2945,D2926:D2934,D2915:D2923,D2904:D2912,D2893:D2901,D2882:D2890,D2871:D2879,D2860:D2868,D2849:D2857,D3454:D3462,D3465:D3473,D3476:D3484,D3487:D3495,D3498:D3506,D3509:D3517,D3520:D3528,D3531:D3539,D3542:D3550,D3553:D3561,D3564:D3572,D3575:D3583,D3586:D3594)</f>
        <v>0</v>
      </c>
      <c r="E3595" s="79">
        <f t="shared" ref="E3595" si="3015">SUM(E3443:E3451,E3432:E3440,E3421:E3429,E3410:E3418,E3399:E3407,E3388:E3396,E3377:E3385,E3366:E3374,E3355:E3363,E3344:E3352,E3333:E3341,E3322:E3330,E3311:E3319,E3300:E3308,E3289:E3297,E3278:E3286,E3267:E3275,E3256:E3264,E3245:E3253,E3234:E3242,E3223:E3231,E3212:E3220,E3201:E3209,E3190:E3198,E3179:E3187,E3168:E3176,E3157:E3165,E3146:E3154,E3135:E3143,E3124:E3132,E3113:E3121,E3102:E3110,E3091:E3099,E3080:E3088,E3069:E3077,E3058:E3066,E3047:E3055,E3036:E3044,E3025:E3033,E3014:E3022,E3003:E3011,E2992:E3000,E2981:E2989,E2970:E2978,E2959:E2967,E2948:E2956,E2937:E2945,E2926:E2934,E2915:E2923,E2904:E2912,E2893:E2901,E2882:E2890,E2871:E2879,E2860:E2868,E2849:E2857,E3454:E3462,E3465:E3473,E3476:E3484,E3487:E3495,E3498:E3506,E3509:E3517,E3520:E3528,E3531:E3539,E3542:E3550,E3553:E3561,E3564:E3572,E3575:E3583,E3586:E3594)</f>
        <v>0</v>
      </c>
      <c r="F3595" s="80"/>
      <c r="G3595" s="81"/>
      <c r="H3595" s="82"/>
      <c r="I3595" s="79">
        <f>SUM(I3443:I3451,I3432:I3440,I3421:I3429,I3410:I3418,I3399:I3407,I3388:I3396,I3377:I3385,I3366:I3374,I3355:I3363,I3344:I3352,I3333:I3341,I3322:I3330,I3311:I3319,I3300:I3308,I3289:I3297,I3278:I3286,I3267:I3275,I3256:I3264,I3245:I3253,I3234:I3242,I3223:I3231,I3212:I3220,I3201:I3209,I3190:I3198,I3179:I3187,I3168:I3176,I3157:I3165,I3146:I3154,I3135:I3143,I3124:I3132,I3113:I3121,I3102:I3110,I3091:I3099,I3080:I3088,I3069:I3077,I3058:I3066,I3047:I3055,I3036:I3044,I3025:I3033,I3014:I3022,I3003:I3011,I2992:I3000,I2981:I2989,I2970:I2978,I2959:I2967,I2948:I2956,I2937:I2945,I2926:I2934,I2915:I2923,I2904:I2912,I2893:I2901,I2882:I2890,I2871:I2879,I2860:I2868,I2849:I2857,I3454:I3462,I3465:I3473,I3476:I3484,I3487:I3495,I3498:I3506,I3509:I3517,I3520:I3528,I3531:I3539,I3542:I3550,I3553:I3561,I3564:I3572,I3575:I3583,I3586:I3594)</f>
        <v>0</v>
      </c>
      <c r="J3595" s="83"/>
      <c r="K3595" s="79">
        <f>SUM(K3443:K3451,K3432:K3440,K3421:K3429,K3410:K3418,K3399:K3407,K3388:K3396,K3377:K3385,K3366:K3374,K3355:K3363,K3344:K3352,K3333:K3341,K3322:K3330,K3311:K3319,K3300:K3308,K3289:K3297,K3278:K3286,K3267:K3275,K3256:K3264,K3245:K3253,K3234:K3242,K3223:K3231,K3212:K3220,K3201:K3209,K3190:K3198,K3179:K3187,K3168:K3176,K3157:K3165,K3146:K3154,K3135:K3143,K3124:K3132,K3113:K3121,K3102:K3110,K3091:K3099,K3080:K3088,K3069:K3077,K3058:K3066,K3047:K3055,K3036:K3044,K3025:K3033,K3014:K3022,K3003:K3011,K2992:K3000,K2981:K2989,K2970:K2978,K2959:K2967,K2948:K2956,K2937:K2945,K2926:K2934,K2915:K2923,K2904:K2912,K2893:K2901,K2882:K2890,K2871:K2879,K2860:K2868,K2849:K2857,K3454:K3462,K3465:K3473,K3476:K3484,K3487:K3495,K3498:K3506,K3509:K3517,K3520:K3528,K3531:K3539,K3542:K3550,K3553:K3561,K3564:K3572,K3575:K3583,K3586:K3594)</f>
        <v>0</v>
      </c>
    </row>
    <row r="3596" spans="2:19" x14ac:dyDescent="0.25">
      <c r="B3596" s="94"/>
      <c r="C3596" s="94"/>
      <c r="D3596" s="102"/>
      <c r="E3596" s="102"/>
      <c r="F3596" s="95"/>
      <c r="G3596" s="98"/>
      <c r="H3596" s="99"/>
      <c r="I3596" s="102"/>
      <c r="J3596" s="100"/>
      <c r="K3596" s="102"/>
      <c r="L3596" s="94"/>
      <c r="M3596" s="94"/>
      <c r="N3596" s="94"/>
      <c r="O3596" s="95"/>
      <c r="P3596" s="96"/>
      <c r="Q3596" s="94"/>
      <c r="R3596" s="96"/>
      <c r="S3596" s="94"/>
    </row>
    <row r="3597" spans="2:19" x14ac:dyDescent="0.25">
      <c r="B3597" s="192" t="s">
        <v>56</v>
      </c>
      <c r="C3597" s="192"/>
      <c r="D3597" s="192"/>
      <c r="E3597" s="192"/>
      <c r="F3597" s="192"/>
      <c r="G3597" s="192"/>
      <c r="H3597" s="192"/>
      <c r="I3597" s="192"/>
      <c r="J3597" s="192"/>
    </row>
    <row r="3598" spans="2:19" x14ac:dyDescent="0.25">
      <c r="B3598" s="103" t="s">
        <v>105</v>
      </c>
    </row>
    <row r="3599" spans="2:19" x14ac:dyDescent="0.25">
      <c r="B3599" s="172" t="s">
        <v>57</v>
      </c>
      <c r="C3599" s="172" t="s">
        <v>62</v>
      </c>
      <c r="D3599" s="172" t="s">
        <v>61</v>
      </c>
      <c r="E3599" s="173" t="s">
        <v>59</v>
      </c>
      <c r="F3599" s="174" t="s">
        <v>27</v>
      </c>
      <c r="G3599" s="174" t="s">
        <v>28</v>
      </c>
      <c r="H3599" s="174" t="s">
        <v>60</v>
      </c>
      <c r="I3599" s="174" t="s">
        <v>29</v>
      </c>
      <c r="J3599" s="174" t="s">
        <v>30</v>
      </c>
      <c r="K3599" s="173" t="s">
        <v>31</v>
      </c>
    </row>
    <row r="3600" spans="2:19" x14ac:dyDescent="0.25">
      <c r="B3600" s="104" t="s">
        <v>23</v>
      </c>
      <c r="C3600" s="64" t="s">
        <v>12</v>
      </c>
      <c r="D3600" s="105">
        <f>'Above 90 days'!C30</f>
        <v>0</v>
      </c>
      <c r="E3600" s="106">
        <v>1</v>
      </c>
      <c r="F3600" s="106">
        <v>1</v>
      </c>
      <c r="G3600" s="106">
        <f>LGD!D3</f>
        <v>0</v>
      </c>
      <c r="H3600" s="106">
        <f>E3600*F3600*G3600</f>
        <v>0</v>
      </c>
      <c r="I3600" s="107">
        <f>D3600*H3600</f>
        <v>0</v>
      </c>
      <c r="J3600" s="62">
        <v>1</v>
      </c>
      <c r="K3600" s="107">
        <f>I3600*J3600</f>
        <v>0</v>
      </c>
    </row>
    <row r="3601" spans="2:11" x14ac:dyDescent="0.25">
      <c r="C3601" s="64" t="s">
        <v>13</v>
      </c>
      <c r="D3601" s="105">
        <f>'Above 90 days'!D30</f>
        <v>0</v>
      </c>
      <c r="E3601" s="106">
        <v>1</v>
      </c>
      <c r="F3601" s="106">
        <v>1</v>
      </c>
      <c r="G3601" s="106">
        <f>LGD!D4</f>
        <v>0.55000000000000004</v>
      </c>
      <c r="H3601" s="106">
        <f t="shared" ref="H3601:H3608" si="3016">E3601*F3601*G3601</f>
        <v>0.55000000000000004</v>
      </c>
      <c r="I3601" s="107">
        <f t="shared" ref="I3601:I3608" si="3017">D3601*H3601</f>
        <v>0</v>
      </c>
      <c r="J3601" s="62">
        <v>1</v>
      </c>
      <c r="K3601" s="107">
        <f t="shared" ref="K3601:K3608" si="3018">I3601*J3601</f>
        <v>0</v>
      </c>
    </row>
    <row r="3602" spans="2:11" x14ac:dyDescent="0.25">
      <c r="C3602" s="64" t="s">
        <v>14</v>
      </c>
      <c r="D3602" s="105">
        <f>'Above 90 days'!E30</f>
        <v>0</v>
      </c>
      <c r="E3602" s="106">
        <v>1</v>
      </c>
      <c r="F3602" s="106">
        <v>1</v>
      </c>
      <c r="G3602" s="106">
        <f>LGD!D5</f>
        <v>0.14000000000000001</v>
      </c>
      <c r="H3602" s="106">
        <f t="shared" si="3016"/>
        <v>0.14000000000000001</v>
      </c>
      <c r="I3602" s="107">
        <f t="shared" si="3017"/>
        <v>0</v>
      </c>
      <c r="J3602" s="62">
        <v>1</v>
      </c>
      <c r="K3602" s="107">
        <f t="shared" si="3018"/>
        <v>0</v>
      </c>
    </row>
    <row r="3603" spans="2:11" x14ac:dyDescent="0.25">
      <c r="C3603" s="64" t="s">
        <v>15</v>
      </c>
      <c r="D3603" s="105">
        <f>'Above 90 days'!F30</f>
        <v>16908240.140000001</v>
      </c>
      <c r="E3603" s="106">
        <v>1</v>
      </c>
      <c r="F3603" s="106">
        <v>1</v>
      </c>
      <c r="G3603" s="106">
        <f>LGD!D6</f>
        <v>0.3</v>
      </c>
      <c r="H3603" s="106">
        <f t="shared" si="3016"/>
        <v>0.3</v>
      </c>
      <c r="I3603" s="107">
        <f t="shared" si="3017"/>
        <v>5072472.0420000004</v>
      </c>
      <c r="J3603" s="62">
        <v>1</v>
      </c>
      <c r="K3603" s="107">
        <f t="shared" si="3018"/>
        <v>5072472.0420000004</v>
      </c>
    </row>
    <row r="3604" spans="2:11" x14ac:dyDescent="0.25">
      <c r="C3604" s="64" t="s">
        <v>16</v>
      </c>
      <c r="D3604" s="105">
        <f>'Above 90 days'!G30</f>
        <v>14416459.26</v>
      </c>
      <c r="E3604" s="106">
        <v>1</v>
      </c>
      <c r="F3604" s="106">
        <v>1</v>
      </c>
      <c r="G3604" s="106">
        <f>LGD!D7</f>
        <v>0.3</v>
      </c>
      <c r="H3604" s="106">
        <f t="shared" si="3016"/>
        <v>0.3</v>
      </c>
      <c r="I3604" s="107">
        <f t="shared" si="3017"/>
        <v>4324937.7779999999</v>
      </c>
      <c r="J3604" s="62">
        <v>1</v>
      </c>
      <c r="K3604" s="107">
        <f t="shared" si="3018"/>
        <v>4324937.7779999999</v>
      </c>
    </row>
    <row r="3605" spans="2:11" x14ac:dyDescent="0.25">
      <c r="C3605" s="64" t="s">
        <v>17</v>
      </c>
      <c r="D3605" s="105">
        <f>'Above 90 days'!H30</f>
        <v>0</v>
      </c>
      <c r="E3605" s="106">
        <v>1</v>
      </c>
      <c r="F3605" s="106">
        <v>1</v>
      </c>
      <c r="G3605" s="106">
        <f>LGD!D8</f>
        <v>4.6364209605119888E-2</v>
      </c>
      <c r="H3605" s="106">
        <f t="shared" si="3016"/>
        <v>4.6364209605119888E-2</v>
      </c>
      <c r="I3605" s="107">
        <f t="shared" si="3017"/>
        <v>0</v>
      </c>
      <c r="J3605" s="62">
        <v>1</v>
      </c>
      <c r="K3605" s="107">
        <f t="shared" si="3018"/>
        <v>0</v>
      </c>
    </row>
    <row r="3606" spans="2:11" x14ac:dyDescent="0.25">
      <c r="C3606" s="64" t="s">
        <v>18</v>
      </c>
      <c r="D3606" s="105">
        <f>'Above 90 days'!I30</f>
        <v>0</v>
      </c>
      <c r="E3606" s="106">
        <v>1</v>
      </c>
      <c r="F3606" s="106">
        <v>1</v>
      </c>
      <c r="G3606" s="106">
        <f>LGD!D9</f>
        <v>0.25</v>
      </c>
      <c r="H3606" s="106">
        <f t="shared" si="3016"/>
        <v>0.25</v>
      </c>
      <c r="I3606" s="107">
        <f t="shared" si="3017"/>
        <v>0</v>
      </c>
      <c r="J3606" s="62">
        <v>1</v>
      </c>
      <c r="K3606" s="107">
        <f t="shared" si="3018"/>
        <v>0</v>
      </c>
    </row>
    <row r="3607" spans="2:11" x14ac:dyDescent="0.25">
      <c r="C3607" s="64" t="s">
        <v>19</v>
      </c>
      <c r="D3607" s="105">
        <f>'Above 90 days'!J30</f>
        <v>0</v>
      </c>
      <c r="E3607" s="106">
        <v>1</v>
      </c>
      <c r="F3607" s="106">
        <v>1</v>
      </c>
      <c r="G3607" s="106">
        <f>LGD!D10</f>
        <v>0.35</v>
      </c>
      <c r="H3607" s="106">
        <f t="shared" si="3016"/>
        <v>0.35</v>
      </c>
      <c r="I3607" s="107">
        <f t="shared" si="3017"/>
        <v>0</v>
      </c>
      <c r="J3607" s="62">
        <v>1</v>
      </c>
      <c r="K3607" s="107">
        <f t="shared" si="3018"/>
        <v>0</v>
      </c>
    </row>
    <row r="3608" spans="2:11" x14ac:dyDescent="0.25">
      <c r="C3608" s="64" t="s">
        <v>20</v>
      </c>
      <c r="D3608" s="105">
        <f>'Above 90 days'!K30</f>
        <v>0</v>
      </c>
      <c r="E3608" s="106">
        <v>1</v>
      </c>
      <c r="F3608" s="106">
        <v>1</v>
      </c>
      <c r="G3608" s="106">
        <f>LGD!D11</f>
        <v>0.55000000000000004</v>
      </c>
      <c r="H3608" s="106">
        <f t="shared" si="3016"/>
        <v>0.55000000000000004</v>
      </c>
      <c r="I3608" s="107">
        <f t="shared" si="3017"/>
        <v>0</v>
      </c>
      <c r="J3608" s="62">
        <v>1</v>
      </c>
      <c r="K3608" s="107">
        <f t="shared" si="3018"/>
        <v>0</v>
      </c>
    </row>
    <row r="3609" spans="2:11" ht="16.5" thickBot="1" x14ac:dyDescent="0.3">
      <c r="B3609" s="78" t="s">
        <v>65</v>
      </c>
      <c r="D3609" s="108">
        <f>SUM(D3600:D3608)</f>
        <v>31324699.399999999</v>
      </c>
      <c r="I3609" s="108">
        <f>SUM(I3600:I3608)</f>
        <v>9397409.8200000003</v>
      </c>
      <c r="K3609" s="108">
        <f>SUM(K3600:K3608)</f>
        <v>9397409.8200000003</v>
      </c>
    </row>
    <row r="3611" spans="2:11" x14ac:dyDescent="0.25">
      <c r="B3611" s="103" t="s">
        <v>102</v>
      </c>
    </row>
    <row r="3612" spans="2:11" x14ac:dyDescent="0.25">
      <c r="B3612" s="189" t="s">
        <v>66</v>
      </c>
      <c r="C3612" s="189"/>
      <c r="D3612" s="189"/>
      <c r="E3612" s="189"/>
      <c r="F3612" s="189"/>
      <c r="G3612" s="189"/>
    </row>
    <row r="3613" spans="2:11" x14ac:dyDescent="0.25">
      <c r="B3613" s="175" t="s">
        <v>67</v>
      </c>
      <c r="C3613" s="175" t="s">
        <v>68</v>
      </c>
      <c r="D3613" s="176" t="s">
        <v>69</v>
      </c>
      <c r="E3613" s="175" t="s">
        <v>70</v>
      </c>
      <c r="F3613" s="175"/>
      <c r="G3613" s="175"/>
      <c r="H3613" s="175"/>
      <c r="I3613" s="160"/>
    </row>
    <row r="3614" spans="2:11" x14ac:dyDescent="0.25">
      <c r="B3614" s="177" t="s">
        <v>71</v>
      </c>
      <c r="C3614" s="104" t="s">
        <v>72</v>
      </c>
      <c r="D3614" s="181">
        <f>D25</f>
        <v>0</v>
      </c>
      <c r="E3614" s="181">
        <f>K25</f>
        <v>0</v>
      </c>
      <c r="F3614" s="105"/>
      <c r="G3614" s="105"/>
      <c r="H3614" s="105"/>
      <c r="I3614" s="109"/>
    </row>
    <row r="3615" spans="2:11" x14ac:dyDescent="0.25">
      <c r="B3615" s="178" t="s">
        <v>73</v>
      </c>
      <c r="C3615" s="104" t="s">
        <v>72</v>
      </c>
      <c r="D3615" s="181">
        <f>D36</f>
        <v>0</v>
      </c>
      <c r="E3615" s="181">
        <f>K36</f>
        <v>0</v>
      </c>
      <c r="F3615" s="105"/>
      <c r="G3615" s="105"/>
      <c r="H3615" s="105"/>
      <c r="I3615" s="109"/>
    </row>
    <row r="3616" spans="2:11" x14ac:dyDescent="0.25">
      <c r="B3616" s="179" t="s">
        <v>51</v>
      </c>
      <c r="C3616" s="104" t="s">
        <v>74</v>
      </c>
      <c r="D3616" s="187">
        <f>D2844</f>
        <v>97292762.570000008</v>
      </c>
      <c r="E3616" s="187">
        <f>K2844</f>
        <v>2802217.3742195964</v>
      </c>
      <c r="F3616" s="105"/>
      <c r="G3616" s="105"/>
      <c r="H3616" s="105"/>
      <c r="I3616" s="109"/>
    </row>
    <row r="3617" spans="2:9" x14ac:dyDescent="0.25">
      <c r="B3617" s="179" t="s">
        <v>75</v>
      </c>
      <c r="C3617" s="104" t="s">
        <v>74</v>
      </c>
      <c r="D3617" s="181">
        <f>D3595</f>
        <v>0</v>
      </c>
      <c r="E3617" s="181">
        <f>K3595</f>
        <v>0</v>
      </c>
      <c r="F3617" s="105"/>
      <c r="G3617" s="105"/>
      <c r="H3617" s="105"/>
      <c r="I3617" s="109"/>
    </row>
    <row r="3618" spans="2:9" x14ac:dyDescent="0.25">
      <c r="B3618" s="177" t="s">
        <v>58</v>
      </c>
      <c r="C3618" s="104" t="s">
        <v>74</v>
      </c>
      <c r="D3618" s="187">
        <f>D3609</f>
        <v>31324699.399999999</v>
      </c>
      <c r="E3618" s="187">
        <f>K3609</f>
        <v>9397409.8200000003</v>
      </c>
      <c r="F3618" s="105"/>
      <c r="G3618" s="105"/>
      <c r="H3618" s="105"/>
      <c r="I3618" s="109"/>
    </row>
    <row r="3619" spans="2:9" ht="16.5" thickBot="1" x14ac:dyDescent="0.3">
      <c r="B3619" s="180" t="s">
        <v>22</v>
      </c>
      <c r="C3619" s="78"/>
      <c r="D3619" s="182">
        <f>SUM(D3614:D3618)</f>
        <v>128617461.97</v>
      </c>
      <c r="E3619" s="182">
        <f>SUM(E3614:E3618)</f>
        <v>12199627.194219597</v>
      </c>
      <c r="F3619" s="110"/>
      <c r="G3619" s="110"/>
      <c r="H3619" s="110"/>
    </row>
    <row r="3620" spans="2:9" x14ac:dyDescent="0.25">
      <c r="B3620" s="104"/>
      <c r="D3620" s="111"/>
      <c r="F3620" s="107"/>
    </row>
    <row r="3621" spans="2:9" x14ac:dyDescent="0.25">
      <c r="C3621" s="104"/>
      <c r="D3621" s="107"/>
    </row>
  </sheetData>
  <mergeCells count="5">
    <mergeCell ref="B3612:G3612"/>
    <mergeCell ref="B13:S13"/>
    <mergeCell ref="B38:S38"/>
    <mergeCell ref="B2846:S2846"/>
    <mergeCell ref="B3597:J3597"/>
  </mergeCells>
  <pageMargins left="0.25" right="0.25" top="0.75" bottom="0.75" header="0.3" footer="0.3"/>
  <pageSetup paperSize="9" scale="91" orientation="landscape" r:id="rId1"/>
  <colBreaks count="1" manualBreakCount="1">
    <brk id="9" min="3610" max="364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C4" sqref="C4:L29"/>
    </sheetView>
  </sheetViews>
  <sheetFormatPr defaultRowHeight="15" x14ac:dyDescent="0.25"/>
  <cols>
    <col min="1" max="1" width="9.140625" style="32"/>
    <col min="2" max="2" width="24.7109375" style="32" customWidth="1"/>
    <col min="3" max="3" width="21.5703125" style="32" customWidth="1"/>
    <col min="4" max="4" width="32.7109375" style="32" bestFit="1" customWidth="1"/>
    <col min="5" max="5" width="13.42578125" style="32" customWidth="1"/>
    <col min="6" max="6" width="22.5703125" style="32" bestFit="1" customWidth="1"/>
    <col min="7" max="7" width="22.7109375" style="32" bestFit="1" customWidth="1"/>
    <col min="8" max="8" width="24.85546875" style="32" bestFit="1" customWidth="1"/>
    <col min="9" max="9" width="15" style="32" bestFit="1" customWidth="1"/>
    <col min="10" max="10" width="36.85546875" style="32" bestFit="1" customWidth="1"/>
    <col min="11" max="11" width="15.28515625" style="32" bestFit="1" customWidth="1"/>
    <col min="12" max="12" width="19.140625" style="32" bestFit="1" customWidth="1"/>
    <col min="13" max="13" width="32.7109375" style="32" bestFit="1" customWidth="1"/>
    <col min="14" max="14" width="14.140625" style="32" bestFit="1" customWidth="1"/>
    <col min="15" max="15" width="18.5703125" style="32" bestFit="1" customWidth="1"/>
    <col min="16" max="16" width="14.28515625" style="32" bestFit="1" customWidth="1"/>
    <col min="17" max="16384" width="9.140625" style="32"/>
  </cols>
  <sheetData>
    <row r="1" spans="1:16" x14ac:dyDescent="0.25">
      <c r="A1" s="183" t="s">
        <v>107</v>
      </c>
      <c r="B1" s="19" t="s">
        <v>108</v>
      </c>
      <c r="C1" s="33" t="s">
        <v>9</v>
      </c>
      <c r="D1" s="184" t="s">
        <v>109</v>
      </c>
      <c r="E1" s="142"/>
      <c r="F1" s="142"/>
      <c r="G1" s="142"/>
      <c r="H1" s="142"/>
      <c r="I1" s="142"/>
      <c r="J1" s="142"/>
      <c r="K1" s="142"/>
    </row>
    <row r="2" spans="1:16" ht="15.75" thickBot="1" x14ac:dyDescent="0.3">
      <c r="A2" s="19" t="s">
        <v>110</v>
      </c>
      <c r="B2" s="28" t="s">
        <v>24</v>
      </c>
      <c r="C2" s="28" t="s">
        <v>4</v>
      </c>
    </row>
    <row r="3" spans="1:16" x14ac:dyDescent="0.25">
      <c r="A3" s="19"/>
      <c r="B3" s="149" t="s">
        <v>9</v>
      </c>
      <c r="C3" s="149" t="s">
        <v>111</v>
      </c>
      <c r="D3" s="149" t="s">
        <v>112</v>
      </c>
      <c r="E3" s="149" t="s">
        <v>46</v>
      </c>
      <c r="F3" s="149" t="s">
        <v>113</v>
      </c>
      <c r="G3" s="149" t="s">
        <v>114</v>
      </c>
      <c r="H3" s="149" t="s">
        <v>115</v>
      </c>
      <c r="I3" s="149" t="s">
        <v>49</v>
      </c>
      <c r="J3" s="149" t="s">
        <v>116</v>
      </c>
      <c r="K3" s="149" t="s">
        <v>117</v>
      </c>
      <c r="L3" s="26"/>
      <c r="M3" s="27"/>
      <c r="N3" s="27"/>
      <c r="O3" s="26"/>
      <c r="P3" s="28"/>
    </row>
    <row r="4" spans="1:16" x14ac:dyDescent="0.25">
      <c r="A4" s="19"/>
      <c r="B4" s="150">
        <v>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30"/>
      <c r="N4" s="31"/>
      <c r="O4" s="29"/>
      <c r="P4" s="31"/>
    </row>
    <row r="5" spans="1:16" x14ac:dyDescent="0.25">
      <c r="B5" s="150">
        <v>1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30"/>
      <c r="N5" s="31"/>
      <c r="O5" s="29"/>
      <c r="P5" s="31"/>
    </row>
    <row r="6" spans="1:16" x14ac:dyDescent="0.25">
      <c r="B6" s="151">
        <v>2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30"/>
      <c r="N6" s="31"/>
      <c r="O6" s="29"/>
      <c r="P6" s="31"/>
    </row>
    <row r="7" spans="1:16" x14ac:dyDescent="0.25">
      <c r="B7" s="151">
        <v>3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30"/>
      <c r="N7" s="31"/>
      <c r="O7" s="29"/>
      <c r="P7" s="31"/>
    </row>
    <row r="8" spans="1:16" x14ac:dyDescent="0.25">
      <c r="B8" s="151">
        <v>4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30"/>
      <c r="N8" s="31"/>
      <c r="O8" s="29"/>
      <c r="P8" s="31"/>
    </row>
    <row r="9" spans="1:16" x14ac:dyDescent="0.25">
      <c r="B9" s="151">
        <v>5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30"/>
      <c r="N9" s="31"/>
      <c r="O9" s="29"/>
      <c r="P9" s="31"/>
    </row>
    <row r="10" spans="1:16" x14ac:dyDescent="0.25">
      <c r="B10" s="151">
        <v>6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30"/>
      <c r="N10" s="31"/>
      <c r="O10" s="29"/>
      <c r="P10" s="31"/>
    </row>
    <row r="11" spans="1:16" x14ac:dyDescent="0.25">
      <c r="B11" s="151">
        <v>7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</row>
    <row r="12" spans="1:16" x14ac:dyDescent="0.25">
      <c r="B12" s="151">
        <v>8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</row>
    <row r="13" spans="1:16" x14ac:dyDescent="0.25">
      <c r="B13" s="151">
        <v>9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6" x14ac:dyDescent="0.25">
      <c r="B14" s="151">
        <v>10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</row>
    <row r="15" spans="1:16" x14ac:dyDescent="0.25">
      <c r="B15" s="151">
        <v>11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</row>
    <row r="16" spans="1:16" x14ac:dyDescent="0.25">
      <c r="B16" s="151">
        <v>12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</row>
    <row r="17" spans="2:12" x14ac:dyDescent="0.25">
      <c r="B17" s="151">
        <v>13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</row>
    <row r="18" spans="2:12" x14ac:dyDescent="0.25">
      <c r="B18" s="151">
        <v>14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</row>
    <row r="19" spans="2:12" x14ac:dyDescent="0.25">
      <c r="B19" s="151">
        <v>15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</row>
    <row r="20" spans="2:12" x14ac:dyDescent="0.25">
      <c r="B20" s="151">
        <v>16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</row>
    <row r="21" spans="2:12" x14ac:dyDescent="0.25">
      <c r="B21" s="151">
        <v>17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</row>
    <row r="22" spans="2:12" x14ac:dyDescent="0.25">
      <c r="B22" s="151">
        <v>18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</row>
    <row r="23" spans="2:12" x14ac:dyDescent="0.25">
      <c r="B23" s="151">
        <v>19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</row>
    <row r="24" spans="2:12" x14ac:dyDescent="0.25">
      <c r="B24" s="151">
        <v>20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</row>
    <row r="25" spans="2:12" x14ac:dyDescent="0.25">
      <c r="B25" s="151">
        <v>21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</row>
    <row r="26" spans="2:12" x14ac:dyDescent="0.25">
      <c r="B26" s="151">
        <v>22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7" spans="2:12" x14ac:dyDescent="0.25">
      <c r="B27" s="150">
        <v>23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</row>
    <row r="28" spans="2:12" x14ac:dyDescent="0.25">
      <c r="B28" s="150">
        <v>24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</row>
    <row r="29" spans="2:12" x14ac:dyDescent="0.25">
      <c r="B29" s="151">
        <v>25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</row>
    <row r="30" spans="2:12" ht="15.75" thickBot="1" x14ac:dyDescent="0.3">
      <c r="C30" s="152">
        <f>SUM(C4:C29)</f>
        <v>0</v>
      </c>
      <c r="D30" s="152">
        <f t="shared" ref="D30:K30" si="0">SUM(D4:D29)</f>
        <v>0</v>
      </c>
      <c r="E30" s="152">
        <f t="shared" si="0"/>
        <v>0</v>
      </c>
      <c r="F30" s="152">
        <f t="shared" si="0"/>
        <v>0</v>
      </c>
      <c r="G30" s="152">
        <f t="shared" si="0"/>
        <v>0</v>
      </c>
      <c r="H30" s="152">
        <f t="shared" si="0"/>
        <v>0</v>
      </c>
      <c r="I30" s="152">
        <f t="shared" si="0"/>
        <v>0</v>
      </c>
      <c r="J30" s="152">
        <f t="shared" si="0"/>
        <v>0</v>
      </c>
      <c r="K30" s="152">
        <f t="shared" si="0"/>
        <v>0</v>
      </c>
    </row>
    <row r="31" spans="2:12" ht="15.75" thickBot="1" x14ac:dyDescent="0.3">
      <c r="B31" s="146"/>
      <c r="C31" s="146"/>
      <c r="D31" s="146"/>
      <c r="E31" s="147"/>
      <c r="F31" s="147"/>
      <c r="G31" s="147"/>
      <c r="H31" s="147"/>
      <c r="I31" s="147"/>
      <c r="J31" s="147"/>
      <c r="K31" s="145">
        <f>SUM(C30:K30)</f>
        <v>0</v>
      </c>
    </row>
    <row r="32" spans="2:12" x14ac:dyDescent="0.25">
      <c r="B32" s="146"/>
      <c r="C32" s="146"/>
      <c r="D32" s="146"/>
      <c r="E32" s="147"/>
      <c r="F32" s="147"/>
      <c r="G32" s="147"/>
      <c r="H32" s="147"/>
      <c r="I32" s="147"/>
      <c r="J32" s="147"/>
    </row>
    <row r="33" spans="2:10" x14ac:dyDescent="0.25">
      <c r="B33" s="146"/>
      <c r="C33" s="146"/>
      <c r="D33" s="146"/>
      <c r="E33" s="147"/>
      <c r="F33" s="147"/>
      <c r="G33" s="147"/>
      <c r="H33" s="147"/>
      <c r="I33" s="147"/>
      <c r="J33" s="147"/>
    </row>
    <row r="34" spans="2:10" x14ac:dyDescent="0.25">
      <c r="B34" s="146"/>
      <c r="C34" s="146"/>
      <c r="D34" s="146"/>
      <c r="E34" s="147"/>
      <c r="F34" s="147"/>
      <c r="G34" s="147"/>
      <c r="H34" s="147"/>
      <c r="I34" s="147"/>
      <c r="J34" s="147"/>
    </row>
    <row r="35" spans="2:10" x14ac:dyDescent="0.25">
      <c r="B35" s="146"/>
      <c r="C35" s="146"/>
      <c r="D35" s="146"/>
      <c r="E35" s="147"/>
      <c r="F35" s="147"/>
      <c r="G35" s="147"/>
      <c r="H35" s="147"/>
      <c r="I35" s="147"/>
      <c r="J35" s="147"/>
    </row>
    <row r="36" spans="2:10" x14ac:dyDescent="0.25">
      <c r="B36" s="146"/>
      <c r="C36" s="146"/>
      <c r="D36" s="146"/>
      <c r="E36" s="147"/>
      <c r="F36" s="147"/>
      <c r="G36" s="147"/>
      <c r="H36" s="147"/>
      <c r="I36" s="147"/>
      <c r="J36" s="147"/>
    </row>
    <row r="37" spans="2:10" x14ac:dyDescent="0.25">
      <c r="B37" s="146"/>
      <c r="C37" s="146"/>
      <c r="D37" s="146"/>
      <c r="E37" s="146"/>
      <c r="F37" s="26"/>
      <c r="G37" s="26"/>
      <c r="H37" s="24"/>
      <c r="I37" s="24"/>
      <c r="J37" s="147"/>
    </row>
    <row r="38" spans="2:10" x14ac:dyDescent="0.25">
      <c r="B38" s="146"/>
      <c r="C38" s="146"/>
      <c r="D38" s="146"/>
      <c r="E38" s="146"/>
      <c r="F38" s="146"/>
      <c r="G38" s="146"/>
      <c r="H38" s="148"/>
      <c r="I38" s="148"/>
      <c r="J38" s="147"/>
    </row>
    <row r="39" spans="2:10" x14ac:dyDescent="0.25">
      <c r="B39" s="146"/>
      <c r="C39" s="146"/>
      <c r="D39" s="146"/>
      <c r="E39" s="146"/>
      <c r="F39" s="146"/>
      <c r="G39" s="146"/>
      <c r="H39" s="148"/>
      <c r="I39" s="148"/>
      <c r="J39" s="147"/>
    </row>
    <row r="40" spans="2:10" x14ac:dyDescent="0.25">
      <c r="B40" s="146"/>
      <c r="C40" s="146"/>
      <c r="D40" s="146"/>
      <c r="E40" s="146"/>
      <c r="F40" s="146"/>
      <c r="G40" s="146"/>
      <c r="H40" s="148"/>
      <c r="I40" s="148"/>
      <c r="J40" s="147"/>
    </row>
    <row r="41" spans="2:10" x14ac:dyDescent="0.25">
      <c r="B41" s="146"/>
      <c r="C41" s="146"/>
      <c r="D41" s="146"/>
      <c r="E41" s="146"/>
      <c r="F41" s="146"/>
      <c r="G41" s="146"/>
      <c r="H41" s="148"/>
      <c r="I41" s="148"/>
      <c r="J41" s="147"/>
    </row>
    <row r="42" spans="2:10" x14ac:dyDescent="0.25">
      <c r="B42" s="146"/>
      <c r="C42" s="146"/>
      <c r="D42" s="146"/>
      <c r="E42" s="146"/>
      <c r="F42" s="146"/>
      <c r="G42" s="146"/>
      <c r="H42" s="148"/>
      <c r="I42" s="148"/>
      <c r="J42" s="147"/>
    </row>
    <row r="43" spans="2:10" x14ac:dyDescent="0.25">
      <c r="B43" s="146"/>
      <c r="C43" s="146"/>
      <c r="D43" s="146"/>
      <c r="E43" s="146"/>
      <c r="F43" s="146"/>
      <c r="G43" s="146"/>
      <c r="H43" s="148"/>
      <c r="I43" s="148"/>
      <c r="J43" s="147"/>
    </row>
    <row r="44" spans="2:10" x14ac:dyDescent="0.25">
      <c r="B44" s="146"/>
      <c r="C44" s="146"/>
      <c r="D44" s="146"/>
      <c r="E44" s="146"/>
      <c r="F44" s="146"/>
      <c r="G44" s="146"/>
      <c r="H44" s="148"/>
      <c r="I44" s="148"/>
      <c r="J44" s="147"/>
    </row>
    <row r="45" spans="2:10" x14ac:dyDescent="0.25">
      <c r="B45" s="146"/>
      <c r="C45" s="146"/>
      <c r="D45" s="146"/>
      <c r="E45" s="146"/>
      <c r="F45" s="146"/>
      <c r="G45" s="146"/>
      <c r="H45" s="148"/>
      <c r="I45" s="148"/>
      <c r="J45" s="147"/>
    </row>
    <row r="46" spans="2:10" x14ac:dyDescent="0.25">
      <c r="B46" s="147"/>
      <c r="C46" s="147"/>
      <c r="D46" s="147"/>
      <c r="E46" s="147"/>
      <c r="F46" s="147"/>
      <c r="G46" s="147"/>
      <c r="H46" s="147"/>
      <c r="I46" s="147"/>
      <c r="J46" s="147"/>
    </row>
    <row r="47" spans="2:10" x14ac:dyDescent="0.25">
      <c r="B47" s="147"/>
      <c r="C47" s="147"/>
      <c r="D47" s="147"/>
      <c r="E47" s="147"/>
      <c r="F47" s="147"/>
      <c r="G47" s="147"/>
      <c r="H47" s="147"/>
      <c r="I47" s="147"/>
      <c r="J47" s="14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4" sqref="C4:L29"/>
    </sheetView>
  </sheetViews>
  <sheetFormatPr defaultRowHeight="15" x14ac:dyDescent="0.25"/>
  <cols>
    <col min="1" max="1" width="9.140625" style="32"/>
    <col min="2" max="2" width="24.7109375" style="32" customWidth="1"/>
    <col min="3" max="3" width="21.5703125" style="32" customWidth="1"/>
    <col min="4" max="4" width="32.7109375" style="32" bestFit="1" customWidth="1"/>
    <col min="5" max="5" width="13.42578125" style="32" customWidth="1"/>
    <col min="6" max="6" width="22.5703125" style="32" bestFit="1" customWidth="1"/>
    <col min="7" max="7" width="22.7109375" style="32" bestFit="1" customWidth="1"/>
    <col min="8" max="8" width="24.85546875" style="32" bestFit="1" customWidth="1"/>
    <col min="9" max="9" width="15" style="32" bestFit="1" customWidth="1"/>
    <col min="10" max="10" width="36.85546875" style="32" bestFit="1" customWidth="1"/>
    <col min="11" max="11" width="15.28515625" style="32" bestFit="1" customWidth="1"/>
    <col min="12" max="12" width="19.140625" style="32" bestFit="1" customWidth="1"/>
    <col min="13" max="13" width="32.7109375" style="32" bestFit="1" customWidth="1"/>
    <col min="14" max="14" width="14.140625" style="32" bestFit="1" customWidth="1"/>
    <col min="15" max="15" width="18.5703125" style="32" bestFit="1" customWidth="1"/>
    <col min="16" max="16" width="14.28515625" style="32" bestFit="1" customWidth="1"/>
    <col min="17" max="16384" width="9.140625" style="32"/>
  </cols>
  <sheetData>
    <row r="1" spans="1:16" x14ac:dyDescent="0.25">
      <c r="A1" s="183" t="s">
        <v>107</v>
      </c>
      <c r="B1" s="19" t="s">
        <v>108</v>
      </c>
      <c r="C1" s="33" t="s">
        <v>9</v>
      </c>
      <c r="D1" s="184" t="s">
        <v>109</v>
      </c>
      <c r="E1" s="142"/>
      <c r="F1" s="142"/>
      <c r="G1" s="142"/>
      <c r="H1" s="142"/>
      <c r="I1" s="142"/>
      <c r="J1" s="142"/>
      <c r="K1" s="142"/>
    </row>
    <row r="2" spans="1:16" ht="15.75" thickBot="1" x14ac:dyDescent="0.3">
      <c r="A2" s="19" t="s">
        <v>110</v>
      </c>
      <c r="B2" s="28" t="s">
        <v>24</v>
      </c>
      <c r="C2" t="s">
        <v>119</v>
      </c>
    </row>
    <row r="3" spans="1:16" x14ac:dyDescent="0.25">
      <c r="A3" s="19"/>
      <c r="B3" s="149" t="s">
        <v>9</v>
      </c>
      <c r="C3" s="149" t="s">
        <v>111</v>
      </c>
      <c r="D3" s="149" t="s">
        <v>112</v>
      </c>
      <c r="E3" s="149" t="s">
        <v>46</v>
      </c>
      <c r="F3" s="149" t="s">
        <v>113</v>
      </c>
      <c r="G3" s="149" t="s">
        <v>114</v>
      </c>
      <c r="H3" s="149" t="s">
        <v>115</v>
      </c>
      <c r="I3" s="149" t="s">
        <v>49</v>
      </c>
      <c r="J3" s="149" t="s">
        <v>116</v>
      </c>
      <c r="K3" s="149" t="s">
        <v>117</v>
      </c>
      <c r="L3" s="26"/>
      <c r="M3" s="27"/>
      <c r="N3" s="27"/>
      <c r="O3" s="26"/>
      <c r="P3" s="28"/>
    </row>
    <row r="4" spans="1:16" x14ac:dyDescent="0.25">
      <c r="A4" s="19"/>
      <c r="B4" s="143">
        <v>0</v>
      </c>
      <c r="C4" s="57"/>
      <c r="D4" s="57"/>
      <c r="E4" s="57"/>
      <c r="F4" s="57"/>
      <c r="G4" s="57"/>
      <c r="H4" s="57"/>
      <c r="I4" s="57"/>
      <c r="J4" s="57"/>
      <c r="K4" s="57"/>
      <c r="L4" s="57"/>
      <c r="M4" s="30"/>
      <c r="N4" s="31"/>
      <c r="O4" s="29"/>
      <c r="P4" s="31"/>
    </row>
    <row r="5" spans="1:16" x14ac:dyDescent="0.25">
      <c r="B5" s="143">
        <v>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30"/>
      <c r="N5" s="31"/>
      <c r="O5" s="29"/>
      <c r="P5" s="31"/>
    </row>
    <row r="6" spans="1:16" x14ac:dyDescent="0.25">
      <c r="B6" s="144">
        <v>2</v>
      </c>
      <c r="C6" s="57"/>
      <c r="D6" s="57"/>
      <c r="E6" s="57"/>
      <c r="F6" s="57"/>
      <c r="G6" s="57"/>
      <c r="H6" s="57"/>
      <c r="I6" s="57"/>
      <c r="J6" s="57"/>
      <c r="K6" s="57"/>
      <c r="L6" s="57"/>
      <c r="M6" s="30"/>
      <c r="N6" s="31"/>
      <c r="O6" s="29"/>
      <c r="P6" s="31"/>
    </row>
    <row r="7" spans="1:16" x14ac:dyDescent="0.25">
      <c r="B7" s="144">
        <v>3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30"/>
      <c r="N7" s="31"/>
      <c r="O7" s="29"/>
      <c r="P7" s="31"/>
    </row>
    <row r="8" spans="1:16" x14ac:dyDescent="0.25">
      <c r="B8" s="144">
        <v>4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30"/>
      <c r="N8" s="31"/>
      <c r="O8" s="29"/>
      <c r="P8" s="31"/>
    </row>
    <row r="9" spans="1:16" x14ac:dyDescent="0.25">
      <c r="B9" s="144">
        <v>5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30"/>
      <c r="N9" s="31"/>
      <c r="O9" s="29"/>
      <c r="P9" s="31"/>
    </row>
    <row r="10" spans="1:16" x14ac:dyDescent="0.25">
      <c r="B10" s="144">
        <v>6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30"/>
      <c r="N10" s="31"/>
      <c r="O10" s="29"/>
      <c r="P10" s="31"/>
    </row>
    <row r="11" spans="1:16" x14ac:dyDescent="0.25">
      <c r="B11" s="144">
        <v>7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</row>
    <row r="12" spans="1:16" x14ac:dyDescent="0.25">
      <c r="B12" s="144">
        <v>8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1:16" x14ac:dyDescent="0.25">
      <c r="B13" s="144">
        <v>9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</row>
    <row r="14" spans="1:16" x14ac:dyDescent="0.25">
      <c r="B14" s="144">
        <v>10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</row>
    <row r="15" spans="1:16" x14ac:dyDescent="0.25">
      <c r="B15" s="144">
        <v>11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</row>
    <row r="16" spans="1:16" x14ac:dyDescent="0.25">
      <c r="B16" s="144">
        <v>12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spans="2:12" x14ac:dyDescent="0.25">
      <c r="B17" s="144">
        <v>13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</row>
    <row r="18" spans="2:12" x14ac:dyDescent="0.25">
      <c r="B18" s="144">
        <v>14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</row>
    <row r="19" spans="2:12" x14ac:dyDescent="0.25">
      <c r="B19" s="144">
        <v>15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</row>
    <row r="20" spans="2:12" x14ac:dyDescent="0.25">
      <c r="B20" s="144">
        <v>16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</row>
    <row r="21" spans="2:12" x14ac:dyDescent="0.25">
      <c r="B21" s="144">
        <v>17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</row>
    <row r="22" spans="2:12" x14ac:dyDescent="0.25">
      <c r="B22" s="144">
        <v>18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</row>
    <row r="23" spans="2:12" x14ac:dyDescent="0.25">
      <c r="B23" s="144">
        <v>19</v>
      </c>
      <c r="C23" s="57"/>
      <c r="D23" s="57"/>
      <c r="E23" s="57"/>
      <c r="F23" s="57"/>
      <c r="G23" s="57"/>
      <c r="H23" s="57"/>
      <c r="I23" s="57"/>
      <c r="J23" s="57"/>
      <c r="K23" s="57"/>
      <c r="L23" s="57"/>
    </row>
    <row r="24" spans="2:12" x14ac:dyDescent="0.25">
      <c r="B24" s="144">
        <v>20</v>
      </c>
      <c r="C24" s="57"/>
      <c r="D24" s="57"/>
      <c r="E24" s="57"/>
      <c r="F24" s="57"/>
      <c r="G24" s="57"/>
      <c r="H24" s="57"/>
      <c r="I24" s="57"/>
      <c r="J24" s="57"/>
      <c r="K24" s="57"/>
      <c r="L24" s="57"/>
    </row>
    <row r="25" spans="2:12" x14ac:dyDescent="0.25">
      <c r="B25" s="144">
        <v>21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</row>
    <row r="26" spans="2:12" x14ac:dyDescent="0.25">
      <c r="B26" s="144">
        <v>22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</row>
    <row r="27" spans="2:12" x14ac:dyDescent="0.25">
      <c r="B27" s="144">
        <v>23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</row>
    <row r="28" spans="2:12" x14ac:dyDescent="0.25">
      <c r="B28" s="144">
        <v>24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</row>
    <row r="29" spans="2:12" x14ac:dyDescent="0.25">
      <c r="B29" s="144">
        <v>25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</row>
    <row r="30" spans="2:12" x14ac:dyDescent="0.25">
      <c r="B30" s="144"/>
      <c r="C30" s="57"/>
      <c r="D30" s="57"/>
      <c r="E30" s="57"/>
      <c r="F30" s="57"/>
      <c r="G30" s="57"/>
      <c r="H30" s="57"/>
      <c r="I30" s="57"/>
      <c r="J30" s="57"/>
      <c r="K30" s="57"/>
    </row>
    <row r="31" spans="2:12" x14ac:dyDescent="0.25">
      <c r="B31" s="144"/>
      <c r="C31" s="57"/>
      <c r="D31" s="57"/>
      <c r="E31" s="57"/>
      <c r="F31" s="57"/>
      <c r="G31" s="57"/>
      <c r="H31" s="57"/>
      <c r="I31" s="57"/>
      <c r="J31" s="57"/>
      <c r="K31" s="57"/>
    </row>
    <row r="32" spans="2:12" x14ac:dyDescent="0.25">
      <c r="B32" s="144"/>
      <c r="C32" s="57"/>
      <c r="D32" s="57"/>
      <c r="E32" s="57"/>
      <c r="F32" s="57"/>
      <c r="G32" s="57"/>
      <c r="H32" s="57"/>
      <c r="I32" s="57"/>
      <c r="J32" s="57"/>
      <c r="K32" s="57"/>
    </row>
    <row r="33" spans="2:12" x14ac:dyDescent="0.25">
      <c r="B33" s="144"/>
      <c r="C33" s="57"/>
      <c r="D33" s="57"/>
      <c r="E33" s="57"/>
      <c r="F33" s="57"/>
      <c r="G33" s="57"/>
      <c r="H33" s="57"/>
      <c r="I33" s="57"/>
      <c r="J33" s="57"/>
      <c r="K33" s="57"/>
    </row>
    <row r="34" spans="2:12" x14ac:dyDescent="0.25">
      <c r="B34" s="144"/>
      <c r="C34" s="57"/>
      <c r="D34" s="57"/>
      <c r="E34" s="57"/>
      <c r="F34" s="57"/>
      <c r="G34" s="57"/>
      <c r="H34" s="57"/>
      <c r="I34" s="57"/>
      <c r="J34" s="57"/>
      <c r="K34" s="57"/>
    </row>
    <row r="35" spans="2:12" x14ac:dyDescent="0.25">
      <c r="B35" s="144"/>
      <c r="C35" s="57"/>
      <c r="D35" s="57"/>
      <c r="E35" s="57"/>
      <c r="F35" s="57"/>
      <c r="G35" s="57"/>
      <c r="H35" s="57"/>
      <c r="I35" s="57"/>
      <c r="J35" s="57"/>
      <c r="K35" s="57"/>
    </row>
    <row r="36" spans="2:12" x14ac:dyDescent="0.25">
      <c r="B36" s="144"/>
      <c r="C36" s="57"/>
      <c r="D36" s="57"/>
      <c r="E36" s="57"/>
      <c r="F36" s="57"/>
      <c r="G36" s="57"/>
      <c r="H36" s="57"/>
      <c r="I36" s="57"/>
      <c r="J36" s="57"/>
      <c r="K36" s="57"/>
    </row>
    <row r="37" spans="2:12" ht="15.75" thickBot="1" x14ac:dyDescent="0.3">
      <c r="B37" s="144"/>
      <c r="C37" s="57"/>
      <c r="D37" s="57"/>
      <c r="E37" s="57"/>
      <c r="F37" s="57"/>
      <c r="G37" s="57"/>
      <c r="H37" s="57"/>
      <c r="I37" s="57"/>
      <c r="J37" s="57"/>
      <c r="K37" s="57"/>
      <c r="L37" s="29"/>
    </row>
    <row r="38" spans="2:12" ht="15.75" thickBot="1" x14ac:dyDescent="0.3">
      <c r="K38" s="145">
        <f>SUM(C37:K37)</f>
        <v>0</v>
      </c>
    </row>
    <row r="41" spans="2:12" x14ac:dyDescent="0.25">
      <c r="B41" s="146"/>
      <c r="C41" s="146"/>
      <c r="D41" s="146"/>
      <c r="E41" s="147"/>
      <c r="F41" s="147"/>
      <c r="G41" s="147"/>
      <c r="H41" s="147"/>
      <c r="I41" s="147"/>
      <c r="J41" s="147"/>
    </row>
    <row r="42" spans="2:12" x14ac:dyDescent="0.25">
      <c r="B42" s="146"/>
      <c r="C42" s="146"/>
      <c r="D42" s="146"/>
      <c r="E42" s="147"/>
      <c r="F42" s="147"/>
      <c r="G42" s="147"/>
      <c r="H42" s="147"/>
      <c r="I42" s="147"/>
      <c r="J42" s="147"/>
    </row>
    <row r="43" spans="2:12" x14ac:dyDescent="0.25">
      <c r="B43" s="146"/>
      <c r="C43" s="146"/>
      <c r="D43" s="146"/>
      <c r="E43" s="147"/>
      <c r="F43" s="147"/>
      <c r="G43" s="147"/>
      <c r="H43" s="147"/>
      <c r="I43" s="147"/>
      <c r="J43" s="147"/>
    </row>
    <row r="44" spans="2:12" x14ac:dyDescent="0.25">
      <c r="B44" s="146"/>
      <c r="C44" s="146"/>
      <c r="D44" s="146"/>
      <c r="E44" s="147"/>
      <c r="F44" s="147"/>
      <c r="G44" s="147"/>
      <c r="H44" s="147"/>
      <c r="I44" s="147"/>
      <c r="J44" s="147"/>
    </row>
    <row r="45" spans="2:12" x14ac:dyDescent="0.25">
      <c r="B45" s="146"/>
      <c r="C45" s="146"/>
      <c r="D45" s="146"/>
      <c r="E45" s="147"/>
      <c r="F45" s="147"/>
      <c r="G45" s="147"/>
      <c r="H45" s="147"/>
      <c r="I45" s="147"/>
      <c r="J45" s="147"/>
    </row>
    <row r="46" spans="2:12" x14ac:dyDescent="0.25">
      <c r="B46" s="146"/>
      <c r="C46" s="146"/>
      <c r="D46" s="146"/>
      <c r="E46" s="147"/>
      <c r="F46" s="147"/>
      <c r="G46" s="147"/>
      <c r="H46" s="147"/>
      <c r="I46" s="147"/>
      <c r="J46" s="147"/>
    </row>
    <row r="47" spans="2:12" x14ac:dyDescent="0.25">
      <c r="B47" s="146"/>
      <c r="C47" s="146"/>
      <c r="D47" s="146"/>
      <c r="E47" s="146"/>
      <c r="F47" s="26"/>
      <c r="G47" s="26"/>
      <c r="H47" s="24"/>
      <c r="I47" s="24"/>
      <c r="J47" s="147"/>
    </row>
    <row r="48" spans="2:12" x14ac:dyDescent="0.25">
      <c r="B48" s="146"/>
      <c r="C48" s="146"/>
      <c r="D48" s="146"/>
      <c r="E48" s="146"/>
      <c r="F48" s="146"/>
      <c r="G48" s="146"/>
      <c r="H48" s="148"/>
      <c r="I48" s="148"/>
      <c r="J48" s="147"/>
    </row>
    <row r="49" spans="2:10" x14ac:dyDescent="0.25">
      <c r="B49" s="146"/>
      <c r="C49" s="146"/>
      <c r="D49" s="146"/>
      <c r="E49" s="146"/>
      <c r="F49" s="146"/>
      <c r="G49" s="146"/>
      <c r="H49" s="148"/>
      <c r="I49" s="148"/>
      <c r="J49" s="147"/>
    </row>
    <row r="50" spans="2:10" x14ac:dyDescent="0.25">
      <c r="B50" s="146"/>
      <c r="C50" s="146"/>
      <c r="D50" s="146"/>
      <c r="E50" s="146"/>
      <c r="F50" s="146"/>
      <c r="G50" s="146"/>
      <c r="H50" s="148"/>
      <c r="I50" s="148"/>
      <c r="J50" s="147"/>
    </row>
    <row r="51" spans="2:10" x14ac:dyDescent="0.25">
      <c r="B51" s="146"/>
      <c r="C51" s="146"/>
      <c r="D51" s="146"/>
      <c r="E51" s="146"/>
      <c r="F51" s="146"/>
      <c r="G51" s="146"/>
      <c r="H51" s="148"/>
      <c r="I51" s="148"/>
      <c r="J51" s="147"/>
    </row>
    <row r="52" spans="2:10" x14ac:dyDescent="0.25">
      <c r="B52" s="146"/>
      <c r="C52" s="146"/>
      <c r="D52" s="146"/>
      <c r="E52" s="146"/>
      <c r="F52" s="146"/>
      <c r="G52" s="146"/>
      <c r="H52" s="148"/>
      <c r="I52" s="148"/>
      <c r="J52" s="147"/>
    </row>
    <row r="53" spans="2:10" x14ac:dyDescent="0.25">
      <c r="B53" s="146"/>
      <c r="C53" s="146"/>
      <c r="D53" s="146"/>
      <c r="E53" s="146"/>
      <c r="F53" s="146"/>
      <c r="G53" s="146"/>
      <c r="H53" s="148"/>
      <c r="I53" s="148"/>
      <c r="J53" s="147"/>
    </row>
    <row r="54" spans="2:10" x14ac:dyDescent="0.25">
      <c r="B54" s="146"/>
      <c r="C54" s="146"/>
      <c r="D54" s="146"/>
      <c r="E54" s="146"/>
      <c r="F54" s="146"/>
      <c r="G54" s="146"/>
      <c r="H54" s="148"/>
      <c r="I54" s="148"/>
      <c r="J54" s="147"/>
    </row>
    <row r="55" spans="2:10" x14ac:dyDescent="0.25">
      <c r="B55" s="146"/>
      <c r="C55" s="146"/>
      <c r="D55" s="146"/>
      <c r="E55" s="146"/>
      <c r="F55" s="146"/>
      <c r="G55" s="146"/>
      <c r="H55" s="148"/>
      <c r="I55" s="148"/>
      <c r="J55" s="147"/>
    </row>
    <row r="56" spans="2:10" x14ac:dyDescent="0.25">
      <c r="B56" s="147"/>
      <c r="C56" s="147"/>
      <c r="D56" s="147"/>
      <c r="E56" s="147"/>
      <c r="F56" s="147"/>
      <c r="G56" s="147"/>
      <c r="H56" s="147"/>
      <c r="I56" s="147"/>
      <c r="J56" s="147"/>
    </row>
    <row r="57" spans="2:10" x14ac:dyDescent="0.25">
      <c r="B57" s="147"/>
      <c r="C57" s="147"/>
      <c r="D57" s="147"/>
      <c r="E57" s="147"/>
      <c r="F57" s="147"/>
      <c r="G57" s="147"/>
      <c r="H57" s="147"/>
      <c r="I57" s="147"/>
      <c r="J57" s="14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pane ySplit="3" topLeftCell="A4" activePane="bottomLeft" state="frozen"/>
      <selection pane="bottomLeft" activeCell="C4" sqref="C4:L29"/>
    </sheetView>
  </sheetViews>
  <sheetFormatPr defaultRowHeight="15" x14ac:dyDescent="0.25"/>
  <cols>
    <col min="1" max="1" width="10.42578125" style="2" customWidth="1"/>
    <col min="2" max="2" width="29.28515625" style="2" bestFit="1" customWidth="1"/>
    <col min="3" max="3" width="21.5703125" style="2" customWidth="1"/>
    <col min="4" max="4" width="32.7109375" style="2" bestFit="1" customWidth="1"/>
    <col min="5" max="5" width="13.42578125" style="2" customWidth="1"/>
    <col min="6" max="6" width="22.5703125" style="2" bestFit="1" customWidth="1"/>
    <col min="7" max="7" width="22.7109375" style="2" bestFit="1" customWidth="1"/>
    <col min="8" max="8" width="24.85546875" style="2" bestFit="1" customWidth="1"/>
    <col min="9" max="9" width="15" style="2" bestFit="1" customWidth="1"/>
    <col min="10" max="10" width="36.85546875" style="2" bestFit="1" customWidth="1"/>
    <col min="11" max="11" width="14.140625" style="2" customWidth="1"/>
    <col min="12" max="12" width="19.140625" style="2" bestFit="1" customWidth="1"/>
    <col min="13" max="13" width="32.7109375" style="2" bestFit="1" customWidth="1"/>
    <col min="14" max="14" width="14.140625" style="2" bestFit="1" customWidth="1"/>
    <col min="15" max="15" width="18.5703125" style="2" bestFit="1" customWidth="1"/>
    <col min="16" max="16" width="14.28515625" style="2" bestFit="1" customWidth="1"/>
    <col min="17" max="16384" width="9.140625" style="2"/>
  </cols>
  <sheetData>
    <row r="1" spans="1:16" s="19" customFormat="1" x14ac:dyDescent="0.25">
      <c r="A1" s="183" t="s">
        <v>107</v>
      </c>
      <c r="B1" t="s">
        <v>108</v>
      </c>
      <c r="C1" s="185" t="s">
        <v>9</v>
      </c>
      <c r="D1" t="s">
        <v>109</v>
      </c>
      <c r="E1" s="33"/>
      <c r="F1" s="33"/>
      <c r="G1" s="33"/>
      <c r="H1" s="33"/>
      <c r="I1" s="33"/>
      <c r="J1" s="33"/>
      <c r="K1" s="33"/>
    </row>
    <row r="2" spans="1:16" ht="15.75" thickBot="1" x14ac:dyDescent="0.3">
      <c r="A2" s="184" t="s">
        <v>123</v>
      </c>
      <c r="B2" s="28" t="s">
        <v>24</v>
      </c>
      <c r="C2" t="s">
        <v>119</v>
      </c>
      <c r="D2" t="s">
        <v>120</v>
      </c>
    </row>
    <row r="3" spans="1:16" x14ac:dyDescent="0.25">
      <c r="A3" s="19"/>
      <c r="B3" s="149" t="s">
        <v>9</v>
      </c>
      <c r="C3" s="149" t="s">
        <v>111</v>
      </c>
      <c r="D3" s="149" t="s">
        <v>112</v>
      </c>
      <c r="E3" s="149" t="s">
        <v>46</v>
      </c>
      <c r="F3" s="149" t="s">
        <v>113</v>
      </c>
      <c r="G3" s="149" t="s">
        <v>114</v>
      </c>
      <c r="H3" s="149" t="s">
        <v>115</v>
      </c>
      <c r="I3" s="149" t="s">
        <v>49</v>
      </c>
      <c r="J3" s="149" t="s">
        <v>116</v>
      </c>
      <c r="K3" s="149" t="s">
        <v>117</v>
      </c>
      <c r="L3" s="26"/>
      <c r="M3" s="27"/>
      <c r="N3" s="27"/>
      <c r="O3" s="26"/>
      <c r="P3" s="28"/>
    </row>
    <row r="4" spans="1:16" x14ac:dyDescent="0.25">
      <c r="A4" s="19"/>
      <c r="B4" s="141">
        <v>0</v>
      </c>
      <c r="C4" s="58">
        <v>0</v>
      </c>
      <c r="D4" s="58">
        <v>0</v>
      </c>
      <c r="E4" s="58">
        <v>0</v>
      </c>
      <c r="F4" s="58">
        <v>0</v>
      </c>
      <c r="G4" s="58">
        <v>0</v>
      </c>
      <c r="H4" s="58">
        <v>0</v>
      </c>
      <c r="I4" s="58">
        <v>0</v>
      </c>
      <c r="J4" s="58">
        <v>0</v>
      </c>
      <c r="K4" s="58">
        <v>0</v>
      </c>
      <c r="L4" s="58">
        <v>0</v>
      </c>
      <c r="M4" s="30"/>
      <c r="N4" s="31"/>
      <c r="O4" s="29"/>
      <c r="P4" s="31"/>
    </row>
    <row r="5" spans="1:16" x14ac:dyDescent="0.25">
      <c r="A5" s="56"/>
      <c r="B5" s="141">
        <v>1</v>
      </c>
      <c r="C5" s="58">
        <v>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>
        <v>0</v>
      </c>
      <c r="J5" s="58">
        <v>0</v>
      </c>
      <c r="K5" s="58">
        <v>0</v>
      </c>
      <c r="L5" s="58">
        <v>0</v>
      </c>
      <c r="M5" s="30"/>
      <c r="N5" s="31"/>
      <c r="O5" s="29"/>
      <c r="P5" s="31"/>
    </row>
    <row r="6" spans="1:16" x14ac:dyDescent="0.25">
      <c r="A6" s="56"/>
      <c r="B6" s="10">
        <v>2</v>
      </c>
      <c r="C6" s="58">
        <v>0</v>
      </c>
      <c r="D6" s="58">
        <v>0</v>
      </c>
      <c r="E6" s="58">
        <v>0</v>
      </c>
      <c r="F6" s="58">
        <v>3772082.85</v>
      </c>
      <c r="G6" s="58">
        <v>126106.58</v>
      </c>
      <c r="H6" s="58">
        <v>0</v>
      </c>
      <c r="I6" s="58">
        <v>0</v>
      </c>
      <c r="J6" s="58">
        <v>0</v>
      </c>
      <c r="K6" s="58">
        <v>0</v>
      </c>
      <c r="L6" s="58">
        <v>0</v>
      </c>
      <c r="M6" s="30"/>
      <c r="N6" s="31"/>
      <c r="O6" s="29"/>
      <c r="P6" s="31"/>
    </row>
    <row r="7" spans="1:16" x14ac:dyDescent="0.25">
      <c r="A7" s="56"/>
      <c r="B7" s="10">
        <v>3</v>
      </c>
      <c r="C7" s="58">
        <v>0</v>
      </c>
      <c r="D7" s="58">
        <v>0</v>
      </c>
      <c r="E7" s="58">
        <v>0</v>
      </c>
      <c r="F7" s="58">
        <v>0</v>
      </c>
      <c r="G7" s="58">
        <v>1263116.8999999999</v>
      </c>
      <c r="H7" s="58">
        <v>0</v>
      </c>
      <c r="I7" s="58">
        <v>0</v>
      </c>
      <c r="J7" s="58">
        <v>0</v>
      </c>
      <c r="K7" s="58">
        <v>4510939.3099999996</v>
      </c>
      <c r="L7" s="58">
        <v>0</v>
      </c>
      <c r="M7" s="30"/>
      <c r="N7" s="31"/>
      <c r="O7" s="29"/>
      <c r="P7" s="31"/>
    </row>
    <row r="8" spans="1:16" x14ac:dyDescent="0.25">
      <c r="A8" s="56"/>
      <c r="B8" s="10">
        <v>4</v>
      </c>
      <c r="C8" s="58">
        <v>0</v>
      </c>
      <c r="D8" s="58">
        <v>0</v>
      </c>
      <c r="E8" s="58">
        <v>0</v>
      </c>
      <c r="F8" s="58">
        <v>0</v>
      </c>
      <c r="G8" s="58">
        <v>1292739.19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30"/>
      <c r="N8" s="31"/>
      <c r="O8" s="29"/>
      <c r="P8" s="31"/>
    </row>
    <row r="9" spans="1:16" x14ac:dyDescent="0.25">
      <c r="A9" s="56"/>
      <c r="B9" s="10">
        <v>5</v>
      </c>
      <c r="C9" s="58">
        <v>0</v>
      </c>
      <c r="D9" s="58">
        <v>0</v>
      </c>
      <c r="E9" s="58">
        <v>0</v>
      </c>
      <c r="F9" s="58">
        <v>0</v>
      </c>
      <c r="G9" s="58">
        <v>1345717.6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30"/>
      <c r="N9" s="31"/>
      <c r="O9" s="29"/>
      <c r="P9" s="31"/>
    </row>
    <row r="10" spans="1:16" x14ac:dyDescent="0.25">
      <c r="A10" s="56"/>
      <c r="B10" s="10">
        <v>6</v>
      </c>
      <c r="C10" s="58">
        <v>0</v>
      </c>
      <c r="D10" s="58">
        <v>0</v>
      </c>
      <c r="E10" s="58">
        <v>0</v>
      </c>
      <c r="F10" s="58">
        <v>6841379.4900000002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30"/>
      <c r="N10" s="31"/>
      <c r="O10" s="29"/>
      <c r="P10" s="31"/>
    </row>
    <row r="11" spans="1:16" x14ac:dyDescent="0.25">
      <c r="A11" s="56"/>
      <c r="B11" s="10">
        <v>7</v>
      </c>
      <c r="C11" s="58">
        <v>0</v>
      </c>
      <c r="D11" s="58">
        <v>0</v>
      </c>
      <c r="E11" s="58">
        <v>0</v>
      </c>
      <c r="F11" s="58">
        <v>0</v>
      </c>
      <c r="G11" s="58">
        <v>3041389.38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32"/>
      <c r="N11" s="32"/>
      <c r="O11" s="32"/>
      <c r="P11" s="32"/>
    </row>
    <row r="12" spans="1:16" x14ac:dyDescent="0.25">
      <c r="A12" s="56"/>
      <c r="B12" s="10">
        <v>8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</row>
    <row r="13" spans="1:16" x14ac:dyDescent="0.25">
      <c r="A13" s="56"/>
      <c r="B13" s="10">
        <v>9</v>
      </c>
      <c r="C13" s="58">
        <v>0</v>
      </c>
      <c r="D13" s="58">
        <v>0</v>
      </c>
      <c r="E13" s="58">
        <v>0</v>
      </c>
      <c r="F13" s="58">
        <v>2100000</v>
      </c>
      <c r="G13" s="58">
        <v>0</v>
      </c>
      <c r="H13" s="58">
        <v>0</v>
      </c>
      <c r="I13" s="58">
        <v>0</v>
      </c>
      <c r="J13" s="58">
        <v>0</v>
      </c>
      <c r="K13" s="58">
        <v>3301536.8500000006</v>
      </c>
      <c r="L13" s="58">
        <v>0</v>
      </c>
    </row>
    <row r="14" spans="1:16" x14ac:dyDescent="0.25">
      <c r="A14" s="56"/>
      <c r="B14" s="10">
        <v>10</v>
      </c>
      <c r="C14" s="58">
        <v>0</v>
      </c>
      <c r="D14" s="58">
        <v>0</v>
      </c>
      <c r="E14" s="58">
        <v>0</v>
      </c>
      <c r="F14" s="58">
        <v>0</v>
      </c>
      <c r="G14" s="58">
        <v>2361949.0499999998</v>
      </c>
      <c r="H14" s="58">
        <v>0</v>
      </c>
      <c r="I14" s="58">
        <v>0</v>
      </c>
      <c r="J14" s="58">
        <v>0</v>
      </c>
      <c r="K14" s="58">
        <v>3160000</v>
      </c>
      <c r="L14" s="58">
        <v>0</v>
      </c>
    </row>
    <row r="15" spans="1:16" x14ac:dyDescent="0.25">
      <c r="A15" s="56"/>
      <c r="B15" s="141">
        <v>11</v>
      </c>
      <c r="C15" s="58">
        <v>0</v>
      </c>
      <c r="D15" s="58">
        <v>0</v>
      </c>
      <c r="E15" s="58">
        <v>0</v>
      </c>
      <c r="F15" s="58">
        <v>0</v>
      </c>
      <c r="G15" s="58">
        <v>3503107.8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</row>
    <row r="16" spans="1:16" x14ac:dyDescent="0.25">
      <c r="A16" s="56"/>
      <c r="B16" s="141">
        <v>12</v>
      </c>
      <c r="C16" s="58">
        <v>0</v>
      </c>
      <c r="D16" s="58">
        <v>0</v>
      </c>
      <c r="E16" s="58">
        <v>0</v>
      </c>
      <c r="F16" s="58">
        <v>6059822.4000000004</v>
      </c>
      <c r="G16" s="58">
        <v>0</v>
      </c>
      <c r="H16" s="58">
        <v>0</v>
      </c>
      <c r="I16" s="58">
        <v>0</v>
      </c>
      <c r="J16" s="58">
        <v>0</v>
      </c>
      <c r="K16" s="58">
        <v>0</v>
      </c>
      <c r="L16" s="58">
        <v>0</v>
      </c>
    </row>
    <row r="17" spans="1:12" x14ac:dyDescent="0.25">
      <c r="A17" s="56"/>
      <c r="B17" s="10">
        <v>13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</row>
    <row r="18" spans="1:12" x14ac:dyDescent="0.25">
      <c r="A18" s="56"/>
      <c r="B18" s="10">
        <v>14</v>
      </c>
      <c r="C18" s="58">
        <v>0</v>
      </c>
      <c r="D18" s="58">
        <v>0</v>
      </c>
      <c r="E18" s="58">
        <v>0</v>
      </c>
      <c r="F18" s="58">
        <v>1257298.6299999999</v>
      </c>
      <c r="G18" s="58">
        <v>2228349.59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</row>
    <row r="19" spans="1:12" x14ac:dyDescent="0.25">
      <c r="A19" s="56"/>
      <c r="B19" s="10">
        <v>15</v>
      </c>
      <c r="C19" s="58">
        <v>0</v>
      </c>
      <c r="D19" s="58">
        <v>0</v>
      </c>
      <c r="E19" s="58">
        <v>0</v>
      </c>
      <c r="F19" s="58">
        <v>51127226.950000003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</row>
    <row r="20" spans="1:12" x14ac:dyDescent="0.25">
      <c r="A20" s="56"/>
      <c r="B20" s="10">
        <v>16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</row>
    <row r="21" spans="1:12" x14ac:dyDescent="0.25">
      <c r="A21" s="56"/>
      <c r="B21" s="10">
        <v>17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</row>
    <row r="22" spans="1:12" x14ac:dyDescent="0.25">
      <c r="A22" s="56"/>
      <c r="B22" s="10">
        <v>18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</row>
    <row r="23" spans="1:12" x14ac:dyDescent="0.25">
      <c r="A23" s="56"/>
      <c r="B23" s="10">
        <v>19</v>
      </c>
      <c r="C23" s="58">
        <v>0</v>
      </c>
      <c r="D23" s="58">
        <v>0</v>
      </c>
      <c r="E23" s="58">
        <v>0</v>
      </c>
      <c r="F23" s="58">
        <v>0</v>
      </c>
      <c r="G23" s="58">
        <v>0</v>
      </c>
      <c r="H23" s="58">
        <v>0</v>
      </c>
      <c r="I23" s="58">
        <v>0</v>
      </c>
      <c r="J23" s="58">
        <v>0</v>
      </c>
      <c r="K23" s="58">
        <v>0</v>
      </c>
      <c r="L23" s="58">
        <v>0</v>
      </c>
    </row>
    <row r="24" spans="1:12" x14ac:dyDescent="0.25">
      <c r="A24" s="56"/>
      <c r="B24" s="10">
        <v>20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</row>
    <row r="25" spans="1:12" x14ac:dyDescent="0.25">
      <c r="A25" s="56"/>
      <c r="B25" s="10">
        <v>21</v>
      </c>
      <c r="C25" s="58">
        <v>0</v>
      </c>
      <c r="D25" s="58"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</row>
    <row r="26" spans="1:12" x14ac:dyDescent="0.25">
      <c r="A26" s="56"/>
      <c r="B26" s="10">
        <v>22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</row>
    <row r="27" spans="1:12" x14ac:dyDescent="0.25">
      <c r="A27" s="56"/>
      <c r="B27" s="10">
        <v>23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</row>
    <row r="28" spans="1:12" x14ac:dyDescent="0.25">
      <c r="B28" s="10"/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</row>
    <row r="29" spans="1:12" x14ac:dyDescent="0.25">
      <c r="B29" s="10"/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</row>
    <row r="30" spans="1:12" x14ac:dyDescent="0.25">
      <c r="B30" s="10"/>
      <c r="C30" s="58">
        <v>0</v>
      </c>
      <c r="D30" s="58">
        <v>0</v>
      </c>
      <c r="E30" s="58">
        <v>0</v>
      </c>
      <c r="F30" s="58">
        <v>0</v>
      </c>
      <c r="G30" s="58">
        <v>0</v>
      </c>
      <c r="H30" s="58">
        <v>0</v>
      </c>
      <c r="I30" s="58">
        <v>0</v>
      </c>
      <c r="J30" s="58">
        <v>0</v>
      </c>
      <c r="K30" s="58">
        <v>0</v>
      </c>
    </row>
    <row r="31" spans="1:12" x14ac:dyDescent="0.25">
      <c r="B31" s="10"/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</row>
    <row r="32" spans="1:12" x14ac:dyDescent="0.25">
      <c r="B32" s="10"/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</row>
    <row r="33" spans="2:12" x14ac:dyDescent="0.25">
      <c r="B33" s="10"/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0</v>
      </c>
      <c r="I33" s="58">
        <v>0</v>
      </c>
      <c r="J33" s="58">
        <v>0</v>
      </c>
      <c r="K33" s="58">
        <v>0</v>
      </c>
    </row>
    <row r="34" spans="2:12" x14ac:dyDescent="0.25">
      <c r="B34" s="10"/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</row>
    <row r="35" spans="2:12" x14ac:dyDescent="0.25">
      <c r="B35" s="10"/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</row>
    <row r="36" spans="2:12" x14ac:dyDescent="0.25">
      <c r="B36" s="10"/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58">
        <v>0</v>
      </c>
      <c r="J36" s="58">
        <v>0</v>
      </c>
      <c r="K36" s="58">
        <v>0</v>
      </c>
    </row>
    <row r="37" spans="2:12" x14ac:dyDescent="0.25">
      <c r="B37" s="10"/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34"/>
    </row>
    <row r="38" spans="2:12" x14ac:dyDescent="0.25">
      <c r="C38" s="58">
        <f>SUM(C4:C37)</f>
        <v>0</v>
      </c>
      <c r="D38" s="58">
        <f t="shared" ref="D38:K38" si="0">SUM(D4:D37)</f>
        <v>0</v>
      </c>
      <c r="E38" s="58">
        <f t="shared" si="0"/>
        <v>0</v>
      </c>
      <c r="F38" s="58">
        <f t="shared" si="0"/>
        <v>71157810.320000008</v>
      </c>
      <c r="G38" s="58">
        <f t="shared" si="0"/>
        <v>15162476.09</v>
      </c>
      <c r="H38" s="58">
        <f t="shared" si="0"/>
        <v>0</v>
      </c>
      <c r="I38" s="58">
        <f t="shared" si="0"/>
        <v>0</v>
      </c>
      <c r="J38" s="58">
        <f t="shared" si="0"/>
        <v>0</v>
      </c>
      <c r="K38" s="58">
        <f t="shared" si="0"/>
        <v>10972476.16</v>
      </c>
    </row>
    <row r="40" spans="2:12" x14ac:dyDescent="0.25">
      <c r="K40" s="34"/>
    </row>
    <row r="41" spans="2:12" x14ac:dyDescent="0.25">
      <c r="B41" s="21"/>
      <c r="C41" s="21"/>
      <c r="D41" s="21"/>
      <c r="E41" s="22"/>
      <c r="F41" s="22"/>
      <c r="G41" s="22"/>
      <c r="H41" s="22"/>
      <c r="I41" s="22"/>
      <c r="J41" s="22"/>
    </row>
    <row r="42" spans="2:12" x14ac:dyDescent="0.25">
      <c r="B42" s="21"/>
      <c r="C42" s="21"/>
      <c r="D42" s="21"/>
      <c r="E42" s="22"/>
      <c r="F42" s="22"/>
      <c r="G42" s="22"/>
      <c r="H42" s="22"/>
      <c r="I42" s="22"/>
      <c r="J42" s="22"/>
    </row>
    <row r="43" spans="2:12" x14ac:dyDescent="0.25">
      <c r="B43" s="21"/>
      <c r="C43" s="21"/>
      <c r="D43" s="21"/>
      <c r="E43" s="22"/>
      <c r="F43" s="22"/>
      <c r="G43" s="22"/>
      <c r="H43" s="22"/>
      <c r="I43" s="22"/>
      <c r="J43" s="22"/>
    </row>
    <row r="44" spans="2:12" x14ac:dyDescent="0.25">
      <c r="B44" s="21"/>
      <c r="C44" s="21"/>
      <c r="D44" s="21"/>
      <c r="E44" s="22"/>
      <c r="F44" s="22"/>
      <c r="G44" s="22"/>
      <c r="H44" s="22"/>
      <c r="I44" s="22"/>
      <c r="J44" s="22"/>
    </row>
    <row r="45" spans="2:12" x14ac:dyDescent="0.25">
      <c r="B45" s="21"/>
      <c r="C45" s="21"/>
      <c r="D45" s="21"/>
      <c r="E45" s="22"/>
      <c r="F45" s="22"/>
      <c r="G45" s="22"/>
      <c r="H45" s="22"/>
      <c r="I45" s="22"/>
      <c r="J45" s="22"/>
    </row>
    <row r="46" spans="2:12" x14ac:dyDescent="0.25">
      <c r="B46" s="21"/>
      <c r="C46" s="21"/>
      <c r="D46" s="21"/>
      <c r="E46" s="22"/>
      <c r="F46" s="22"/>
      <c r="G46" s="22"/>
      <c r="H46" s="22"/>
      <c r="I46" s="22"/>
      <c r="J46" s="22"/>
    </row>
    <row r="47" spans="2:12" x14ac:dyDescent="0.25">
      <c r="B47" s="21"/>
      <c r="C47" s="21"/>
      <c r="D47" s="21"/>
      <c r="E47" s="21"/>
      <c r="F47" s="23"/>
      <c r="G47" s="23"/>
      <c r="H47" s="24"/>
      <c r="I47" s="24"/>
      <c r="J47" s="22"/>
    </row>
    <row r="48" spans="2:12" x14ac:dyDescent="0.25">
      <c r="B48" s="21"/>
      <c r="C48" s="21"/>
      <c r="D48" s="21"/>
      <c r="E48" s="21"/>
      <c r="F48" s="21"/>
      <c r="G48" s="21"/>
      <c r="H48" s="25"/>
      <c r="I48" s="25"/>
      <c r="J48" s="22"/>
    </row>
    <row r="49" spans="2:10" x14ac:dyDescent="0.25">
      <c r="B49" s="21"/>
      <c r="C49" s="21"/>
      <c r="D49" s="21"/>
      <c r="E49" s="21"/>
      <c r="F49" s="21"/>
      <c r="G49" s="21"/>
      <c r="H49" s="25"/>
      <c r="I49" s="25"/>
      <c r="J49" s="22"/>
    </row>
    <row r="50" spans="2:10" x14ac:dyDescent="0.25">
      <c r="B50" s="21"/>
      <c r="C50" s="21"/>
      <c r="D50" s="21"/>
      <c r="E50" s="21"/>
      <c r="F50" s="21"/>
      <c r="G50" s="21"/>
      <c r="H50" s="25"/>
      <c r="I50" s="25"/>
      <c r="J50" s="22"/>
    </row>
    <row r="51" spans="2:10" x14ac:dyDescent="0.25">
      <c r="B51" s="21"/>
      <c r="C51" s="21"/>
      <c r="D51" s="21"/>
      <c r="E51" s="21"/>
      <c r="F51" s="21"/>
      <c r="G51" s="21"/>
      <c r="H51" s="25"/>
      <c r="I51" s="25"/>
      <c r="J51" s="22"/>
    </row>
    <row r="52" spans="2:10" x14ac:dyDescent="0.25">
      <c r="B52" s="21"/>
      <c r="C52" s="21"/>
      <c r="D52" s="21"/>
      <c r="E52" s="21"/>
      <c r="F52" s="21"/>
      <c r="G52" s="21"/>
      <c r="H52" s="25"/>
      <c r="I52" s="25"/>
      <c r="J52" s="22"/>
    </row>
    <row r="53" spans="2:10" x14ac:dyDescent="0.25">
      <c r="B53" s="21"/>
      <c r="C53" s="21"/>
      <c r="D53" s="21"/>
      <c r="E53" s="21"/>
      <c r="F53" s="21"/>
      <c r="G53" s="21"/>
      <c r="H53" s="25"/>
      <c r="I53" s="25"/>
      <c r="J53" s="22"/>
    </row>
    <row r="54" spans="2:10" x14ac:dyDescent="0.25">
      <c r="B54" s="21"/>
      <c r="C54" s="21"/>
      <c r="D54" s="21"/>
      <c r="E54" s="21"/>
      <c r="F54" s="21"/>
      <c r="G54" s="21"/>
      <c r="H54" s="25"/>
      <c r="I54" s="25"/>
      <c r="J54" s="22"/>
    </row>
    <row r="55" spans="2:10" x14ac:dyDescent="0.25">
      <c r="B55" s="21"/>
      <c r="C55" s="21"/>
      <c r="D55" s="21"/>
      <c r="E55" s="21"/>
      <c r="F55" s="21"/>
      <c r="G55" s="21"/>
      <c r="H55" s="25"/>
      <c r="I55" s="25"/>
      <c r="J55" s="22"/>
    </row>
    <row r="56" spans="2:10" x14ac:dyDescent="0.25">
      <c r="B56" s="22"/>
      <c r="C56" s="22"/>
      <c r="D56" s="22"/>
      <c r="E56" s="22"/>
      <c r="F56" s="22"/>
      <c r="G56" s="22"/>
      <c r="H56" s="22"/>
      <c r="I56" s="22"/>
      <c r="J56" s="22"/>
    </row>
    <row r="57" spans="2:10" x14ac:dyDescent="0.25">
      <c r="B57" s="22"/>
      <c r="C57" s="22"/>
      <c r="D57" s="22"/>
      <c r="E57" s="22"/>
      <c r="F57" s="22"/>
      <c r="G57" s="22"/>
      <c r="H57" s="22"/>
      <c r="I57" s="22"/>
      <c r="J57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C4" sqref="C4:L29"/>
    </sheetView>
  </sheetViews>
  <sheetFormatPr defaultRowHeight="15" x14ac:dyDescent="0.25"/>
  <cols>
    <col min="1" max="1" width="9.140625" style="32"/>
    <col min="2" max="2" width="24.7109375" style="32" customWidth="1"/>
    <col min="3" max="3" width="21.5703125" style="32" customWidth="1"/>
    <col min="4" max="4" width="32.7109375" style="32" bestFit="1" customWidth="1"/>
    <col min="5" max="5" width="13.42578125" style="32" customWidth="1"/>
    <col min="6" max="6" width="22.5703125" style="32" bestFit="1" customWidth="1"/>
    <col min="7" max="7" width="22.7109375" style="32" bestFit="1" customWidth="1"/>
    <col min="8" max="8" width="24.85546875" style="32" bestFit="1" customWidth="1"/>
    <col min="9" max="9" width="15" style="32" bestFit="1" customWidth="1"/>
    <col min="10" max="10" width="36.85546875" style="32" bestFit="1" customWidth="1"/>
    <col min="11" max="11" width="14.140625" style="32" customWidth="1"/>
    <col min="12" max="12" width="19.140625" style="32" bestFit="1" customWidth="1"/>
    <col min="13" max="13" width="32.7109375" style="32" bestFit="1" customWidth="1"/>
    <col min="14" max="14" width="14.140625" style="32" bestFit="1" customWidth="1"/>
    <col min="15" max="15" width="18.5703125" style="32" bestFit="1" customWidth="1"/>
    <col min="16" max="16" width="14.28515625" style="32" bestFit="1" customWidth="1"/>
    <col min="17" max="16384" width="9.140625" style="32"/>
  </cols>
  <sheetData>
    <row r="1" spans="1:16" x14ac:dyDescent="0.25">
      <c r="A1" s="183" t="s">
        <v>107</v>
      </c>
      <c r="B1" s="19" t="s">
        <v>108</v>
      </c>
      <c r="C1" s="33" t="s">
        <v>9</v>
      </c>
      <c r="D1" s="184" t="s">
        <v>109</v>
      </c>
      <c r="E1" s="142"/>
      <c r="F1" s="142"/>
      <c r="G1" s="142"/>
      <c r="H1" s="142"/>
      <c r="I1" s="142"/>
      <c r="J1" s="142"/>
      <c r="K1" s="142"/>
    </row>
    <row r="2" spans="1:16" ht="15.75" thickBot="1" x14ac:dyDescent="0.3">
      <c r="A2" s="19" t="s">
        <v>110</v>
      </c>
      <c r="B2" s="28" t="s">
        <v>24</v>
      </c>
      <c r="C2" t="s">
        <v>121</v>
      </c>
    </row>
    <row r="3" spans="1:16" x14ac:dyDescent="0.25">
      <c r="A3" s="19"/>
      <c r="B3" s="149" t="s">
        <v>9</v>
      </c>
      <c r="C3" s="149" t="s">
        <v>111</v>
      </c>
      <c r="D3" s="149" t="s">
        <v>112</v>
      </c>
      <c r="E3" s="149" t="s">
        <v>46</v>
      </c>
      <c r="F3" s="149" t="s">
        <v>113</v>
      </c>
      <c r="G3" s="149" t="s">
        <v>114</v>
      </c>
      <c r="H3" s="149" t="s">
        <v>115</v>
      </c>
      <c r="I3" s="149" t="s">
        <v>49</v>
      </c>
      <c r="J3" s="149" t="s">
        <v>116</v>
      </c>
      <c r="K3" s="149" t="s">
        <v>117</v>
      </c>
      <c r="L3" s="26"/>
      <c r="M3" s="27"/>
      <c r="N3" s="27"/>
      <c r="O3" s="26"/>
      <c r="P3" s="28"/>
    </row>
    <row r="4" spans="1:16" x14ac:dyDescent="0.25">
      <c r="A4" s="19"/>
      <c r="B4" s="143">
        <v>0</v>
      </c>
      <c r="C4" s="57">
        <v>0</v>
      </c>
      <c r="D4" s="57">
        <v>0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30"/>
      <c r="N4" s="31"/>
      <c r="O4" s="29"/>
      <c r="P4" s="31"/>
    </row>
    <row r="5" spans="1:16" x14ac:dyDescent="0.25">
      <c r="B5" s="143">
        <v>1</v>
      </c>
      <c r="C5" s="57">
        <v>0</v>
      </c>
      <c r="D5" s="57">
        <v>0</v>
      </c>
      <c r="E5" s="57">
        <v>0</v>
      </c>
      <c r="F5" s="57">
        <v>0</v>
      </c>
      <c r="G5" s="57">
        <v>0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30"/>
      <c r="N5" s="31"/>
      <c r="O5" s="29"/>
      <c r="P5" s="31"/>
    </row>
    <row r="6" spans="1:16" x14ac:dyDescent="0.25">
      <c r="B6" s="144">
        <v>2</v>
      </c>
      <c r="C6" s="57">
        <v>0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30"/>
      <c r="N6" s="31"/>
      <c r="O6" s="29"/>
      <c r="P6" s="31"/>
    </row>
    <row r="7" spans="1:16" x14ac:dyDescent="0.25">
      <c r="B7" s="144">
        <v>3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30"/>
      <c r="N7" s="31"/>
      <c r="O7" s="29"/>
      <c r="P7" s="31"/>
    </row>
    <row r="8" spans="1:16" x14ac:dyDescent="0.25">
      <c r="B8" s="144">
        <v>4</v>
      </c>
      <c r="C8" s="57">
        <v>0</v>
      </c>
      <c r="D8" s="57">
        <v>0</v>
      </c>
      <c r="E8" s="57">
        <v>0</v>
      </c>
      <c r="F8" s="57">
        <v>0</v>
      </c>
      <c r="G8" s="57">
        <v>0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30"/>
      <c r="N8" s="31"/>
      <c r="O8" s="29"/>
      <c r="P8" s="31"/>
    </row>
    <row r="9" spans="1:16" x14ac:dyDescent="0.25">
      <c r="B9" s="144">
        <v>5</v>
      </c>
      <c r="C9" s="57"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30"/>
      <c r="N9" s="31"/>
      <c r="O9" s="29"/>
      <c r="P9" s="31"/>
    </row>
    <row r="10" spans="1:16" x14ac:dyDescent="0.25">
      <c r="B10" s="144">
        <v>6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30"/>
      <c r="N10" s="31"/>
      <c r="O10" s="29"/>
      <c r="P10" s="31"/>
    </row>
    <row r="11" spans="1:16" x14ac:dyDescent="0.25">
      <c r="B11" s="144">
        <v>7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</row>
    <row r="12" spans="1:16" x14ac:dyDescent="0.25">
      <c r="B12" s="144">
        <v>8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</row>
    <row r="13" spans="1:16" x14ac:dyDescent="0.25">
      <c r="B13" s="144">
        <v>9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</row>
    <row r="14" spans="1:16" x14ac:dyDescent="0.25">
      <c r="B14" s="144">
        <v>10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</row>
    <row r="15" spans="1:16" x14ac:dyDescent="0.25">
      <c r="B15" s="144">
        <v>11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</row>
    <row r="16" spans="1:16" x14ac:dyDescent="0.25">
      <c r="B16" s="144">
        <v>12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</row>
    <row r="17" spans="2:12" x14ac:dyDescent="0.25">
      <c r="B17" s="144">
        <v>13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</row>
    <row r="18" spans="2:12" x14ac:dyDescent="0.25">
      <c r="B18" s="144"/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</row>
    <row r="19" spans="2:12" x14ac:dyDescent="0.25"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</row>
    <row r="20" spans="2:12" x14ac:dyDescent="0.25"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</row>
    <row r="21" spans="2:12" x14ac:dyDescent="0.25"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</row>
    <row r="22" spans="2:12" x14ac:dyDescent="0.25">
      <c r="B22" s="146"/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</row>
    <row r="23" spans="2:12" x14ac:dyDescent="0.25">
      <c r="B23" s="146"/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</row>
    <row r="24" spans="2:12" x14ac:dyDescent="0.25">
      <c r="B24" s="146"/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</row>
    <row r="25" spans="2:12" x14ac:dyDescent="0.25">
      <c r="B25" s="146"/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</row>
    <row r="26" spans="2:12" x14ac:dyDescent="0.25">
      <c r="B26" s="146"/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</row>
    <row r="27" spans="2:12" x14ac:dyDescent="0.25">
      <c r="B27" s="146"/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</row>
    <row r="28" spans="2:12" x14ac:dyDescent="0.25">
      <c r="B28" s="146"/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</row>
    <row r="29" spans="2:12" x14ac:dyDescent="0.25">
      <c r="B29" s="146"/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</row>
    <row r="30" spans="2:12" x14ac:dyDescent="0.25">
      <c r="B30" s="146"/>
      <c r="C30" s="146">
        <f>SUM(C4:C29)</f>
        <v>0</v>
      </c>
      <c r="D30" s="146">
        <f t="shared" ref="D30:L30" si="0">SUM(D4:D29)</f>
        <v>0</v>
      </c>
      <c r="E30" s="146">
        <f t="shared" si="0"/>
        <v>0</v>
      </c>
      <c r="F30" s="146">
        <f t="shared" si="0"/>
        <v>0</v>
      </c>
      <c r="G30" s="146">
        <f t="shared" si="0"/>
        <v>0</v>
      </c>
      <c r="H30" s="146">
        <f t="shared" si="0"/>
        <v>0</v>
      </c>
      <c r="I30" s="146">
        <f t="shared" si="0"/>
        <v>0</v>
      </c>
      <c r="J30" s="146">
        <f t="shared" si="0"/>
        <v>0</v>
      </c>
      <c r="K30" s="146">
        <f t="shared" si="0"/>
        <v>0</v>
      </c>
      <c r="L30" s="146">
        <f t="shared" si="0"/>
        <v>0</v>
      </c>
    </row>
    <row r="31" spans="2:12" x14ac:dyDescent="0.25">
      <c r="B31" s="146"/>
      <c r="C31" s="146"/>
      <c r="D31" s="146"/>
      <c r="E31" s="146"/>
      <c r="F31" s="146"/>
      <c r="G31" s="146"/>
      <c r="H31" s="148"/>
      <c r="I31" s="148"/>
      <c r="J31" s="147"/>
    </row>
    <row r="32" spans="2:12" x14ac:dyDescent="0.25">
      <c r="B32" s="146"/>
      <c r="C32" s="146"/>
      <c r="D32" s="146"/>
      <c r="E32" s="146"/>
      <c r="F32" s="146"/>
      <c r="G32" s="146"/>
      <c r="H32" s="148"/>
      <c r="I32" s="148"/>
      <c r="J32" s="147"/>
    </row>
    <row r="33" spans="2:10" x14ac:dyDescent="0.25">
      <c r="B33" s="146"/>
      <c r="C33" s="146"/>
      <c r="D33" s="146"/>
      <c r="E33" s="146"/>
      <c r="F33" s="146"/>
      <c r="G33" s="146"/>
      <c r="H33" s="148"/>
      <c r="I33" s="148"/>
      <c r="J33" s="147"/>
    </row>
    <row r="34" spans="2:10" x14ac:dyDescent="0.25">
      <c r="B34" s="146"/>
      <c r="C34" s="146"/>
      <c r="D34" s="146"/>
      <c r="E34" s="146"/>
      <c r="F34" s="146"/>
      <c r="G34" s="146"/>
      <c r="H34" s="148"/>
      <c r="I34" s="148"/>
      <c r="J34" s="147"/>
    </row>
    <row r="35" spans="2:10" x14ac:dyDescent="0.25">
      <c r="B35" s="146"/>
      <c r="C35" s="146"/>
      <c r="D35" s="146"/>
      <c r="E35" s="146"/>
      <c r="F35" s="146"/>
      <c r="G35" s="146"/>
      <c r="H35" s="148"/>
      <c r="I35" s="148"/>
      <c r="J35" s="147"/>
    </row>
    <row r="36" spans="2:10" x14ac:dyDescent="0.25">
      <c r="B36" s="146"/>
      <c r="C36" s="146"/>
      <c r="D36" s="146"/>
      <c r="E36" s="146"/>
      <c r="F36" s="146"/>
      <c r="G36" s="146"/>
      <c r="H36" s="148"/>
      <c r="I36" s="148"/>
      <c r="J36" s="147"/>
    </row>
    <row r="37" spans="2:10" x14ac:dyDescent="0.25">
      <c r="B37" s="147"/>
      <c r="C37" s="147"/>
      <c r="D37" s="147"/>
      <c r="E37" s="147"/>
      <c r="F37" s="147"/>
      <c r="G37" s="147"/>
      <c r="H37" s="147"/>
      <c r="I37" s="147"/>
      <c r="J37" s="147"/>
    </row>
    <row r="38" spans="2:10" x14ac:dyDescent="0.25">
      <c r="B38" s="147"/>
      <c r="C38" s="147"/>
      <c r="D38" s="147"/>
      <c r="E38" s="147"/>
      <c r="F38" s="147"/>
      <c r="G38" s="147"/>
      <c r="H38" s="147"/>
      <c r="I38" s="147"/>
      <c r="J38" s="1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C4" sqref="C4:L29"/>
    </sheetView>
  </sheetViews>
  <sheetFormatPr defaultRowHeight="15" x14ac:dyDescent="0.25"/>
  <cols>
    <col min="1" max="1" width="9.140625" style="32"/>
    <col min="2" max="2" width="24.7109375" style="32" customWidth="1"/>
    <col min="3" max="3" width="21.5703125" style="32" bestFit="1" customWidth="1"/>
    <col min="4" max="4" width="32.7109375" style="32" bestFit="1" customWidth="1"/>
    <col min="5" max="5" width="13.42578125" style="32" bestFit="1" customWidth="1"/>
    <col min="6" max="6" width="22.5703125" style="32" bestFit="1" customWidth="1"/>
    <col min="7" max="7" width="22.7109375" style="32" bestFit="1" customWidth="1"/>
    <col min="8" max="8" width="24.85546875" style="32" bestFit="1" customWidth="1"/>
    <col min="9" max="9" width="15" style="32" bestFit="1" customWidth="1"/>
    <col min="10" max="10" width="36.85546875" style="32" bestFit="1" customWidth="1"/>
    <col min="11" max="11" width="14.5703125" style="32" customWidth="1"/>
    <col min="12" max="12" width="19.140625" style="32" bestFit="1" customWidth="1"/>
    <col min="13" max="13" width="32.7109375" style="32" bestFit="1" customWidth="1"/>
    <col min="14" max="14" width="14.140625" style="32" bestFit="1" customWidth="1"/>
    <col min="15" max="15" width="18.5703125" style="32" bestFit="1" customWidth="1"/>
    <col min="16" max="16" width="14.28515625" style="32" bestFit="1" customWidth="1"/>
    <col min="17" max="16384" width="9.140625" style="32"/>
  </cols>
  <sheetData>
    <row r="1" spans="1:16" x14ac:dyDescent="0.25">
      <c r="A1" s="183" t="s">
        <v>107</v>
      </c>
      <c r="B1" s="19" t="s">
        <v>108</v>
      </c>
      <c r="C1" s="33" t="s">
        <v>9</v>
      </c>
      <c r="D1" s="184" t="s">
        <v>109</v>
      </c>
      <c r="E1" s="142"/>
      <c r="F1" s="142"/>
      <c r="G1" s="142"/>
      <c r="H1" s="142"/>
      <c r="I1" s="142"/>
      <c r="J1" s="142"/>
      <c r="K1" s="142"/>
    </row>
    <row r="2" spans="1:16" ht="15.75" thickBot="1" x14ac:dyDescent="0.3">
      <c r="A2" s="184" t="s">
        <v>123</v>
      </c>
      <c r="B2" s="28" t="s">
        <v>24</v>
      </c>
      <c r="C2" t="s">
        <v>118</v>
      </c>
      <c r="D2" t="s">
        <v>121</v>
      </c>
      <c r="E2" t="s">
        <v>122</v>
      </c>
    </row>
    <row r="3" spans="1:16" x14ac:dyDescent="0.25">
      <c r="A3" s="19"/>
      <c r="B3" s="149" t="s">
        <v>9</v>
      </c>
      <c r="C3" s="149" t="s">
        <v>111</v>
      </c>
      <c r="D3" s="149" t="s">
        <v>112</v>
      </c>
      <c r="E3" s="149" t="s">
        <v>46</v>
      </c>
      <c r="F3" s="149" t="s">
        <v>113</v>
      </c>
      <c r="G3" s="149" t="s">
        <v>114</v>
      </c>
      <c r="H3" s="149" t="s">
        <v>115</v>
      </c>
      <c r="I3" s="149" t="s">
        <v>49</v>
      </c>
      <c r="J3" s="149" t="s">
        <v>116</v>
      </c>
      <c r="K3" s="149" t="s">
        <v>117</v>
      </c>
      <c r="L3" s="26"/>
      <c r="M3" s="27"/>
      <c r="N3" s="27"/>
      <c r="O3" s="26"/>
      <c r="P3" s="28"/>
    </row>
    <row r="4" spans="1:16" x14ac:dyDescent="0.25">
      <c r="A4" s="19"/>
      <c r="B4" s="143">
        <v>0</v>
      </c>
      <c r="C4" s="57">
        <v>0</v>
      </c>
      <c r="D4" s="57">
        <v>0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30"/>
      <c r="N4" s="31"/>
      <c r="O4" s="29"/>
      <c r="P4" s="31"/>
    </row>
    <row r="5" spans="1:16" x14ac:dyDescent="0.25">
      <c r="B5" s="143">
        <v>1</v>
      </c>
      <c r="C5" s="57">
        <v>0</v>
      </c>
      <c r="D5" s="57">
        <v>0</v>
      </c>
      <c r="E5" s="57">
        <v>0</v>
      </c>
      <c r="F5" s="57">
        <v>0</v>
      </c>
      <c r="G5" s="57">
        <v>741262.11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30"/>
      <c r="N5" s="31"/>
      <c r="O5" s="29"/>
      <c r="P5" s="31"/>
    </row>
    <row r="6" spans="1:16" x14ac:dyDescent="0.25">
      <c r="B6" s="144">
        <v>2</v>
      </c>
      <c r="C6" s="57">
        <v>0</v>
      </c>
      <c r="D6" s="57">
        <v>0</v>
      </c>
      <c r="E6" s="57">
        <v>0</v>
      </c>
      <c r="F6" s="57">
        <v>0</v>
      </c>
      <c r="G6" s="57">
        <v>2845699.55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30"/>
      <c r="N6" s="31"/>
      <c r="O6" s="29"/>
      <c r="P6" s="31"/>
    </row>
    <row r="7" spans="1:16" x14ac:dyDescent="0.25">
      <c r="B7" s="144">
        <v>3</v>
      </c>
      <c r="C7" s="57">
        <v>0</v>
      </c>
      <c r="D7" s="57">
        <v>0</v>
      </c>
      <c r="E7" s="57">
        <v>0</v>
      </c>
      <c r="F7" s="57">
        <v>0</v>
      </c>
      <c r="G7" s="57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30"/>
      <c r="N7" s="31"/>
      <c r="O7" s="29"/>
      <c r="P7" s="31"/>
    </row>
    <row r="8" spans="1:16" x14ac:dyDescent="0.25">
      <c r="B8" s="144">
        <v>4</v>
      </c>
      <c r="C8" s="57">
        <v>0</v>
      </c>
      <c r="D8" s="57">
        <v>0</v>
      </c>
      <c r="E8" s="57">
        <v>0</v>
      </c>
      <c r="F8" s="57">
        <v>3079844.67</v>
      </c>
      <c r="G8" s="57">
        <v>2504777.9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30"/>
      <c r="N8" s="31"/>
      <c r="O8" s="29"/>
      <c r="P8" s="31"/>
    </row>
    <row r="9" spans="1:16" x14ac:dyDescent="0.25">
      <c r="B9" s="144">
        <v>5</v>
      </c>
      <c r="C9" s="57">
        <v>0</v>
      </c>
      <c r="D9" s="57">
        <v>0</v>
      </c>
      <c r="E9" s="57">
        <v>0</v>
      </c>
      <c r="F9" s="57">
        <v>0</v>
      </c>
      <c r="G9" s="57">
        <v>586026.37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30"/>
      <c r="N9" s="31"/>
      <c r="O9" s="29"/>
      <c r="P9" s="31"/>
    </row>
    <row r="10" spans="1:16" x14ac:dyDescent="0.25">
      <c r="B10" s="144">
        <v>6</v>
      </c>
      <c r="C10" s="57">
        <v>0</v>
      </c>
      <c r="D10" s="57">
        <v>0</v>
      </c>
      <c r="E10" s="57">
        <v>0</v>
      </c>
      <c r="F10" s="57">
        <v>0</v>
      </c>
      <c r="G10" s="57">
        <v>3238001.09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30"/>
      <c r="N10" s="31"/>
      <c r="O10" s="29"/>
      <c r="P10" s="31"/>
    </row>
    <row r="11" spans="1:16" x14ac:dyDescent="0.25">
      <c r="B11" s="144">
        <v>7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</row>
    <row r="12" spans="1:16" x14ac:dyDescent="0.25">
      <c r="B12" s="144">
        <v>8</v>
      </c>
      <c r="C12" s="57">
        <v>0</v>
      </c>
      <c r="D12" s="57">
        <v>0</v>
      </c>
      <c r="E12" s="57">
        <v>0</v>
      </c>
      <c r="F12" s="57">
        <v>0</v>
      </c>
      <c r="G12" s="57">
        <v>3130732.18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</row>
    <row r="13" spans="1:16" x14ac:dyDescent="0.25">
      <c r="B13" s="144">
        <v>9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57">
        <v>0</v>
      </c>
      <c r="I13" s="57">
        <v>0</v>
      </c>
      <c r="J13" s="57">
        <v>0</v>
      </c>
      <c r="K13" s="57">
        <v>0</v>
      </c>
      <c r="L13" s="57">
        <v>0</v>
      </c>
    </row>
    <row r="14" spans="1:16" x14ac:dyDescent="0.25">
      <c r="B14" s="144">
        <v>10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0</v>
      </c>
      <c r="L14" s="57">
        <v>0</v>
      </c>
    </row>
    <row r="15" spans="1:16" x14ac:dyDescent="0.25">
      <c r="B15" s="144">
        <v>11</v>
      </c>
      <c r="C15" s="57">
        <v>0</v>
      </c>
      <c r="D15" s="57">
        <v>0</v>
      </c>
      <c r="E15" s="57">
        <v>0</v>
      </c>
      <c r="F15" s="57">
        <v>0</v>
      </c>
      <c r="G15" s="57">
        <v>1369960.06</v>
      </c>
      <c r="H15" s="57">
        <v>0</v>
      </c>
      <c r="I15" s="57">
        <v>0</v>
      </c>
      <c r="J15" s="57">
        <v>0</v>
      </c>
      <c r="K15" s="57">
        <v>0</v>
      </c>
      <c r="L15" s="57">
        <v>0</v>
      </c>
    </row>
    <row r="16" spans="1:16" x14ac:dyDescent="0.25">
      <c r="B16" s="144">
        <v>12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7">
        <v>0</v>
      </c>
      <c r="I16" s="57">
        <v>0</v>
      </c>
      <c r="J16" s="57">
        <v>0</v>
      </c>
      <c r="K16" s="57">
        <v>0</v>
      </c>
      <c r="L16" s="57">
        <v>0</v>
      </c>
    </row>
    <row r="17" spans="2:12" x14ac:dyDescent="0.25">
      <c r="B17" s="144">
        <v>13</v>
      </c>
      <c r="C17" s="57">
        <v>0</v>
      </c>
      <c r="D17" s="57">
        <v>0</v>
      </c>
      <c r="E17" s="57">
        <v>0</v>
      </c>
      <c r="F17" s="57">
        <v>13828395.470000001</v>
      </c>
      <c r="G17" s="57">
        <v>0</v>
      </c>
      <c r="H17" s="57">
        <v>0</v>
      </c>
      <c r="I17" s="57">
        <v>0</v>
      </c>
      <c r="J17" s="57">
        <v>0</v>
      </c>
      <c r="K17" s="57">
        <v>0</v>
      </c>
      <c r="L17" s="57">
        <v>0</v>
      </c>
    </row>
    <row r="18" spans="2:12" x14ac:dyDescent="0.25">
      <c r="B18" s="144">
        <v>14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7">
        <v>0</v>
      </c>
      <c r="I18" s="57">
        <v>0</v>
      </c>
      <c r="J18" s="57">
        <v>0</v>
      </c>
      <c r="K18" s="57">
        <v>0</v>
      </c>
      <c r="L18" s="57">
        <v>0</v>
      </c>
    </row>
    <row r="19" spans="2:12" x14ac:dyDescent="0.25">
      <c r="B19" s="144">
        <v>15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7">
        <v>0</v>
      </c>
      <c r="I19" s="57">
        <v>0</v>
      </c>
      <c r="J19" s="57">
        <v>0</v>
      </c>
      <c r="K19" s="57">
        <v>0</v>
      </c>
      <c r="L19" s="57">
        <v>0</v>
      </c>
    </row>
    <row r="20" spans="2:12" x14ac:dyDescent="0.25">
      <c r="B20" s="144">
        <v>16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7">
        <v>0</v>
      </c>
      <c r="I20" s="57">
        <v>0</v>
      </c>
      <c r="J20" s="57">
        <v>0</v>
      </c>
      <c r="K20" s="57">
        <v>0</v>
      </c>
      <c r="L20" s="57">
        <v>0</v>
      </c>
    </row>
    <row r="21" spans="2:12" x14ac:dyDescent="0.25">
      <c r="B21" s="144">
        <v>17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57">
        <v>0</v>
      </c>
      <c r="I21" s="57">
        <v>0</v>
      </c>
      <c r="J21" s="57">
        <v>0</v>
      </c>
      <c r="K21" s="57">
        <v>0</v>
      </c>
      <c r="L21" s="57">
        <v>0</v>
      </c>
    </row>
    <row r="22" spans="2:12" x14ac:dyDescent="0.25">
      <c r="B22" s="144">
        <v>18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7">
        <v>0</v>
      </c>
    </row>
    <row r="23" spans="2:12" x14ac:dyDescent="0.25">
      <c r="B23" s="144">
        <v>19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7">
        <v>0</v>
      </c>
    </row>
    <row r="24" spans="2:12" x14ac:dyDescent="0.25">
      <c r="B24" s="144">
        <v>20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7">
        <v>0</v>
      </c>
    </row>
    <row r="25" spans="2:12" x14ac:dyDescent="0.25"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7">
        <v>0</v>
      </c>
    </row>
    <row r="26" spans="2:12" x14ac:dyDescent="0.25"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7">
        <v>0</v>
      </c>
    </row>
    <row r="27" spans="2:12" x14ac:dyDescent="0.25"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7">
        <v>0</v>
      </c>
    </row>
    <row r="28" spans="2:12" x14ac:dyDescent="0.25">
      <c r="B28" s="146"/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57">
        <v>0</v>
      </c>
      <c r="I28" s="57">
        <v>0</v>
      </c>
      <c r="J28" s="57">
        <v>0</v>
      </c>
      <c r="K28" s="57">
        <v>0</v>
      </c>
      <c r="L28" s="57">
        <v>0</v>
      </c>
    </row>
    <row r="29" spans="2:12" x14ac:dyDescent="0.25">
      <c r="B29" s="146"/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K29" s="57">
        <v>0</v>
      </c>
      <c r="L29" s="57">
        <v>0</v>
      </c>
    </row>
    <row r="30" spans="2:12" x14ac:dyDescent="0.25">
      <c r="B30" s="146"/>
      <c r="C30" s="146">
        <f>SUM(C4:C29)</f>
        <v>0</v>
      </c>
      <c r="D30" s="146">
        <f t="shared" ref="D30:L30" si="0">SUM(D4:D29)</f>
        <v>0</v>
      </c>
      <c r="E30" s="146">
        <f t="shared" si="0"/>
        <v>0</v>
      </c>
      <c r="F30" s="146">
        <f t="shared" si="0"/>
        <v>16908240.140000001</v>
      </c>
      <c r="G30" s="146">
        <f t="shared" si="0"/>
        <v>14416459.26</v>
      </c>
      <c r="H30" s="146">
        <f t="shared" si="0"/>
        <v>0</v>
      </c>
      <c r="I30" s="146">
        <f t="shared" si="0"/>
        <v>0</v>
      </c>
      <c r="J30" s="146">
        <f t="shared" si="0"/>
        <v>0</v>
      </c>
      <c r="K30" s="146">
        <f t="shared" si="0"/>
        <v>0</v>
      </c>
      <c r="L30" s="146">
        <f t="shared" si="0"/>
        <v>0</v>
      </c>
    </row>
    <row r="31" spans="2:12" x14ac:dyDescent="0.25">
      <c r="B31" s="146"/>
      <c r="C31" s="146"/>
      <c r="D31" s="146"/>
      <c r="E31" s="147"/>
      <c r="F31" s="147"/>
      <c r="G31" s="147"/>
      <c r="H31" s="147"/>
      <c r="I31" s="147"/>
      <c r="J31" s="147"/>
    </row>
    <row r="32" spans="2:12" x14ac:dyDescent="0.25">
      <c r="B32" s="146"/>
      <c r="C32" s="146"/>
      <c r="D32" s="146"/>
      <c r="E32" s="147"/>
      <c r="F32" s="188"/>
      <c r="G32" s="147"/>
      <c r="H32" s="147"/>
      <c r="I32" s="147"/>
      <c r="J32" s="147"/>
    </row>
    <row r="33" spans="2:10" x14ac:dyDescent="0.25">
      <c r="B33" s="146"/>
      <c r="C33" s="146"/>
      <c r="D33" s="146"/>
      <c r="E33" s="147"/>
      <c r="F33" s="142"/>
      <c r="G33" s="147"/>
      <c r="H33" s="147"/>
      <c r="I33" s="147"/>
      <c r="J33" s="147"/>
    </row>
    <row r="34" spans="2:10" x14ac:dyDescent="0.25">
      <c r="B34" s="146"/>
      <c r="C34" s="146"/>
      <c r="D34" s="146"/>
      <c r="E34" s="146"/>
      <c r="F34" s="26"/>
      <c r="G34" s="26"/>
      <c r="H34" s="24"/>
      <c r="I34" s="24"/>
      <c r="J34" s="147"/>
    </row>
    <row r="35" spans="2:10" x14ac:dyDescent="0.25">
      <c r="B35" s="146"/>
      <c r="C35" s="146"/>
      <c r="D35" s="146"/>
      <c r="E35" s="146"/>
      <c r="F35" s="146"/>
      <c r="G35" s="146"/>
      <c r="H35" s="148"/>
      <c r="I35" s="148"/>
      <c r="J35" s="147"/>
    </row>
    <row r="36" spans="2:10" x14ac:dyDescent="0.25">
      <c r="B36" s="146"/>
      <c r="C36" s="146"/>
      <c r="D36" s="146"/>
      <c r="E36" s="146"/>
      <c r="F36" s="146"/>
      <c r="G36" s="146"/>
      <c r="H36" s="148"/>
      <c r="I36" s="148"/>
      <c r="J36" s="147"/>
    </row>
    <row r="37" spans="2:10" x14ac:dyDescent="0.25">
      <c r="B37" s="146"/>
      <c r="C37" s="146"/>
      <c r="D37" s="146"/>
      <c r="E37" s="146"/>
      <c r="F37" s="146"/>
      <c r="G37" s="146"/>
      <c r="H37" s="148"/>
      <c r="I37" s="148"/>
      <c r="J37" s="147"/>
    </row>
    <row r="38" spans="2:10" x14ac:dyDescent="0.25">
      <c r="B38" s="146"/>
      <c r="C38" s="146"/>
      <c r="D38" s="146"/>
      <c r="E38" s="146"/>
      <c r="F38" s="146"/>
      <c r="G38" s="146"/>
      <c r="H38" s="148"/>
      <c r="I38" s="148"/>
      <c r="J38" s="147"/>
    </row>
    <row r="39" spans="2:10" x14ac:dyDescent="0.25">
      <c r="B39" s="146"/>
      <c r="C39" s="146"/>
      <c r="D39" s="146"/>
      <c r="E39" s="146"/>
      <c r="F39" s="146"/>
      <c r="G39" s="146"/>
      <c r="H39" s="148"/>
      <c r="I39" s="148"/>
      <c r="J39" s="147"/>
    </row>
    <row r="40" spans="2:10" x14ac:dyDescent="0.25">
      <c r="B40" s="146"/>
      <c r="C40" s="146"/>
      <c r="D40" s="146"/>
      <c r="E40" s="146"/>
      <c r="F40" s="146"/>
      <c r="G40" s="146"/>
      <c r="H40" s="148"/>
      <c r="I40" s="148"/>
      <c r="J40" s="147"/>
    </row>
    <row r="41" spans="2:10" x14ac:dyDescent="0.25">
      <c r="B41" s="146"/>
      <c r="C41" s="146"/>
      <c r="D41" s="146"/>
      <c r="E41" s="146"/>
      <c r="F41" s="146"/>
      <c r="G41" s="146"/>
      <c r="H41" s="148"/>
      <c r="I41" s="148"/>
      <c r="J41" s="147"/>
    </row>
    <row r="42" spans="2:10" x14ac:dyDescent="0.25">
      <c r="B42" s="146"/>
      <c r="C42" s="146"/>
      <c r="D42" s="146"/>
      <c r="E42" s="146"/>
      <c r="F42" s="146"/>
      <c r="G42" s="146"/>
      <c r="H42" s="148"/>
      <c r="I42" s="148"/>
      <c r="J42" s="147"/>
    </row>
    <row r="43" spans="2:10" x14ac:dyDescent="0.25">
      <c r="B43" s="147"/>
      <c r="C43" s="147"/>
      <c r="D43" s="147"/>
      <c r="E43" s="147"/>
      <c r="F43" s="147"/>
      <c r="G43" s="147"/>
      <c r="H43" s="147"/>
      <c r="I43" s="147"/>
      <c r="J43" s="147"/>
    </row>
    <row r="44" spans="2:10" x14ac:dyDescent="0.25">
      <c r="B44" s="147"/>
      <c r="C44" s="147"/>
      <c r="D44" s="147"/>
      <c r="E44" s="147"/>
      <c r="F44" s="147"/>
      <c r="G44" s="147"/>
      <c r="H44" s="147"/>
      <c r="I44" s="147"/>
      <c r="J44" s="14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zoomScaleNormal="100" workbookViewId="0">
      <selection activeCell="H11" sqref="H11"/>
    </sheetView>
  </sheetViews>
  <sheetFormatPr defaultRowHeight="15" x14ac:dyDescent="0.25"/>
  <cols>
    <col min="2" max="2" width="17.28515625" bestFit="1" customWidth="1"/>
    <col min="3" max="3" width="17.28515625" customWidth="1"/>
  </cols>
  <sheetData>
    <row r="2" spans="2:4" ht="30" customHeight="1" x14ac:dyDescent="0.25">
      <c r="B2" s="9" t="s">
        <v>40</v>
      </c>
      <c r="C2" s="140" t="s">
        <v>103</v>
      </c>
      <c r="D2" s="140" t="s">
        <v>48</v>
      </c>
    </row>
    <row r="3" spans="2:4" ht="15" customHeight="1" x14ac:dyDescent="0.25">
      <c r="B3" s="7" t="s">
        <v>41</v>
      </c>
      <c r="C3" s="138"/>
      <c r="D3" s="139">
        <v>0</v>
      </c>
    </row>
    <row r="4" spans="2:4" x14ac:dyDescent="0.25">
      <c r="B4" s="7" t="s">
        <v>50</v>
      </c>
      <c r="C4" s="138"/>
      <c r="D4" s="139">
        <v>0.55000000000000004</v>
      </c>
    </row>
    <row r="5" spans="2:4" ht="15" customHeight="1" x14ac:dyDescent="0.25">
      <c r="B5" s="7" t="s">
        <v>46</v>
      </c>
      <c r="C5" s="138"/>
      <c r="D5" s="139">
        <v>0.14000000000000001</v>
      </c>
    </row>
    <row r="6" spans="2:4" ht="15" customHeight="1" x14ac:dyDescent="0.25">
      <c r="B6" s="7" t="s">
        <v>43</v>
      </c>
      <c r="C6" s="138"/>
      <c r="D6" s="139">
        <v>0.3</v>
      </c>
    </row>
    <row r="7" spans="2:4" x14ac:dyDescent="0.25">
      <c r="B7" s="7" t="s">
        <v>44</v>
      </c>
      <c r="C7" s="138"/>
      <c r="D7" s="139">
        <v>0.3</v>
      </c>
    </row>
    <row r="8" spans="2:4" ht="15" customHeight="1" x14ac:dyDescent="0.25">
      <c r="B8" s="7" t="s">
        <v>47</v>
      </c>
      <c r="C8" s="138"/>
      <c r="D8" s="139">
        <v>4.6364209605119888E-2</v>
      </c>
    </row>
    <row r="9" spans="2:4" x14ac:dyDescent="0.25">
      <c r="B9" s="7" t="s">
        <v>49</v>
      </c>
      <c r="C9" s="138"/>
      <c r="D9" s="139">
        <v>0.25</v>
      </c>
    </row>
    <row r="10" spans="2:4" x14ac:dyDescent="0.25">
      <c r="B10" s="7" t="s">
        <v>45</v>
      </c>
      <c r="C10" s="138"/>
      <c r="D10" s="139">
        <v>0.35</v>
      </c>
    </row>
    <row r="11" spans="2:4" x14ac:dyDescent="0.25">
      <c r="B11" s="10" t="s">
        <v>42</v>
      </c>
      <c r="C11" s="186"/>
      <c r="D11" s="139">
        <v>0.55000000000000004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H7" sqref="H7"/>
    </sheetView>
  </sheetViews>
  <sheetFormatPr defaultRowHeight="15" x14ac:dyDescent="0.25"/>
  <sheetData>
    <row r="2" spans="1:7" x14ac:dyDescent="0.25">
      <c r="C2">
        <v>1</v>
      </c>
      <c r="D2" s="137">
        <v>1.0407772896135385</v>
      </c>
      <c r="E2" s="59"/>
      <c r="F2" s="59"/>
      <c r="G2" s="59"/>
    </row>
    <row r="3" spans="1:7" x14ac:dyDescent="0.25">
      <c r="A3" s="13"/>
      <c r="C3">
        <v>2</v>
      </c>
      <c r="D3" s="137">
        <v>0.97341921930465047</v>
      </c>
      <c r="E3" s="59"/>
      <c r="F3" s="59"/>
      <c r="G3" s="59"/>
    </row>
    <row r="4" spans="1:7" x14ac:dyDescent="0.25">
      <c r="A4" s="13"/>
      <c r="C4">
        <v>3</v>
      </c>
      <c r="D4" s="137">
        <v>0.97750576770633035</v>
      </c>
      <c r="E4" s="59"/>
      <c r="F4" s="59"/>
      <c r="G4" s="59"/>
    </row>
    <row r="5" spans="1:7" x14ac:dyDescent="0.25">
      <c r="A5" s="12"/>
      <c r="C5">
        <v>4</v>
      </c>
      <c r="D5" s="137">
        <v>0.98975941333993145</v>
      </c>
      <c r="E5" s="59"/>
      <c r="F5" s="59"/>
      <c r="G5" s="59"/>
    </row>
    <row r="6" spans="1:7" x14ac:dyDescent="0.25">
      <c r="A6" s="11"/>
      <c r="C6">
        <v>5</v>
      </c>
      <c r="D6" s="137">
        <v>1.0058360487805551</v>
      </c>
      <c r="E6" s="59"/>
      <c r="F6" s="59"/>
      <c r="G6" s="59"/>
    </row>
    <row r="7" spans="1:7" x14ac:dyDescent="0.25">
      <c r="A7" s="11"/>
      <c r="C7">
        <v>6</v>
      </c>
      <c r="D7" s="137">
        <v>1.0058360487805551</v>
      </c>
      <c r="E7" s="59"/>
      <c r="F7" s="59"/>
      <c r="G7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YTM</vt:lpstr>
      <vt:lpstr>'All '!Print_Area</vt:lpstr>
      <vt:lpstr>Cal!Print_Area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2017-07-21T09:32:55Z</cp:lastPrinted>
  <dcterms:created xsi:type="dcterms:W3CDTF">2017-07-03T07:03:34Z</dcterms:created>
  <dcterms:modified xsi:type="dcterms:W3CDTF">2019-07-03T11:22:49Z</dcterms:modified>
</cp:coreProperties>
</file>