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kuser\Downloads\Viraj\Sampath Bank Impairment Provision\Impairment calculation\Import Loans\"/>
    </mc:Choice>
  </mc:AlternateContent>
  <bookViews>
    <workbookView xWindow="0" yWindow="3450" windowWidth="7485" windowHeight="3585" activeTab="5"/>
  </bookViews>
  <sheets>
    <sheet name="Cal" sheetId="3" r:id="rId1"/>
    <sheet name="0 days" sheetId="4" r:id="rId2"/>
    <sheet name="0-30days" sheetId="5" r:id="rId3"/>
    <sheet name="31-60 days" sheetId="6" r:id="rId4"/>
    <sheet name="61-90 days" sheetId="8" r:id="rId5"/>
    <sheet name="above 90 days" sheetId="9" r:id="rId6"/>
    <sheet name="LGD" sheetId="11" r:id="rId7"/>
    <sheet name="EFA" sheetId="12" r:id="rId8"/>
  </sheets>
  <definedNames>
    <definedName name="Asset_Price">EFA!$C$41</definedName>
    <definedName name="Average_LTV">EFA!$C$26</definedName>
    <definedName name="Average_Tenor">EFA!$C$30</definedName>
    <definedName name="Exchange_Rate">EFA!$C$28</definedName>
    <definedName name="GDP_Growth">EFA!$C$24</definedName>
    <definedName name="Government_Policies">EFA!$C$37</definedName>
    <definedName name="Inflation">EFA!$C$25</definedName>
    <definedName name="Interest_Rate">EFA!$C$27</definedName>
    <definedName name="International_Econ_Policies">EFA!$C$40</definedName>
    <definedName name="Macro_Econ_Stability">EFA!$C$42</definedName>
    <definedName name="_xlnm.Print_Area" localSheetId="0">Cal!$A$73:$G$118</definedName>
    <definedName name="Regulatory_Impact">EFA!$C$39</definedName>
    <definedName name="Status_of_industry_Business">EFA!$C$38</definedName>
    <definedName name="Unemployment">EFA!$C$29</definedName>
    <definedName name="World_Econ_growth">EFA!$C$31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8" l="1"/>
  <c r="E30" i="8"/>
  <c r="F30" i="8"/>
  <c r="G30" i="8"/>
  <c r="H30" i="8"/>
  <c r="I30" i="8"/>
  <c r="J30" i="8"/>
  <c r="K30" i="8"/>
  <c r="C30" i="8"/>
  <c r="D30" i="6" l="1"/>
  <c r="E30" i="6"/>
  <c r="F30" i="6"/>
  <c r="G30" i="6"/>
  <c r="H30" i="6"/>
  <c r="I30" i="6"/>
  <c r="J30" i="6"/>
  <c r="K30" i="6"/>
  <c r="C30" i="6"/>
  <c r="D30" i="5"/>
  <c r="E30" i="5"/>
  <c r="F30" i="5"/>
  <c r="G30" i="5"/>
  <c r="H30" i="5"/>
  <c r="I30" i="5"/>
  <c r="J30" i="5"/>
  <c r="K30" i="5"/>
  <c r="C30" i="5"/>
  <c r="D31" i="4"/>
  <c r="E31" i="4"/>
  <c r="F31" i="4"/>
  <c r="G31" i="4"/>
  <c r="H31" i="4"/>
  <c r="I31" i="4"/>
  <c r="J31" i="4"/>
  <c r="K31" i="4"/>
  <c r="C31" i="4"/>
  <c r="L30" i="9" l="1"/>
  <c r="K30" i="9"/>
  <c r="J30" i="9"/>
  <c r="I30" i="9"/>
  <c r="H30" i="9"/>
  <c r="G30" i="9"/>
  <c r="F30" i="9"/>
  <c r="E30" i="9"/>
  <c r="D30" i="9"/>
  <c r="C30" i="9"/>
  <c r="D123" i="3" l="1"/>
  <c r="C123" i="3"/>
  <c r="F99" i="3" l="1"/>
  <c r="F91" i="3"/>
  <c r="F89" i="3"/>
  <c r="B2" i="12" l="1"/>
  <c r="B3" i="12"/>
  <c r="B4" i="12"/>
  <c r="O2" i="12"/>
  <c r="E92" i="3" l="1"/>
  <c r="F92" i="3" s="1"/>
  <c r="D92" i="3"/>
  <c r="X44" i="12" l="1"/>
  <c r="Z44" i="12" s="1"/>
  <c r="S44" i="12"/>
  <c r="U44" i="12" s="1"/>
  <c r="N44" i="12"/>
  <c r="P44" i="12" s="1"/>
  <c r="X43" i="12"/>
  <c r="Z43" i="12" s="1"/>
  <c r="S43" i="12"/>
  <c r="U43" i="12" s="1"/>
  <c r="N43" i="12"/>
  <c r="P43" i="12" s="1"/>
  <c r="C43" i="12"/>
  <c r="X42" i="12"/>
  <c r="Z42" i="12" s="1"/>
  <c r="S42" i="12"/>
  <c r="U42" i="12" s="1"/>
  <c r="N42" i="12"/>
  <c r="P42" i="12" s="1"/>
  <c r="X41" i="12"/>
  <c r="Z41" i="12" s="1"/>
  <c r="S41" i="12"/>
  <c r="U41" i="12" s="1"/>
  <c r="N41" i="12"/>
  <c r="P41" i="12" s="1"/>
  <c r="X40" i="12"/>
  <c r="Z40" i="12" s="1"/>
  <c r="S40" i="12"/>
  <c r="U40" i="12" s="1"/>
  <c r="N40" i="12"/>
  <c r="P40" i="12" s="1"/>
  <c r="X39" i="12"/>
  <c r="Z39" i="12" s="1"/>
  <c r="U39" i="12"/>
  <c r="S39" i="12"/>
  <c r="N39" i="12"/>
  <c r="P39" i="12" s="1"/>
  <c r="X36" i="12"/>
  <c r="S36" i="12"/>
  <c r="N36" i="12"/>
  <c r="X30" i="12"/>
  <c r="S30" i="12"/>
  <c r="N30" i="12"/>
  <c r="X21" i="12"/>
  <c r="Z21" i="12" s="1"/>
  <c r="S21" i="12"/>
  <c r="U21" i="12" s="1"/>
  <c r="N21" i="12"/>
  <c r="P21" i="12" s="1"/>
  <c r="X20" i="12"/>
  <c r="Z20" i="12" s="1"/>
  <c r="S20" i="12"/>
  <c r="U20" i="12" s="1"/>
  <c r="N20" i="12"/>
  <c r="P20" i="12" s="1"/>
  <c r="X19" i="12"/>
  <c r="Z19" i="12" s="1"/>
  <c r="S19" i="12"/>
  <c r="U19" i="12" s="1"/>
  <c r="N19" i="12"/>
  <c r="P19" i="12" s="1"/>
  <c r="X18" i="12"/>
  <c r="Z18" i="12" s="1"/>
  <c r="S18" i="12"/>
  <c r="U18" i="12" s="1"/>
  <c r="N18" i="12"/>
  <c r="P18" i="12" s="1"/>
  <c r="X17" i="12"/>
  <c r="Z17" i="12" s="1"/>
  <c r="S17" i="12"/>
  <c r="U17" i="12" s="1"/>
  <c r="N17" i="12"/>
  <c r="P17" i="12" s="1"/>
  <c r="X16" i="12"/>
  <c r="Z16" i="12" s="1"/>
  <c r="S16" i="12"/>
  <c r="U16" i="12" s="1"/>
  <c r="N16" i="12"/>
  <c r="P16" i="12" s="1"/>
  <c r="X13" i="12"/>
  <c r="S13" i="12"/>
  <c r="O13" i="12"/>
  <c r="N13" i="12"/>
  <c r="P13" i="12" s="1"/>
  <c r="O12" i="12"/>
  <c r="O11" i="12"/>
  <c r="O10" i="12"/>
  <c r="O9" i="12"/>
  <c r="O8" i="12"/>
  <c r="X7" i="12"/>
  <c r="S7" i="12"/>
  <c r="O7" i="12"/>
  <c r="N7" i="12"/>
  <c r="O6" i="12"/>
  <c r="P7" i="12" l="1"/>
  <c r="O54" i="3" l="1"/>
  <c r="O53" i="3"/>
  <c r="O52" i="3"/>
  <c r="O51" i="3"/>
  <c r="O50" i="3"/>
  <c r="O49" i="3"/>
  <c r="O48" i="3"/>
  <c r="O47" i="3"/>
  <c r="O46" i="3"/>
  <c r="O43" i="3"/>
  <c r="O42" i="3"/>
  <c r="O41" i="3"/>
  <c r="O40" i="3"/>
  <c r="O39" i="3"/>
  <c r="O38" i="3"/>
  <c r="O37" i="3"/>
  <c r="O36" i="3"/>
  <c r="O35" i="3"/>
  <c r="O32" i="3"/>
  <c r="O31" i="3"/>
  <c r="O30" i="3"/>
  <c r="O29" i="3"/>
  <c r="O28" i="3"/>
  <c r="O27" i="3"/>
  <c r="O26" i="3"/>
  <c r="O25" i="3"/>
  <c r="O24" i="3"/>
  <c r="O21" i="3"/>
  <c r="O20" i="3"/>
  <c r="O19" i="3"/>
  <c r="O18" i="3"/>
  <c r="O17" i="3"/>
  <c r="O16" i="3"/>
  <c r="O15" i="3"/>
  <c r="O14" i="3"/>
  <c r="O13" i="3"/>
  <c r="G62" i="3" l="1"/>
  <c r="H62" i="3" s="1"/>
  <c r="H47" i="3"/>
  <c r="H52" i="3"/>
  <c r="H54" i="3"/>
  <c r="H46" i="3"/>
  <c r="H36" i="3"/>
  <c r="H41" i="3"/>
  <c r="H43" i="3"/>
  <c r="H35" i="3"/>
  <c r="Q54" i="3"/>
  <c r="J54" i="3" s="1"/>
  <c r="P53" i="3"/>
  <c r="P52" i="3"/>
  <c r="Q51" i="3"/>
  <c r="J51" i="3" s="1"/>
  <c r="Q50" i="3"/>
  <c r="J50" i="3" s="1"/>
  <c r="Q49" i="3"/>
  <c r="J49" i="3" s="1"/>
  <c r="P48" i="3"/>
  <c r="P47" i="3"/>
  <c r="Q46" i="3"/>
  <c r="J46" i="3" s="1"/>
  <c r="Q43" i="3"/>
  <c r="J43" i="3" s="1"/>
  <c r="Q42" i="3"/>
  <c r="J42" i="3" s="1"/>
  <c r="P41" i="3"/>
  <c r="P40" i="3"/>
  <c r="Q39" i="3"/>
  <c r="J39" i="3" s="1"/>
  <c r="Q38" i="3"/>
  <c r="J38" i="3" s="1"/>
  <c r="Q37" i="3"/>
  <c r="J37" i="3" s="1"/>
  <c r="Q36" i="3"/>
  <c r="J36" i="3" s="1"/>
  <c r="Q35" i="3"/>
  <c r="J35" i="3" s="1"/>
  <c r="P39" i="3" l="1"/>
  <c r="Q41" i="3"/>
  <c r="J41" i="3" s="1"/>
  <c r="P42" i="3"/>
  <c r="Q40" i="3"/>
  <c r="J40" i="3" s="1"/>
  <c r="P46" i="3"/>
  <c r="P36" i="3"/>
  <c r="P35" i="3"/>
  <c r="P38" i="3"/>
  <c r="P50" i="3"/>
  <c r="P51" i="3"/>
  <c r="Q47" i="3"/>
  <c r="J47" i="3" s="1"/>
  <c r="Q52" i="3"/>
  <c r="J52" i="3" s="1"/>
  <c r="P37" i="3"/>
  <c r="P49" i="3"/>
  <c r="P54" i="3"/>
  <c r="Q48" i="3"/>
  <c r="Q53" i="3"/>
  <c r="P43" i="3"/>
  <c r="J53" i="3" l="1"/>
  <c r="J48" i="3"/>
  <c r="F49" i="3" l="1"/>
  <c r="F50" i="3"/>
  <c r="F48" i="3"/>
  <c r="F46" i="3"/>
  <c r="F53" i="3"/>
  <c r="F47" i="3"/>
  <c r="F54" i="3"/>
  <c r="F52" i="3"/>
  <c r="F51" i="3"/>
  <c r="F35" i="3"/>
  <c r="F38" i="3"/>
  <c r="F43" i="3"/>
  <c r="F42" i="3"/>
  <c r="F37" i="3"/>
  <c r="F40" i="3"/>
  <c r="F39" i="3"/>
  <c r="F36" i="3"/>
  <c r="F41" i="3"/>
  <c r="E102" i="3"/>
  <c r="D102" i="3"/>
  <c r="G63" i="3" l="1"/>
  <c r="H63" i="3" s="1"/>
  <c r="G68" i="3"/>
  <c r="H68" i="3" s="1"/>
  <c r="G70" i="3"/>
  <c r="H70" i="3" s="1"/>
  <c r="Q32" i="3" l="1"/>
  <c r="J32" i="3" s="1"/>
  <c r="P31" i="3"/>
  <c r="Q30" i="3"/>
  <c r="J30" i="3" s="1"/>
  <c r="P29" i="3"/>
  <c r="Q28" i="3"/>
  <c r="J28" i="3" s="1"/>
  <c r="P27" i="3"/>
  <c r="Q26" i="3"/>
  <c r="J26" i="3" s="1"/>
  <c r="P25" i="3"/>
  <c r="P24" i="3"/>
  <c r="F25" i="3"/>
  <c r="F26" i="3"/>
  <c r="F27" i="3"/>
  <c r="F28" i="3"/>
  <c r="F29" i="3"/>
  <c r="F30" i="3"/>
  <c r="F31" i="3"/>
  <c r="F32" i="3"/>
  <c r="F24" i="3"/>
  <c r="H32" i="3"/>
  <c r="H25" i="3"/>
  <c r="H30" i="3"/>
  <c r="H24" i="3"/>
  <c r="H14" i="3"/>
  <c r="H19" i="3"/>
  <c r="H21" i="3"/>
  <c r="H13" i="3"/>
  <c r="H27" i="3" l="1"/>
  <c r="H26" i="3"/>
  <c r="H28" i="3"/>
  <c r="H49" i="3"/>
  <c r="H38" i="3"/>
  <c r="G65" i="3"/>
  <c r="H65" i="3" s="1"/>
  <c r="H42" i="3"/>
  <c r="H53" i="3"/>
  <c r="G69" i="3"/>
  <c r="H69" i="3" s="1"/>
  <c r="H48" i="3"/>
  <c r="H37" i="3"/>
  <c r="G64" i="3"/>
  <c r="H64" i="3" s="1"/>
  <c r="H15" i="3"/>
  <c r="H50" i="3"/>
  <c r="H39" i="3"/>
  <c r="G66" i="3"/>
  <c r="H66" i="3" s="1"/>
  <c r="H51" i="3"/>
  <c r="H40" i="3"/>
  <c r="G67" i="3"/>
  <c r="H67" i="3" s="1"/>
  <c r="H20" i="3"/>
  <c r="H18" i="3"/>
  <c r="H17" i="3"/>
  <c r="H16" i="3"/>
  <c r="H31" i="3"/>
  <c r="H29" i="3"/>
  <c r="P26" i="3"/>
  <c r="P28" i="3"/>
  <c r="P30" i="3"/>
  <c r="P32" i="3"/>
  <c r="Q24" i="3"/>
  <c r="J24" i="3" s="1"/>
  <c r="Q25" i="3"/>
  <c r="J25" i="3" s="1"/>
  <c r="Q27" i="3"/>
  <c r="J27" i="3" s="1"/>
  <c r="Q29" i="3"/>
  <c r="J29" i="3" s="1"/>
  <c r="Q31" i="3"/>
  <c r="J31" i="3" s="1"/>
  <c r="F14" i="3"/>
  <c r="F15" i="3"/>
  <c r="F16" i="3"/>
  <c r="F17" i="3"/>
  <c r="F18" i="3"/>
  <c r="F19" i="3"/>
  <c r="F20" i="3"/>
  <c r="F21" i="3"/>
  <c r="F13" i="3"/>
  <c r="Q14" i="3"/>
  <c r="J14" i="3" s="1"/>
  <c r="Q15" i="3"/>
  <c r="J15" i="3" s="1"/>
  <c r="Q16" i="3"/>
  <c r="J16" i="3" s="1"/>
  <c r="Q17" i="3"/>
  <c r="J17" i="3" s="1"/>
  <c r="Q18" i="3"/>
  <c r="J18" i="3" s="1"/>
  <c r="Q19" i="3"/>
  <c r="J19" i="3" s="1"/>
  <c r="Q20" i="3"/>
  <c r="J20" i="3" s="1"/>
  <c r="Q21" i="3"/>
  <c r="J21" i="3" s="1"/>
  <c r="Q13" i="3"/>
  <c r="J13" i="3" s="1"/>
  <c r="P14" i="3"/>
  <c r="P15" i="3"/>
  <c r="P16" i="3"/>
  <c r="P17" i="3"/>
  <c r="P18" i="3"/>
  <c r="P19" i="3"/>
  <c r="P20" i="3"/>
  <c r="P21" i="3"/>
  <c r="P13" i="3"/>
  <c r="D68" i="3" l="1"/>
  <c r="I68" i="3" s="1"/>
  <c r="K68" i="3" s="1"/>
  <c r="D64" i="3"/>
  <c r="I64" i="3" s="1"/>
  <c r="K64" i="3" s="1"/>
  <c r="D26" i="3"/>
  <c r="E26" i="3" s="1"/>
  <c r="D65" i="3"/>
  <c r="I65" i="3" s="1"/>
  <c r="K65" i="3" s="1"/>
  <c r="D62" i="3"/>
  <c r="D66" i="3"/>
  <c r="I66" i="3" s="1"/>
  <c r="K66" i="3" s="1"/>
  <c r="D67" i="3"/>
  <c r="I67" i="3" s="1"/>
  <c r="K67" i="3" s="1"/>
  <c r="D48" i="3"/>
  <c r="E48" i="3" s="1"/>
  <c r="D52" i="3"/>
  <c r="E52" i="3" s="1"/>
  <c r="D49" i="3"/>
  <c r="E49" i="3" s="1"/>
  <c r="D46" i="3"/>
  <c r="D50" i="3"/>
  <c r="E50" i="3" s="1"/>
  <c r="D51" i="3"/>
  <c r="E51" i="3" s="1"/>
  <c r="D35" i="3"/>
  <c r="D38" i="3"/>
  <c r="E38" i="3" s="1"/>
  <c r="D39" i="3"/>
  <c r="E39" i="3" s="1"/>
  <c r="D40" i="3"/>
  <c r="E40" i="3" s="1"/>
  <c r="D37" i="3"/>
  <c r="E37" i="3" s="1"/>
  <c r="D41" i="3"/>
  <c r="E41" i="3" s="1"/>
  <c r="D30" i="3"/>
  <c r="E30" i="3" s="1"/>
  <c r="D27" i="3"/>
  <c r="E27" i="3" s="1"/>
  <c r="D28" i="3"/>
  <c r="E28" i="3" s="1"/>
  <c r="D24" i="3"/>
  <c r="E24" i="3" s="1"/>
  <c r="D29" i="3"/>
  <c r="E29" i="3" s="1"/>
  <c r="I62" i="3" l="1"/>
  <c r="E46" i="3"/>
  <c r="E35" i="3"/>
  <c r="D36" i="3"/>
  <c r="E36" i="3" s="1"/>
  <c r="D32" i="3"/>
  <c r="K62" i="3" l="1"/>
  <c r="D70" i="3"/>
  <c r="I70" i="3" s="1"/>
  <c r="K70" i="3" s="1"/>
  <c r="D54" i="3"/>
  <c r="E54" i="3" s="1"/>
  <c r="D43" i="3"/>
  <c r="E43" i="3" s="1"/>
  <c r="D25" i="3"/>
  <c r="E25" i="3" s="1"/>
  <c r="E32" i="3"/>
  <c r="D63" i="3"/>
  <c r="D47" i="3"/>
  <c r="I63" i="3" l="1"/>
  <c r="E47" i="3"/>
  <c r="D42" i="3"/>
  <c r="K63" i="3" l="1"/>
  <c r="E42" i="3"/>
  <c r="D44" i="3"/>
  <c r="D79" i="3" s="1"/>
  <c r="D31" i="3"/>
  <c r="E31" i="3" s="1"/>
  <c r="D33" i="3" l="1"/>
  <c r="D78" i="3" s="1"/>
  <c r="E44" i="3"/>
  <c r="E33" i="3"/>
  <c r="D69" i="3" l="1"/>
  <c r="D53" i="3"/>
  <c r="I69" i="3" l="1"/>
  <c r="D71" i="3"/>
  <c r="D81" i="3" s="1"/>
  <c r="E53" i="3"/>
  <c r="D55" i="3"/>
  <c r="D80" i="3" s="1"/>
  <c r="K69" i="3" l="1"/>
  <c r="K71" i="3" s="1"/>
  <c r="E81" i="3" s="1"/>
  <c r="F81" i="3" s="1"/>
  <c r="I71" i="3"/>
  <c r="E55" i="3"/>
  <c r="D13" i="3"/>
  <c r="D18" i="3"/>
  <c r="E18" i="3" s="1"/>
  <c r="D17" i="3"/>
  <c r="E17" i="3" s="1"/>
  <c r="D16" i="3"/>
  <c r="E16" i="3" s="1"/>
  <c r="D19" i="3"/>
  <c r="E19" i="3" s="1"/>
  <c r="D15" i="3"/>
  <c r="E15" i="3" s="1"/>
  <c r="D20" i="3"/>
  <c r="E20" i="3" s="1"/>
  <c r="E13" i="3" l="1"/>
  <c r="D21" i="3"/>
  <c r="E21" i="3" s="1"/>
  <c r="D14" i="3" l="1"/>
  <c r="E14" i="3" l="1"/>
  <c r="D22" i="3"/>
  <c r="D77" i="3" s="1"/>
  <c r="D82" i="3" s="1"/>
  <c r="I92" i="3" s="1"/>
  <c r="C125" i="3" s="1"/>
  <c r="D104" i="3" l="1"/>
  <c r="D116" i="3" s="1"/>
  <c r="H104" i="3"/>
  <c r="E22" i="3"/>
  <c r="Y35" i="12"/>
  <c r="Y34" i="12"/>
  <c r="Y10" i="12"/>
  <c r="Z10" i="12" s="1"/>
  <c r="T34" i="12"/>
  <c r="Y31" i="12"/>
  <c r="Y9" i="12"/>
  <c r="Y32" i="12"/>
  <c r="T31" i="12"/>
  <c r="Y8" i="12"/>
  <c r="Y33" i="12"/>
  <c r="O31" i="12"/>
  <c r="P31" i="12" s="1"/>
  <c r="T10" i="12"/>
  <c r="N12" i="12"/>
  <c r="P12" i="12"/>
  <c r="S33" i="12"/>
  <c r="U33" i="12"/>
  <c r="X32" i="12"/>
  <c r="Z32" i="12" s="1"/>
  <c r="N31" i="12"/>
  <c r="X11" i="12"/>
  <c r="Z11" i="12" s="1"/>
  <c r="T9" i="12"/>
  <c r="O32" i="12"/>
  <c r="T12" i="12"/>
  <c r="U12" i="12" s="1"/>
  <c r="N11" i="12"/>
  <c r="P11" i="12"/>
  <c r="S10" i="12"/>
  <c r="U10" i="12" s="1"/>
  <c r="S12" i="12"/>
  <c r="S34" i="12"/>
  <c r="U34" i="12" s="1"/>
  <c r="N32" i="12"/>
  <c r="P32" i="12"/>
  <c r="N35" i="12"/>
  <c r="P35" i="12" s="1"/>
  <c r="S11" i="12"/>
  <c r="U11" i="12"/>
  <c r="Y12" i="12"/>
  <c r="Z12" i="12" s="1"/>
  <c r="T33" i="12"/>
  <c r="X12" i="12"/>
  <c r="S32" i="12"/>
  <c r="U32" i="12" s="1"/>
  <c r="C34" i="12"/>
  <c r="C44" i="12"/>
  <c r="Y36" i="12"/>
  <c r="Z36" i="12" s="1"/>
  <c r="T7" i="12"/>
  <c r="U7" i="12"/>
  <c r="X33" i="12"/>
  <c r="Z33" i="12" s="1"/>
  <c r="O34" i="12"/>
  <c r="X9" i="12"/>
  <c r="Z9" i="12" s="1"/>
  <c r="T32" i="12"/>
  <c r="T36" i="12"/>
  <c r="U36" i="12"/>
  <c r="S9" i="12"/>
  <c r="U9" i="12" s="1"/>
  <c r="N33" i="12"/>
  <c r="P33" i="12"/>
  <c r="T35" i="12"/>
  <c r="N9" i="12"/>
  <c r="P9" i="12"/>
  <c r="S35" i="12"/>
  <c r="U35" i="12" s="1"/>
  <c r="Y11" i="12"/>
  <c r="X35" i="12"/>
  <c r="Z35" i="12"/>
  <c r="O36" i="12"/>
  <c r="P36" i="12" s="1"/>
  <c r="N10" i="12"/>
  <c r="P10" i="12"/>
  <c r="S6" i="12"/>
  <c r="U6" i="12" s="1"/>
  <c r="Y30" i="12"/>
  <c r="Z30" i="12"/>
  <c r="Z45" i="12" s="1"/>
  <c r="Z46" i="12" s="1"/>
  <c r="AD7" i="12" s="1"/>
  <c r="X10" i="12"/>
  <c r="N8" i="12"/>
  <c r="P8" i="12" s="1"/>
  <c r="O33" i="12"/>
  <c r="S31" i="12"/>
  <c r="U31" i="12"/>
  <c r="N34" i="12"/>
  <c r="P34" i="12" s="1"/>
  <c r="Z7" i="12"/>
  <c r="X29" i="12"/>
  <c r="Z29" i="12"/>
  <c r="X31" i="12"/>
  <c r="X45" i="12" s="1"/>
  <c r="Z31" i="12"/>
  <c r="T11" i="12"/>
  <c r="X8" i="12"/>
  <c r="Z8" i="12"/>
  <c r="O30" i="12"/>
  <c r="P30" i="12" s="1"/>
  <c r="X6" i="12"/>
  <c r="Z6" i="12"/>
  <c r="Z23" i="12" s="1"/>
  <c r="Z24" i="12" s="1"/>
  <c r="AD4" i="12" s="1"/>
  <c r="Y29" i="12"/>
  <c r="Y25" i="12" s="1"/>
  <c r="G3" i="12" s="1"/>
  <c r="G2" i="12" s="1"/>
  <c r="S29" i="12"/>
  <c r="S8" i="12"/>
  <c r="O29" i="12"/>
  <c r="O25" i="12" s="1"/>
  <c r="E3" i="12" s="1"/>
  <c r="E2" i="12" s="1"/>
  <c r="O35" i="12"/>
  <c r="T29" i="12"/>
  <c r="T25" i="12" s="1"/>
  <c r="F3" i="12" s="1"/>
  <c r="F2" i="12" s="1"/>
  <c r="T30" i="12"/>
  <c r="U30" i="12"/>
  <c r="Y7" i="12"/>
  <c r="X34" i="12"/>
  <c r="Z34" i="12"/>
  <c r="T8" i="12"/>
  <c r="T13" i="12"/>
  <c r="U13" i="12"/>
  <c r="Y6" i="12"/>
  <c r="Y2" i="12"/>
  <c r="D3" i="12" s="1"/>
  <c r="D2" i="12" s="1"/>
  <c r="Y13" i="12"/>
  <c r="Z13" i="12"/>
  <c r="N29" i="12"/>
  <c r="T6" i="12"/>
  <c r="N6" i="12"/>
  <c r="S45" i="12" l="1"/>
  <c r="U29" i="12"/>
  <c r="U45" i="12" s="1"/>
  <c r="U46" i="12" s="1"/>
  <c r="AD6" i="12" s="1"/>
  <c r="T2" i="12"/>
  <c r="C3" i="12" s="1"/>
  <c r="C2" i="12" s="1"/>
  <c r="U8" i="12"/>
  <c r="U23" i="12" s="1"/>
  <c r="U24" i="12" s="1"/>
  <c r="AD3" i="12" s="1"/>
  <c r="N23" i="12"/>
  <c r="P6" i="12"/>
  <c r="P23" i="12" s="1"/>
  <c r="P24" i="12" s="1"/>
  <c r="AD2" i="12" s="1"/>
  <c r="N45" i="12"/>
  <c r="P29" i="12"/>
  <c r="P45" i="12" s="1"/>
  <c r="P46" i="12" s="1"/>
  <c r="AD5" i="12" s="1"/>
  <c r="X23" i="12"/>
  <c r="S23" i="12"/>
  <c r="G26" i="3" l="1"/>
  <c r="I26" i="3" s="1"/>
  <c r="K26" i="3" s="1"/>
  <c r="G54" i="3"/>
  <c r="I54" i="3" s="1"/>
  <c r="K54" i="3" s="1"/>
  <c r="G31" i="3"/>
  <c r="I31" i="3" s="1"/>
  <c r="K31" i="3" s="1"/>
  <c r="G15" i="3"/>
  <c r="I15" i="3" s="1"/>
  <c r="K15" i="3" s="1"/>
  <c r="G48" i="3"/>
  <c r="I48" i="3" s="1"/>
  <c r="K48" i="3" s="1"/>
  <c r="G49" i="3"/>
  <c r="I49" i="3" s="1"/>
  <c r="K49" i="3" s="1"/>
  <c r="G29" i="3"/>
  <c r="I29" i="3" s="1"/>
  <c r="K29" i="3" s="1"/>
  <c r="G39" i="3"/>
  <c r="I39" i="3" s="1"/>
  <c r="K39" i="3" s="1"/>
  <c r="G38" i="3"/>
  <c r="I38" i="3" s="1"/>
  <c r="K38" i="3" s="1"/>
  <c r="G47" i="3"/>
  <c r="I47" i="3" s="1"/>
  <c r="K47" i="3" s="1"/>
  <c r="G21" i="3"/>
  <c r="I21" i="3" s="1"/>
  <c r="K21" i="3" s="1"/>
  <c r="G52" i="3"/>
  <c r="I52" i="3" s="1"/>
  <c r="K52" i="3" s="1"/>
  <c r="G43" i="3"/>
  <c r="I43" i="3" s="1"/>
  <c r="K43" i="3" s="1"/>
  <c r="G19" i="3"/>
  <c r="I19" i="3" s="1"/>
  <c r="K19" i="3" s="1"/>
  <c r="G35" i="3"/>
  <c r="I35" i="3" s="1"/>
  <c r="G18" i="3"/>
  <c r="I18" i="3" s="1"/>
  <c r="K18" i="3" s="1"/>
  <c r="G40" i="3"/>
  <c r="I40" i="3" s="1"/>
  <c r="K40" i="3" s="1"/>
  <c r="G53" i="3"/>
  <c r="I53" i="3" s="1"/>
  <c r="K53" i="3" s="1"/>
  <c r="G42" i="3"/>
  <c r="I42" i="3" s="1"/>
  <c r="K42" i="3" s="1"/>
  <c r="G51" i="3"/>
  <c r="I51" i="3" s="1"/>
  <c r="K51" i="3" s="1"/>
  <c r="G32" i="3"/>
  <c r="I32" i="3" s="1"/>
  <c r="K32" i="3" s="1"/>
  <c r="G41" i="3"/>
  <c r="I41" i="3" s="1"/>
  <c r="K41" i="3" s="1"/>
  <c r="G37" i="3"/>
  <c r="I37" i="3" s="1"/>
  <c r="K37" i="3" s="1"/>
  <c r="G46" i="3"/>
  <c r="I46" i="3" s="1"/>
  <c r="G30" i="3"/>
  <c r="I30" i="3" s="1"/>
  <c r="K30" i="3" s="1"/>
  <c r="G13" i="3"/>
  <c r="I13" i="3" s="1"/>
  <c r="G25" i="3"/>
  <c r="I25" i="3" s="1"/>
  <c r="K25" i="3" s="1"/>
  <c r="G20" i="3"/>
  <c r="I20" i="3" s="1"/>
  <c r="K20" i="3" s="1"/>
  <c r="G50" i="3"/>
  <c r="I50" i="3" s="1"/>
  <c r="K50" i="3" s="1"/>
  <c r="G24" i="3"/>
  <c r="I24" i="3" s="1"/>
  <c r="G28" i="3"/>
  <c r="I28" i="3" s="1"/>
  <c r="K28" i="3" s="1"/>
  <c r="G27" i="3"/>
  <c r="I27" i="3" s="1"/>
  <c r="K27" i="3" s="1"/>
  <c r="G17" i="3"/>
  <c r="I17" i="3" s="1"/>
  <c r="K17" i="3" s="1"/>
  <c r="G14" i="3"/>
  <c r="I14" i="3" s="1"/>
  <c r="K14" i="3" s="1"/>
  <c r="G16" i="3"/>
  <c r="I16" i="3" s="1"/>
  <c r="K16" i="3" s="1"/>
  <c r="G36" i="3"/>
  <c r="I36" i="3" s="1"/>
  <c r="K36" i="3" s="1"/>
  <c r="K35" i="3" l="1"/>
  <c r="K44" i="3" s="1"/>
  <c r="E79" i="3" s="1"/>
  <c r="F79" i="3" s="1"/>
  <c r="I44" i="3"/>
  <c r="K13" i="3"/>
  <c r="K22" i="3" s="1"/>
  <c r="E77" i="3" s="1"/>
  <c r="I22" i="3"/>
  <c r="I55" i="3"/>
  <c r="K46" i="3"/>
  <c r="K55" i="3" s="1"/>
  <c r="E80" i="3" s="1"/>
  <c r="F80" i="3" s="1"/>
  <c r="I33" i="3"/>
  <c r="K24" i="3"/>
  <c r="K33" i="3" s="1"/>
  <c r="E78" i="3" s="1"/>
  <c r="F78" i="3" s="1"/>
  <c r="E82" i="3" l="1"/>
  <c r="F77" i="3"/>
  <c r="E104" i="3" l="1"/>
  <c r="E116" i="3" s="1"/>
  <c r="F116" i="3" s="1"/>
  <c r="J92" i="3"/>
  <c r="D125" i="3" s="1"/>
  <c r="D126" i="3" s="1"/>
  <c r="F82" i="3"/>
  <c r="F104" i="3" s="1"/>
</calcChain>
</file>

<file path=xl/sharedStrings.xml><?xml version="1.0" encoding="utf-8"?>
<sst xmlns="http://schemas.openxmlformats.org/spreadsheetml/2006/main" count="463" uniqueCount="145">
  <si>
    <t>0 days</t>
  </si>
  <si>
    <t>0-30 days</t>
  </si>
  <si>
    <t>31-60 days</t>
  </si>
  <si>
    <t>61-90 days-</t>
  </si>
  <si>
    <t>above 90 days</t>
  </si>
  <si>
    <t>YTM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</si>
  <si>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</si>
  <si>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</si>
  <si>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</si>
  <si>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</si>
  <si>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</si>
  <si>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</si>
  <si>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</si>
  <si>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</si>
  <si>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</si>
  <si>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</si>
  <si>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</si>
  <si>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</si>
  <si>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</si>
  <si>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</si>
  <si>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</si>
  <si>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</si>
  <si>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</si>
  <si>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</si>
  <si>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</si>
  <si>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</si>
  <si>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</si>
  <si>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</si>
  <si>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</si>
  <si>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</si>
  <si>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</si>
  <si>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</si>
  <si>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</si>
  <si>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</si>
  <si>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>Weighted average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</si>
  <si>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</si>
  <si>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</si>
  <si>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</si>
  <si>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</si>
  <si>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</si>
  <si>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</si>
  <si>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</si>
  <si>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</si>
  <si>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</si>
  <si>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</si>
  <si>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Regulatory Impact</t>
  </si>
  <si>
    <t>Status of the Industry Business</t>
  </si>
  <si>
    <t>Government Policies</t>
  </si>
  <si>
    <t>Qualitative</t>
  </si>
  <si>
    <t>Unemployment</t>
  </si>
  <si>
    <t>Exchange Rate (US$:LKR)</t>
  </si>
  <si>
    <t>Interest Rate (AWPLR)</t>
  </si>
  <si>
    <t>Average LTV</t>
  </si>
  <si>
    <t>Inflation (YoY) (CCPI)</t>
  </si>
  <si>
    <t>GDP Growth</t>
  </si>
  <si>
    <t>Quantitative</t>
  </si>
  <si>
    <t>Weigted Score</t>
  </si>
  <si>
    <t>Score</t>
  </si>
  <si>
    <t>Weightage</t>
  </si>
  <si>
    <t>Economi Factor</t>
  </si>
  <si>
    <t>31-60</t>
  </si>
  <si>
    <t>Product tenor</t>
  </si>
  <si>
    <t>Months per year</t>
  </si>
  <si>
    <t>Life time expected loss (31-60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</si>
  <si>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</si>
  <si>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</si>
  <si>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</si>
  <si>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</si>
  <si>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</si>
  <si>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</si>
  <si>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</si>
  <si>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</si>
  <si>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</si>
  <si>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31-60 days</t>
  </si>
  <si>
    <t>Sub total of 61-90 days</t>
  </si>
  <si>
    <t>Sub total of above 90 days</t>
  </si>
  <si>
    <t>Impairment Summary</t>
  </si>
  <si>
    <t>Age Bucket</t>
  </si>
  <si>
    <t>Stage</t>
  </si>
  <si>
    <t>Amortized Cost</t>
  </si>
  <si>
    <t>SLFRS 9</t>
  </si>
  <si>
    <t>Current</t>
  </si>
  <si>
    <t>12 ECL</t>
  </si>
  <si>
    <t>1-30</t>
  </si>
  <si>
    <t>LECL</t>
  </si>
  <si>
    <t>61-90</t>
  </si>
  <si>
    <t>Total without EAD adjustment</t>
  </si>
  <si>
    <t>Total with EAD adjustment</t>
  </si>
  <si>
    <t>Rate</t>
  </si>
  <si>
    <t>Source Interest rate summary Sandaruwan</t>
  </si>
  <si>
    <t>Discounted</t>
  </si>
  <si>
    <t>EFA Master Sheet</t>
  </si>
  <si>
    <t>Source (Macro Economic ECL Model- Calculation)</t>
  </si>
  <si>
    <t>World economic growth</t>
  </si>
  <si>
    <t>Interest Rate (AWPR)</t>
  </si>
  <si>
    <t>Average tenor-Housing</t>
  </si>
  <si>
    <t>Average tenor-Leasing</t>
  </si>
  <si>
    <t>Average tenor-Term Retail</t>
  </si>
  <si>
    <t>Average tenor-Term Corporate</t>
  </si>
  <si>
    <t>Average tenor-Refinance</t>
  </si>
  <si>
    <t>Undrawn Balances OD</t>
  </si>
  <si>
    <t>Average utilization-Credit cards</t>
  </si>
  <si>
    <t>International economic factors that have impact on national economy and the industry</t>
  </si>
  <si>
    <t>Settlement ratio-credit cards</t>
  </si>
  <si>
    <t>Asset Price</t>
  </si>
  <si>
    <t>Macro environment stability in Financial Industry</t>
  </si>
  <si>
    <t>Macro-Economic Variables</t>
  </si>
  <si>
    <t>√</t>
  </si>
  <si>
    <t>X</t>
  </si>
  <si>
    <t>Average Tenor</t>
  </si>
  <si>
    <t>Average utilization</t>
  </si>
  <si>
    <t>Settlement ratio</t>
  </si>
  <si>
    <t>Total Quantitative Variables</t>
  </si>
  <si>
    <t>Qualitative Variables</t>
  </si>
  <si>
    <t>Total Qualitative Variables</t>
  </si>
  <si>
    <t>Restructured</t>
  </si>
  <si>
    <t>Loss rate</t>
  </si>
  <si>
    <t>Import Loans - SLFRS 9</t>
  </si>
  <si>
    <t>Rescheduled Stage 2</t>
  </si>
  <si>
    <t>Simple Average PD</t>
  </si>
  <si>
    <t>LKAS 39</t>
  </si>
  <si>
    <t>NRSH</t>
  </si>
  <si>
    <t>Restructure</t>
  </si>
  <si>
    <t>NEW PD 3Q</t>
  </si>
  <si>
    <t>Non RSH</t>
  </si>
  <si>
    <t>Criterias Lokking</t>
  </si>
  <si>
    <t>Arrears Month Bucket Modified</t>
  </si>
  <si>
    <t>SLFRS NEW PRODUCT CODE</t>
  </si>
  <si>
    <t>Subject to collective</t>
  </si>
  <si>
    <t>61 90 Days</t>
  </si>
  <si>
    <t>Infrastructure &amp; Construction</t>
  </si>
  <si>
    <t>Cash Equivalents</t>
  </si>
  <si>
    <t>Clean and Other</t>
  </si>
  <si>
    <t xml:space="preserve">Immovable Above </t>
  </si>
  <si>
    <t>Immovevable Below</t>
  </si>
  <si>
    <t>Lease Receivables</t>
  </si>
  <si>
    <t>Motor Vehicle</t>
  </si>
  <si>
    <t>Clean Security</t>
  </si>
  <si>
    <t xml:space="preserve">Industry </t>
  </si>
  <si>
    <t>Above 90 Days</t>
  </si>
  <si>
    <t>infrastructure &amp; Construction</t>
  </si>
  <si>
    <t>0 30 Days</t>
  </si>
  <si>
    <t>0 Days</t>
  </si>
  <si>
    <t>IMPORT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</si>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</sst>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0.000"/>
    <numFmt numFmtId="168" formatCode="_(* #,##0.0000_);_(* \(#,##0.0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7">
    <xf numFmtId="0" fontId="0" fillId="0" borderId="0" xfId="0"/>
    <xf numFmtId="0" fontId="0" fillId="0" borderId="0" xfId="0" applyFill="1"/>
    <xf numFmtId="10" fontId="0" fillId="0" borderId="1" xfId="0" applyNumberFormat="1" applyFill="1" applyBorder="1"/>
    <xf numFmtId="0" fontId="0" fillId="0" borderId="1" xfId="0" applyBorder="1"/>
    <xf numFmtId="43" fontId="0" fillId="0" borderId="0" xfId="0" applyNumberFormat="1"/>
    <xf numFmtId="0" fontId="2" fillId="0" borderId="5" xfId="0" applyFont="1" applyBorder="1" applyAlignment="1">
      <alignment horizontal="center"/>
    </xf>
    <xf numFmtId="0" fontId="0" fillId="0" borderId="3" xfId="0" applyBorder="1"/>
    <xf numFmtId="164" fontId="5" fillId="4" borderId="6" xfId="0" applyNumberFormat="1" applyFont="1" applyFill="1" applyBorder="1"/>
    <xf numFmtId="164" fontId="5" fillId="4" borderId="7" xfId="0" applyNumberFormat="1" applyFont="1" applyFill="1" applyBorder="1"/>
    <xf numFmtId="0" fontId="7" fillId="5" borderId="0" xfId="0" applyFont="1" applyFill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Fill="1" applyBorder="1"/>
    <xf numFmtId="43" fontId="0" fillId="0" borderId="9" xfId="2" applyFont="1" applyBorder="1"/>
    <xf numFmtId="0" fontId="0" fillId="0" borderId="9" xfId="0" applyBorder="1"/>
    <xf numFmtId="9" fontId="0" fillId="0" borderId="9" xfId="0" applyNumberFormat="1" applyBorder="1"/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166" fontId="0" fillId="0" borderId="0" xfId="1" applyNumberFormat="1" applyFont="1"/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67" fontId="0" fillId="0" borderId="1" xfId="0" applyNumberFormat="1" applyFill="1" applyBorder="1"/>
    <xf numFmtId="167" fontId="0" fillId="0" borderId="10" xfId="0" applyNumberFormat="1" applyFill="1" applyBorder="1"/>
    <xf numFmtId="0" fontId="0" fillId="0" borderId="0" xfId="0" applyBorder="1"/>
    <xf numFmtId="0" fontId="0" fillId="0" borderId="0" xfId="0" applyFill="1" applyBorder="1"/>
    <xf numFmtId="10" fontId="0" fillId="0" borderId="0" xfId="1" applyNumberFormat="1" applyFont="1" applyFill="1" applyBorder="1"/>
    <xf numFmtId="0" fontId="7" fillId="0" borderId="0" xfId="0" applyFont="1" applyFill="1"/>
    <xf numFmtId="164" fontId="0" fillId="0" borderId="0" xfId="2" applyNumberFormat="1" applyFont="1" applyFill="1" applyBorder="1"/>
    <xf numFmtId="164" fontId="5" fillId="0" borderId="0" xfId="0" applyNumberFormat="1" applyFont="1" applyFill="1" applyBorder="1"/>
    <xf numFmtId="0" fontId="7" fillId="0" borderId="0" xfId="0" applyFont="1" applyFill="1" applyBorder="1"/>
    <xf numFmtId="43" fontId="0" fillId="0" borderId="0" xfId="0" applyNumberFormat="1" applyFill="1" applyBorder="1"/>
    <xf numFmtId="164" fontId="7" fillId="0" borderId="0" xfId="0" applyNumberFormat="1" applyFont="1" applyFill="1" applyBorder="1"/>
    <xf numFmtId="164" fontId="7" fillId="0" borderId="2" xfId="0" applyNumberFormat="1" applyFont="1" applyFill="1" applyBorder="1"/>
    <xf numFmtId="164" fontId="4" fillId="0" borderId="0" xfId="0" applyNumberFormat="1" applyFont="1" applyFill="1"/>
    <xf numFmtId="43" fontId="4" fillId="0" borderId="0" xfId="2" applyFont="1" applyFill="1"/>
    <xf numFmtId="0" fontId="4" fillId="0" borderId="0" xfId="0" applyFont="1" applyFill="1"/>
    <xf numFmtId="164" fontId="0" fillId="0" borderId="0" xfId="0" applyNumberFormat="1" applyFill="1"/>
    <xf numFmtId="0" fontId="2" fillId="0" borderId="0" xfId="0" applyFont="1"/>
    <xf numFmtId="164" fontId="0" fillId="0" borderId="0" xfId="2" applyNumberFormat="1" applyFont="1" applyFill="1"/>
    <xf numFmtId="0" fontId="2" fillId="0" borderId="9" xfId="0" applyFont="1" applyFill="1" applyBorder="1" applyAlignment="1">
      <alignment horizontal="center"/>
    </xf>
    <xf numFmtId="10" fontId="2" fillId="0" borderId="9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10" xfId="0" applyFill="1" applyBorder="1"/>
    <xf numFmtId="164" fontId="0" fillId="0" borderId="10" xfId="2" applyNumberFormat="1" applyFont="1" applyFill="1" applyBorder="1"/>
    <xf numFmtId="0" fontId="2" fillId="0" borderId="10" xfId="0" applyFont="1" applyFill="1" applyBorder="1"/>
    <xf numFmtId="164" fontId="2" fillId="0" borderId="10" xfId="0" applyNumberFormat="1" applyFont="1" applyFill="1" applyBorder="1"/>
    <xf numFmtId="0" fontId="9" fillId="3" borderId="0" xfId="0" applyFont="1" applyFill="1" applyAlignment="1">
      <alignment horizontal="center"/>
    </xf>
    <xf numFmtId="43" fontId="0" fillId="0" borderId="1" xfId="2" applyNumberFormat="1" applyFont="1" applyFill="1" applyBorder="1"/>
    <xf numFmtId="1" fontId="0" fillId="0" borderId="0" xfId="0" applyNumberFormat="1" applyFill="1"/>
    <xf numFmtId="43" fontId="0" fillId="0" borderId="0" xfId="2" applyNumberFormat="1" applyFont="1" applyBorder="1"/>
    <xf numFmtId="0" fontId="0" fillId="0" borderId="0" xfId="0" applyFill="1" applyBorder="1" applyAlignment="1"/>
    <xf numFmtId="1" fontId="0" fillId="0" borderId="0" xfId="0" applyNumberFormat="1" applyFill="1" applyAlignment="1"/>
    <xf numFmtId="2" fontId="0" fillId="0" borderId="0" xfId="0" applyNumberFormat="1"/>
    <xf numFmtId="1" fontId="2" fillId="8" borderId="0" xfId="0" applyNumberFormat="1" applyFont="1" applyFill="1" applyAlignment="1">
      <alignment horizont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1" fontId="0" fillId="0" borderId="0" xfId="0" applyNumberFormat="1" applyFill="1" applyBorder="1"/>
    <xf numFmtId="0" fontId="11" fillId="0" borderId="11" xfId="0" applyFont="1" applyBorder="1" applyAlignment="1">
      <alignment vertical="center"/>
    </xf>
    <xf numFmtId="0" fontId="11" fillId="9" borderId="4" xfId="0" applyFont="1" applyFill="1" applyBorder="1" applyAlignment="1">
      <alignment vertical="center"/>
    </xf>
    <xf numFmtId="1" fontId="2" fillId="8" borderId="9" xfId="0" applyNumberFormat="1" applyFont="1" applyFill="1" applyBorder="1" applyAlignment="1">
      <alignment horizontal="center"/>
    </xf>
    <xf numFmtId="1" fontId="0" fillId="0" borderId="9" xfId="0" applyNumberFormat="1" applyBorder="1"/>
    <xf numFmtId="0" fontId="10" fillId="0" borderId="13" xfId="0" applyFont="1" applyBorder="1" applyAlignment="1">
      <alignment vertical="center"/>
    </xf>
    <xf numFmtId="10" fontId="0" fillId="0" borderId="9" xfId="1" applyNumberFormat="1" applyFont="1" applyBorder="1"/>
    <xf numFmtId="10" fontId="0" fillId="0" borderId="0" xfId="0" applyNumberFormat="1"/>
    <xf numFmtId="10" fontId="0" fillId="0" borderId="9" xfId="0" applyNumberFormat="1" applyBorder="1"/>
    <xf numFmtId="1" fontId="0" fillId="0" borderId="0" xfId="0" applyNumberFormat="1" applyFill="1" applyBorder="1" applyAlignment="1"/>
    <xf numFmtId="0" fontId="11" fillId="9" borderId="13" xfId="0" applyFont="1" applyFill="1" applyBorder="1" applyAlignment="1">
      <alignment vertical="center"/>
    </xf>
    <xf numFmtId="0" fontId="2" fillId="0" borderId="1" xfId="0" applyFont="1" applyBorder="1"/>
    <xf numFmtId="43" fontId="0" fillId="0" borderId="0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3" fontId="0" fillId="0" borderId="0" xfId="2" applyNumberFormat="1" applyFont="1" applyFill="1" applyBorder="1"/>
    <xf numFmtId="0" fontId="10" fillId="0" borderId="13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43" fontId="0" fillId="0" borderId="9" xfId="0" applyNumberFormat="1" applyBorder="1"/>
    <xf numFmtId="0" fontId="10" fillId="10" borderId="14" xfId="0" applyFont="1" applyFill="1" applyBorder="1" applyAlignment="1">
      <alignment horizontal="right" vertical="center"/>
    </xf>
    <xf numFmtId="0" fontId="10" fillId="0" borderId="14" xfId="0" applyFont="1" applyBorder="1" applyAlignment="1">
      <alignment horizontal="right" vertical="center"/>
    </xf>
    <xf numFmtId="0" fontId="0" fillId="2" borderId="0" xfId="0" applyFill="1" applyBorder="1"/>
    <xf numFmtId="1" fontId="0" fillId="2" borderId="0" xfId="0" applyNumberFormat="1" applyFill="1" applyAlignment="1"/>
    <xf numFmtId="0" fontId="0" fillId="2" borderId="0" xfId="0" applyFill="1"/>
    <xf numFmtId="43" fontId="0" fillId="2" borderId="0" xfId="0" applyNumberFormat="1" applyFill="1"/>
    <xf numFmtId="1" fontId="0" fillId="2" borderId="0" xfId="0" applyNumberFormat="1" applyFill="1" applyBorder="1" applyAlignment="1"/>
    <xf numFmtId="43" fontId="0" fillId="2" borderId="1" xfId="2" applyNumberFormat="1" applyFont="1" applyFill="1" applyBorder="1"/>
    <xf numFmtId="0" fontId="2" fillId="0" borderId="0" xfId="0" applyFont="1" applyFill="1"/>
    <xf numFmtId="164" fontId="2" fillId="0" borderId="0" xfId="0" applyNumberFormat="1" applyFont="1" applyFill="1"/>
    <xf numFmtId="0" fontId="0" fillId="0" borderId="0" xfId="0" applyBorder="1" applyAlignment="1">
      <alignment horizontal="center"/>
    </xf>
    <xf numFmtId="9" fontId="0" fillId="11" borderId="1" xfId="1" applyFont="1" applyFill="1" applyBorder="1"/>
    <xf numFmtId="9" fontId="0" fillId="11" borderId="1" xfId="0" applyNumberFormat="1" applyFill="1" applyBorder="1"/>
    <xf numFmtId="0" fontId="2" fillId="12" borderId="1" xfId="0" applyFont="1" applyFill="1" applyBorder="1"/>
    <xf numFmtId="43" fontId="0" fillId="12" borderId="1" xfId="2" applyNumberFormat="1" applyFont="1" applyFill="1" applyBorder="1"/>
    <xf numFmtId="1" fontId="0" fillId="12" borderId="0" xfId="0" applyNumberFormat="1" applyFill="1"/>
    <xf numFmtId="0" fontId="10" fillId="12" borderId="14" xfId="0" applyFont="1" applyFill="1" applyBorder="1" applyAlignment="1">
      <alignment horizontal="right" vertical="center"/>
    </xf>
    <xf numFmtId="1" fontId="0" fillId="12" borderId="0" xfId="0" applyNumberFormat="1" applyFill="1" applyAlignment="1"/>
    <xf numFmtId="43" fontId="0" fillId="0" borderId="0" xfId="0" applyNumberFormat="1" applyBorder="1"/>
    <xf numFmtId="165" fontId="4" fillId="13" borderId="0" xfId="0" applyNumberFormat="1" applyFont="1" applyFill="1"/>
    <xf numFmtId="9" fontId="0" fillId="0" borderId="0" xfId="1" applyFont="1" applyFill="1" applyBorder="1"/>
    <xf numFmtId="9" fontId="0" fillId="0" borderId="1" xfId="1" applyFont="1" applyFill="1" applyBorder="1"/>
    <xf numFmtId="164" fontId="0" fillId="0" borderId="0" xfId="2" applyNumberFormat="1" applyFont="1" applyFill="1" applyAlignment="1">
      <alignment horizontal="left"/>
    </xf>
    <xf numFmtId="0" fontId="7" fillId="0" borderId="0" xfId="0" applyFont="1" applyFill="1" applyAlignment="1">
      <alignment horizontal="center"/>
    </xf>
    <xf numFmtId="164" fontId="0" fillId="0" borderId="1" xfId="2" applyNumberFormat="1" applyFont="1" applyFill="1" applyBorder="1"/>
    <xf numFmtId="10" fontId="8" fillId="0" borderId="1" xfId="1" applyNumberFormat="1" applyFont="1" applyFill="1" applyBorder="1" applyAlignment="1">
      <alignment horizontal="right" vertical="center"/>
    </xf>
    <xf numFmtId="43" fontId="0" fillId="0" borderId="0" xfId="2" applyFont="1" applyFill="1"/>
    <xf numFmtId="0" fontId="0" fillId="0" borderId="8" xfId="0" applyFill="1" applyBorder="1"/>
    <xf numFmtId="164" fontId="0" fillId="0" borderId="8" xfId="2" applyNumberFormat="1" applyFont="1" applyFill="1" applyBorder="1"/>
    <xf numFmtId="10" fontId="0" fillId="0" borderId="8" xfId="0" applyNumberFormat="1" applyFill="1" applyBorder="1"/>
    <xf numFmtId="164" fontId="2" fillId="0" borderId="10" xfId="2" applyNumberFormat="1" applyFont="1" applyFill="1" applyBorder="1"/>
    <xf numFmtId="10" fontId="0" fillId="0" borderId="10" xfId="0" applyNumberFormat="1" applyFill="1" applyBorder="1"/>
    <xf numFmtId="10" fontId="0" fillId="0" borderId="10" xfId="1" applyNumberFormat="1" applyFont="1" applyFill="1" applyBorder="1"/>
    <xf numFmtId="9" fontId="0" fillId="0" borderId="10" xfId="0" applyNumberFormat="1" applyFill="1" applyBorder="1"/>
    <xf numFmtId="10" fontId="8" fillId="0" borderId="0" xfId="1" applyNumberFormat="1" applyFont="1" applyFill="1" applyBorder="1" applyAlignment="1">
      <alignment horizontal="right" vertical="center"/>
    </xf>
    <xf numFmtId="164" fontId="2" fillId="0" borderId="0" xfId="2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9" fontId="0" fillId="0" borderId="0" xfId="0" applyNumberFormat="1" applyFill="1"/>
    <xf numFmtId="164" fontId="0" fillId="0" borderId="10" xfId="0" applyNumberFormat="1" applyFill="1" applyBorder="1"/>
    <xf numFmtId="9" fontId="2" fillId="0" borderId="10" xfId="1" applyFont="1" applyFill="1" applyBorder="1"/>
    <xf numFmtId="165" fontId="2" fillId="0" borderId="10" xfId="1" applyNumberFormat="1" applyFont="1" applyFill="1" applyBorder="1"/>
    <xf numFmtId="165" fontId="0" fillId="0" borderId="0" xfId="1" applyNumberFormat="1" applyFont="1" applyFill="1"/>
    <xf numFmtId="0" fontId="0" fillId="2" borderId="1" xfId="0" applyFill="1" applyBorder="1"/>
    <xf numFmtId="10" fontId="0" fillId="14" borderId="1" xfId="1" applyNumberFormat="1" applyFont="1" applyFill="1" applyBorder="1"/>
    <xf numFmtId="10" fontId="0" fillId="15" borderId="1" xfId="1" applyNumberFormat="1" applyFont="1" applyFill="1" applyBorder="1"/>
    <xf numFmtId="10" fontId="0" fillId="15" borderId="8" xfId="1" applyNumberFormat="1" applyFont="1" applyFill="1" applyBorder="1"/>
    <xf numFmtId="9" fontId="0" fillId="15" borderId="1" xfId="0" applyNumberFormat="1" applyFill="1" applyBorder="1"/>
    <xf numFmtId="9" fontId="0" fillId="15" borderId="8" xfId="0" applyNumberFormat="1" applyFill="1" applyBorder="1"/>
    <xf numFmtId="10" fontId="0" fillId="15" borderId="0" xfId="1" applyNumberFormat="1" applyFont="1" applyFill="1"/>
    <xf numFmtId="9" fontId="0" fillId="15" borderId="0" xfId="0" applyNumberFormat="1" applyFill="1"/>
    <xf numFmtId="9" fontId="0" fillId="16" borderId="0" xfId="0" applyNumberFormat="1" applyFill="1"/>
    <xf numFmtId="10" fontId="2" fillId="17" borderId="9" xfId="0" applyNumberFormat="1" applyFont="1" applyFill="1" applyBorder="1" applyAlignment="1">
      <alignment horizontal="center"/>
    </xf>
    <xf numFmtId="0" fontId="2" fillId="17" borderId="9" xfId="0" applyFont="1" applyFill="1" applyBorder="1" applyAlignment="1">
      <alignment horizontal="center"/>
    </xf>
    <xf numFmtId="164" fontId="0" fillId="17" borderId="0" xfId="2" applyNumberFormat="1" applyFont="1" applyFill="1"/>
    <xf numFmtId="164" fontId="0" fillId="17" borderId="10" xfId="2" applyNumberFormat="1" applyFont="1" applyFill="1" applyBorder="1"/>
    <xf numFmtId="168" fontId="0" fillId="18" borderId="0" xfId="2" applyNumberFormat="1" applyFont="1" applyFill="1"/>
    <xf numFmtId="0" fontId="2" fillId="17" borderId="9" xfId="0" applyFont="1" applyFill="1" applyBorder="1" applyAlignment="1">
      <alignment horizontal="center" wrapText="1"/>
    </xf>
    <xf numFmtId="0" fontId="0" fillId="17" borderId="0" xfId="0" applyFill="1" applyAlignment="1">
      <alignment horizontal="left"/>
    </xf>
    <xf numFmtId="0" fontId="0" fillId="17" borderId="0" xfId="0" applyFill="1" applyAlignment="1">
      <alignment horizontal="center"/>
    </xf>
    <xf numFmtId="165" fontId="0" fillId="17" borderId="0" xfId="1" applyNumberFormat="1" applyFont="1" applyFill="1"/>
    <xf numFmtId="16" fontId="0" fillId="17" borderId="0" xfId="0" quotePrefix="1" applyNumberFormat="1" applyFill="1" applyAlignment="1">
      <alignment horizontal="left"/>
    </xf>
    <xf numFmtId="0" fontId="0" fillId="17" borderId="0" xfId="0" quotePrefix="1" applyFill="1" applyAlignment="1">
      <alignment horizontal="left"/>
    </xf>
    <xf numFmtId="0" fontId="2" fillId="17" borderId="0" xfId="0" applyFont="1" applyFill="1" applyAlignment="1">
      <alignment horizontal="left"/>
    </xf>
    <xf numFmtId="0" fontId="0" fillId="17" borderId="10" xfId="0" applyFill="1" applyBorder="1"/>
    <xf numFmtId="165" fontId="0" fillId="17" borderId="10" xfId="1" applyNumberFormat="1" applyFont="1" applyFill="1" applyBorder="1"/>
    <xf numFmtId="0" fontId="0" fillId="17" borderId="0" xfId="0" applyFill="1" applyBorder="1"/>
    <xf numFmtId="164" fontId="0" fillId="17" borderId="0" xfId="2" applyNumberFormat="1" applyFont="1" applyFill="1" applyBorder="1"/>
    <xf numFmtId="0" fontId="2" fillId="17" borderId="0" xfId="0" applyFont="1" applyFill="1"/>
    <xf numFmtId="0" fontId="0" fillId="17" borderId="0" xfId="0" applyFill="1"/>
    <xf numFmtId="9" fontId="0" fillId="17" borderId="0" xfId="1" applyFont="1" applyFill="1"/>
    <xf numFmtId="165" fontId="0" fillId="17" borderId="0" xfId="0" applyNumberFormat="1" applyFill="1" applyAlignment="1">
      <alignment horizontal="center"/>
    </xf>
    <xf numFmtId="0" fontId="6" fillId="17" borderId="0" xfId="0" applyFont="1" applyFill="1"/>
    <xf numFmtId="164" fontId="0" fillId="17" borderId="0" xfId="0" applyNumberFormat="1" applyFill="1"/>
    <xf numFmtId="164" fontId="0" fillId="6" borderId="0" xfId="2" applyNumberFormat="1" applyFont="1" applyFill="1"/>
    <xf numFmtId="0" fontId="6" fillId="0" borderId="0" xfId="0" applyFont="1" applyFill="1"/>
    <xf numFmtId="164" fontId="6" fillId="0" borderId="0" xfId="0" applyNumberFormat="1" applyFont="1" applyFill="1" applyBorder="1"/>
    <xf numFmtId="164" fontId="4" fillId="19" borderId="1" xfId="0" applyNumberFormat="1" applyFont="1" applyFill="1" applyBorder="1"/>
    <xf numFmtId="164" fontId="0" fillId="5" borderId="0" xfId="0" applyNumberFormat="1" applyFill="1"/>
    <xf numFmtId="164" fontId="0" fillId="19" borderId="1" xfId="0" applyNumberFormat="1" applyFill="1" applyBorder="1"/>
    <xf numFmtId="0" fontId="2" fillId="16" borderId="1" xfId="0" applyFont="1" applyFill="1" applyBorder="1" applyAlignment="1">
      <alignment horizontal="center"/>
    </xf>
    <xf numFmtId="164" fontId="3" fillId="16" borderId="1" xfId="0" applyNumberFormat="1" applyFont="1" applyFill="1" applyBorder="1"/>
    <xf numFmtId="0" fontId="0" fillId="16" borderId="1" xfId="0" applyFill="1" applyBorder="1"/>
    <xf numFmtId="164" fontId="0" fillId="17" borderId="11" xfId="0" applyNumberFormat="1" applyFill="1" applyBorder="1"/>
    <xf numFmtId="164" fontId="2" fillId="20" borderId="16" xfId="0" applyNumberFormat="1" applyFont="1" applyFill="1" applyBorder="1"/>
    <xf numFmtId="164" fontId="2" fillId="0" borderId="17" xfId="2" applyNumberFormat="1" applyFont="1" applyFill="1" applyBorder="1"/>
    <xf numFmtId="164" fontId="3" fillId="19" borderId="16" xfId="0" applyNumberFormat="1" applyFont="1" applyFill="1" applyBorder="1"/>
    <xf numFmtId="164" fontId="0" fillId="2" borderId="4" xfId="0" applyNumberFormat="1" applyFill="1" applyBorder="1"/>
    <xf numFmtId="164" fontId="2" fillId="15" borderId="15" xfId="0" applyNumberFormat="1" applyFont="1" applyFill="1" applyBorder="1"/>
    <xf numFmtId="0" fontId="2" fillId="16" borderId="1" xfId="0" applyFont="1" applyFill="1" applyBorder="1"/>
    <xf numFmtId="164" fontId="5" fillId="0" borderId="0" xfId="2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17" borderId="1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CCFF"/>
      <color rgb="FFFF66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6"/>
  <sheetViews>
    <sheetView topLeftCell="B1" zoomScaleNormal="100" workbookViewId="0">
      <selection activeCell="D13" sqref="D13"/>
    </sheetView>
  </sheetViews>
  <sheetFormatPr defaultColWidth="9.140625" defaultRowHeight="15" x14ac:dyDescent="0.25"/>
  <cols>
    <col min="1" max="1" width="9.140625" style="1"/>
    <col min="2" max="2" width="16.42578125" style="1" customWidth="1"/>
    <col min="3" max="3" width="35.140625" style="1" bestFit="1" customWidth="1"/>
    <col min="4" max="4" width="18" style="1" bestFit="1" customWidth="1"/>
    <col min="5" max="5" width="16.85546875" style="1" bestFit="1" customWidth="1"/>
    <col min="6" max="6" width="16.7109375" style="1" customWidth="1"/>
    <col min="7" max="7" width="15.28515625" style="1" customWidth="1"/>
    <col min="8" max="8" width="12.5703125" style="1" bestFit="1" customWidth="1"/>
    <col min="9" max="9" width="15.28515625" style="1" bestFit="1" customWidth="1"/>
    <col min="10" max="10" width="15.85546875" style="1" customWidth="1"/>
    <col min="11" max="11" width="15.7109375" style="1" customWidth="1"/>
    <col min="12" max="16" width="9.140625" style="1"/>
    <col min="17" max="17" width="15.5703125" style="1" bestFit="1" customWidth="1"/>
    <col min="18" max="18" width="8" style="1" bestFit="1" customWidth="1"/>
    <col min="19" max="19" width="14.7109375" style="1" bestFit="1" customWidth="1"/>
    <col min="20" max="16384" width="9.140625" style="1"/>
  </cols>
  <sheetData>
    <row r="1" spans="2:19" x14ac:dyDescent="0.25">
      <c r="D1" s="1" t="s">
        <v>123</v>
      </c>
    </row>
    <row r="2" spans="2:19" x14ac:dyDescent="0.25">
      <c r="B2" s="27"/>
      <c r="C2" s="12"/>
      <c r="D2" s="125" t="s">
        <v>119</v>
      </c>
      <c r="E2" s="27"/>
      <c r="F2" s="27"/>
      <c r="G2" s="27"/>
      <c r="H2" s="27"/>
      <c r="I2" s="27"/>
    </row>
    <row r="3" spans="2:19" x14ac:dyDescent="0.25">
      <c r="B3" s="103"/>
      <c r="C3" s="104" t="s">
        <v>0</v>
      </c>
      <c r="D3" s="126">
        <v>4.5002029131094431E-3</v>
      </c>
      <c r="E3" s="28"/>
      <c r="F3" s="28"/>
      <c r="G3" s="28"/>
      <c r="H3" s="28"/>
      <c r="I3" s="27"/>
    </row>
    <row r="4" spans="2:19" x14ac:dyDescent="0.25">
      <c r="B4" s="103"/>
      <c r="C4" s="104" t="s">
        <v>1</v>
      </c>
      <c r="D4" s="126">
        <v>1.4076076381279987E-2</v>
      </c>
      <c r="E4" s="28"/>
      <c r="F4" s="28"/>
      <c r="G4" s="28"/>
      <c r="H4" s="28"/>
      <c r="I4" s="27"/>
    </row>
    <row r="5" spans="2:19" x14ac:dyDescent="0.25">
      <c r="B5" s="103"/>
      <c r="C5" s="104" t="s">
        <v>2</v>
      </c>
      <c r="D5" s="126">
        <v>3.1043090547989084E-2</v>
      </c>
      <c r="E5" s="28"/>
      <c r="F5" s="28"/>
      <c r="G5" s="28"/>
      <c r="H5" s="28"/>
      <c r="I5" s="27"/>
      <c r="M5" s="1" t="s">
        <v>88</v>
      </c>
      <c r="O5" s="131">
        <v>0.13683483580803169</v>
      </c>
      <c r="P5" s="1" t="s">
        <v>89</v>
      </c>
    </row>
    <row r="6" spans="2:19" x14ac:dyDescent="0.25">
      <c r="B6" s="103"/>
      <c r="C6" s="104" t="s">
        <v>3</v>
      </c>
      <c r="D6" s="126">
        <v>5.8071961452596188E-2</v>
      </c>
      <c r="E6" s="28"/>
      <c r="F6" s="28"/>
      <c r="G6" s="28"/>
      <c r="H6" s="28"/>
      <c r="I6" s="27"/>
    </row>
    <row r="7" spans="2:19" x14ac:dyDescent="0.25">
      <c r="B7" s="103"/>
      <c r="C7" s="104" t="s">
        <v>4</v>
      </c>
      <c r="D7" s="126">
        <v>1</v>
      </c>
      <c r="E7" s="28"/>
      <c r="F7" s="28"/>
      <c r="G7" s="28"/>
      <c r="H7" s="28"/>
      <c r="I7" s="27"/>
      <c r="J7" s="41"/>
    </row>
    <row r="8" spans="2:19" x14ac:dyDescent="0.25">
      <c r="M8" s="1" t="s">
        <v>61</v>
      </c>
      <c r="O8" s="1">
        <v>5</v>
      </c>
    </row>
    <row r="9" spans="2:19" x14ac:dyDescent="0.25">
      <c r="M9" s="1" t="s">
        <v>62</v>
      </c>
      <c r="O9" s="1">
        <v>12</v>
      </c>
    </row>
    <row r="10" spans="2:19" x14ac:dyDescent="0.25">
      <c r="B10" s="172" t="s">
        <v>15</v>
      </c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</row>
    <row r="12" spans="2:19" x14ac:dyDescent="0.25">
      <c r="B12" s="105" t="s">
        <v>0</v>
      </c>
      <c r="D12" s="1" t="s">
        <v>18</v>
      </c>
      <c r="E12" s="106" t="s">
        <v>19</v>
      </c>
      <c r="F12" s="106" t="s">
        <v>32</v>
      </c>
      <c r="G12" s="106" t="s">
        <v>20</v>
      </c>
      <c r="H12" s="106" t="s">
        <v>21</v>
      </c>
      <c r="I12" s="106" t="s">
        <v>22</v>
      </c>
      <c r="J12" s="106" t="s">
        <v>23</v>
      </c>
      <c r="K12" s="29" t="s">
        <v>24</v>
      </c>
      <c r="M12" s="29" t="s">
        <v>25</v>
      </c>
      <c r="N12" s="29" t="s">
        <v>26</v>
      </c>
      <c r="O12" s="29" t="s">
        <v>27</v>
      </c>
      <c r="P12" s="29" t="s">
        <v>28</v>
      </c>
      <c r="Q12" s="29" t="s">
        <v>29</v>
      </c>
      <c r="R12" s="29" t="s">
        <v>30</v>
      </c>
      <c r="S12" s="29" t="s">
        <v>31</v>
      </c>
    </row>
    <row r="13" spans="2:19" ht="15.75" x14ac:dyDescent="0.25">
      <c r="C13" s="12" t="s">
        <v>6</v>
      </c>
      <c r="D13" s="107">
        <f>'0 days'!C10</f>
        <v>0</v>
      </c>
      <c r="E13" s="107">
        <f>D13*R13</f>
        <v>0</v>
      </c>
      <c r="F13" s="2">
        <f>$D$3</f>
        <v>4.5002029131094431E-3</v>
      </c>
      <c r="G13" s="127">
        <f>EFA!$AD$2</f>
        <v>0.55000000000000004</v>
      </c>
      <c r="H13" s="129">
        <f>LGD!D3</f>
        <v>0</v>
      </c>
      <c r="I13" s="107">
        <f>E13*F13*G13*H13</f>
        <v>0</v>
      </c>
      <c r="J13" s="24">
        <f>1/((1+($O$13/12))^(M13-Q13))</f>
        <v>0.93423218503205618</v>
      </c>
      <c r="K13" s="107">
        <f>I13*J13</f>
        <v>0</v>
      </c>
      <c r="M13" s="1">
        <v>12</v>
      </c>
      <c r="N13" s="1">
        <v>1</v>
      </c>
      <c r="O13" s="108">
        <f>$O$5</f>
        <v>0.13683483580803169</v>
      </c>
      <c r="P13" s="109">
        <f>PMT(O13/12,M13,-N13,0,0)</f>
        <v>8.9638258506994986E-2</v>
      </c>
      <c r="Q13" s="1">
        <f>M13-S13</f>
        <v>6</v>
      </c>
      <c r="R13" s="138">
        <v>1</v>
      </c>
      <c r="S13" s="1">
        <v>6</v>
      </c>
    </row>
    <row r="14" spans="2:19" ht="15.75" x14ac:dyDescent="0.25">
      <c r="C14" s="12" t="s">
        <v>7</v>
      </c>
      <c r="D14" s="107">
        <f>'0 days'!D10</f>
        <v>0</v>
      </c>
      <c r="E14" s="107">
        <f t="shared" ref="E14:E21" si="0">D14*R14</f>
        <v>0</v>
      </c>
      <c r="F14" s="2">
        <f t="shared" ref="F14:F21" si="1">$D$3</f>
        <v>4.5002029131094431E-3</v>
      </c>
      <c r="G14" s="127">
        <f>EFA!$AD$2</f>
        <v>0.55000000000000004</v>
      </c>
      <c r="H14" s="129">
        <f>LGD!D4</f>
        <v>0</v>
      </c>
      <c r="I14" s="107">
        <f t="shared" ref="I14:I21" si="2">E14*F14*G14*H14</f>
        <v>0</v>
      </c>
      <c r="J14" s="24">
        <f t="shared" ref="J14:J21" si="3">1/((1+($O$13/12))^(M14-Q14))</f>
        <v>0.93423218503205618</v>
      </c>
      <c r="K14" s="107">
        <f t="shared" ref="K14:K21" si="4">I14*J14</f>
        <v>0</v>
      </c>
      <c r="M14" s="1">
        <v>12</v>
      </c>
      <c r="N14" s="1">
        <v>1</v>
      </c>
      <c r="O14" s="108">
        <f t="shared" ref="O14:O21" si="5">$O$5</f>
        <v>0.13683483580803169</v>
      </c>
      <c r="P14" s="109">
        <f t="shared" ref="P14:P21" si="6">PMT(O14/12,M14,-N14,0,0)</f>
        <v>8.9638258506994986E-2</v>
      </c>
      <c r="Q14" s="1">
        <f t="shared" ref="Q14:Q21" si="7">M14-S14</f>
        <v>6</v>
      </c>
      <c r="R14" s="138">
        <v>1</v>
      </c>
      <c r="S14" s="1">
        <v>6</v>
      </c>
    </row>
    <row r="15" spans="2:19" ht="15.75" x14ac:dyDescent="0.25">
      <c r="C15" s="12" t="s">
        <v>8</v>
      </c>
      <c r="D15" s="107">
        <f>'0 days'!E10</f>
        <v>0</v>
      </c>
      <c r="E15" s="107">
        <f t="shared" si="0"/>
        <v>0</v>
      </c>
      <c r="F15" s="2">
        <f t="shared" si="1"/>
        <v>4.5002029131094431E-3</v>
      </c>
      <c r="G15" s="127">
        <f>EFA!$AD$2</f>
        <v>0.55000000000000004</v>
      </c>
      <c r="H15" s="129">
        <f>LGD!D5</f>
        <v>0</v>
      </c>
      <c r="I15" s="107">
        <f t="shared" si="2"/>
        <v>0</v>
      </c>
      <c r="J15" s="24">
        <f t="shared" si="3"/>
        <v>0.93423218503205618</v>
      </c>
      <c r="K15" s="107">
        <f t="shared" si="4"/>
        <v>0</v>
      </c>
      <c r="M15" s="1">
        <v>12</v>
      </c>
      <c r="N15" s="1">
        <v>1</v>
      </c>
      <c r="O15" s="108">
        <f t="shared" si="5"/>
        <v>0.13683483580803169</v>
      </c>
      <c r="P15" s="109">
        <f t="shared" si="6"/>
        <v>8.9638258506994986E-2</v>
      </c>
      <c r="Q15" s="1">
        <f t="shared" si="7"/>
        <v>6</v>
      </c>
      <c r="R15" s="138">
        <v>1</v>
      </c>
      <c r="S15" s="1">
        <v>6</v>
      </c>
    </row>
    <row r="16" spans="2:19" ht="15.75" x14ac:dyDescent="0.25">
      <c r="C16" s="12" t="s">
        <v>9</v>
      </c>
      <c r="D16" s="107">
        <f>'0 days'!F10</f>
        <v>0</v>
      </c>
      <c r="E16" s="107">
        <f t="shared" si="0"/>
        <v>0</v>
      </c>
      <c r="F16" s="2">
        <f t="shared" si="1"/>
        <v>4.5002029131094431E-3</v>
      </c>
      <c r="G16" s="127">
        <f>EFA!$AD$2</f>
        <v>0.55000000000000004</v>
      </c>
      <c r="H16" s="129">
        <f>LGD!D6</f>
        <v>0</v>
      </c>
      <c r="I16" s="107">
        <f t="shared" si="2"/>
        <v>0</v>
      </c>
      <c r="J16" s="24">
        <f t="shared" si="3"/>
        <v>0.93423218503205618</v>
      </c>
      <c r="K16" s="107">
        <f t="shared" si="4"/>
        <v>0</v>
      </c>
      <c r="M16" s="1">
        <v>12</v>
      </c>
      <c r="N16" s="1">
        <v>1</v>
      </c>
      <c r="O16" s="108">
        <f t="shared" si="5"/>
        <v>0.13683483580803169</v>
      </c>
      <c r="P16" s="109">
        <f t="shared" si="6"/>
        <v>8.9638258506994986E-2</v>
      </c>
      <c r="Q16" s="1">
        <f t="shared" si="7"/>
        <v>6</v>
      </c>
      <c r="R16" s="138">
        <v>1</v>
      </c>
      <c r="S16" s="1">
        <v>6</v>
      </c>
    </row>
    <row r="17" spans="2:19" ht="15.75" x14ac:dyDescent="0.25">
      <c r="C17" s="12" t="s">
        <v>10</v>
      </c>
      <c r="D17" s="107">
        <f>'0 days'!G10</f>
        <v>0</v>
      </c>
      <c r="E17" s="107">
        <f t="shared" si="0"/>
        <v>0</v>
      </c>
      <c r="F17" s="2">
        <f t="shared" si="1"/>
        <v>4.5002029131094431E-3</v>
      </c>
      <c r="G17" s="127">
        <f>EFA!$AD$2</f>
        <v>0.55000000000000004</v>
      </c>
      <c r="H17" s="129">
        <f>LGD!D7</f>
        <v>0</v>
      </c>
      <c r="I17" s="107">
        <f t="shared" si="2"/>
        <v>0</v>
      </c>
      <c r="J17" s="24">
        <f t="shared" si="3"/>
        <v>0.93423218503205618</v>
      </c>
      <c r="K17" s="107">
        <f t="shared" si="4"/>
        <v>0</v>
      </c>
      <c r="M17" s="1">
        <v>12</v>
      </c>
      <c r="N17" s="1">
        <v>1</v>
      </c>
      <c r="O17" s="108">
        <f t="shared" si="5"/>
        <v>0.13683483580803169</v>
      </c>
      <c r="P17" s="109">
        <f t="shared" si="6"/>
        <v>8.9638258506994986E-2</v>
      </c>
      <c r="Q17" s="1">
        <f t="shared" si="7"/>
        <v>6</v>
      </c>
      <c r="R17" s="138">
        <v>1</v>
      </c>
      <c r="S17" s="1">
        <v>6</v>
      </c>
    </row>
    <row r="18" spans="2:19" ht="15.75" x14ac:dyDescent="0.25">
      <c r="C18" s="12" t="s">
        <v>11</v>
      </c>
      <c r="D18" s="107">
        <f>'0 days'!H10</f>
        <v>0</v>
      </c>
      <c r="E18" s="107">
        <f t="shared" si="0"/>
        <v>0</v>
      </c>
      <c r="F18" s="2">
        <f t="shared" si="1"/>
        <v>4.5002029131094431E-3</v>
      </c>
      <c r="G18" s="127">
        <f>EFA!$AD$2</f>
        <v>0.55000000000000004</v>
      </c>
      <c r="H18" s="129">
        <f>LGD!D8</f>
        <v>0</v>
      </c>
      <c r="I18" s="107">
        <f t="shared" si="2"/>
        <v>0</v>
      </c>
      <c r="J18" s="24">
        <f t="shared" si="3"/>
        <v>0.93423218503205618</v>
      </c>
      <c r="K18" s="107">
        <f t="shared" si="4"/>
        <v>0</v>
      </c>
      <c r="M18" s="1">
        <v>12</v>
      </c>
      <c r="N18" s="1">
        <v>1</v>
      </c>
      <c r="O18" s="108">
        <f t="shared" si="5"/>
        <v>0.13683483580803169</v>
      </c>
      <c r="P18" s="109">
        <f t="shared" si="6"/>
        <v>8.9638258506994986E-2</v>
      </c>
      <c r="Q18" s="1">
        <f t="shared" si="7"/>
        <v>6</v>
      </c>
      <c r="R18" s="138">
        <v>1</v>
      </c>
      <c r="S18" s="1">
        <v>6</v>
      </c>
    </row>
    <row r="19" spans="2:19" ht="15.75" x14ac:dyDescent="0.25">
      <c r="C19" s="12" t="s">
        <v>12</v>
      </c>
      <c r="D19" s="107">
        <f>'0 days'!I10</f>
        <v>0</v>
      </c>
      <c r="E19" s="107">
        <f t="shared" si="0"/>
        <v>0</v>
      </c>
      <c r="F19" s="2">
        <f t="shared" si="1"/>
        <v>4.5002029131094431E-3</v>
      </c>
      <c r="G19" s="127">
        <f>EFA!$AD$2</f>
        <v>0.55000000000000004</v>
      </c>
      <c r="H19" s="129">
        <f>LGD!D9</f>
        <v>0</v>
      </c>
      <c r="I19" s="107">
        <f t="shared" si="2"/>
        <v>0</v>
      </c>
      <c r="J19" s="24">
        <f t="shared" si="3"/>
        <v>0.93423218503205618</v>
      </c>
      <c r="K19" s="107">
        <f t="shared" si="4"/>
        <v>0</v>
      </c>
      <c r="M19" s="1">
        <v>12</v>
      </c>
      <c r="N19" s="1">
        <v>1</v>
      </c>
      <c r="O19" s="108">
        <f t="shared" si="5"/>
        <v>0.13683483580803169</v>
      </c>
      <c r="P19" s="109">
        <f t="shared" si="6"/>
        <v>8.9638258506994986E-2</v>
      </c>
      <c r="Q19" s="1">
        <f t="shared" si="7"/>
        <v>6</v>
      </c>
      <c r="R19" s="138">
        <v>1</v>
      </c>
      <c r="S19" s="1">
        <v>6</v>
      </c>
    </row>
    <row r="20" spans="2:19" ht="15.75" x14ac:dyDescent="0.25">
      <c r="C20" s="12" t="s">
        <v>13</v>
      </c>
      <c r="D20" s="107">
        <f>'0 days'!J10</f>
        <v>0</v>
      </c>
      <c r="E20" s="107">
        <f t="shared" si="0"/>
        <v>0</v>
      </c>
      <c r="F20" s="2">
        <f t="shared" si="1"/>
        <v>4.5002029131094431E-3</v>
      </c>
      <c r="G20" s="127">
        <f>EFA!$AD$2</f>
        <v>0.55000000000000004</v>
      </c>
      <c r="H20" s="129">
        <f>LGD!D10</f>
        <v>0</v>
      </c>
      <c r="I20" s="107">
        <f t="shared" si="2"/>
        <v>0</v>
      </c>
      <c r="J20" s="24">
        <f t="shared" si="3"/>
        <v>0.93423218503205618</v>
      </c>
      <c r="K20" s="107">
        <f t="shared" si="4"/>
        <v>0</v>
      </c>
      <c r="M20" s="1">
        <v>12</v>
      </c>
      <c r="N20" s="1">
        <v>1</v>
      </c>
      <c r="O20" s="108">
        <f t="shared" si="5"/>
        <v>0.13683483580803169</v>
      </c>
      <c r="P20" s="109">
        <f t="shared" si="6"/>
        <v>8.9638258506994986E-2</v>
      </c>
      <c r="Q20" s="1">
        <f t="shared" si="7"/>
        <v>6</v>
      </c>
      <c r="R20" s="138">
        <v>1</v>
      </c>
      <c r="S20" s="1">
        <v>6</v>
      </c>
    </row>
    <row r="21" spans="2:19" ht="15.75" x14ac:dyDescent="0.25">
      <c r="C21" s="110" t="s">
        <v>14</v>
      </c>
      <c r="D21" s="111">
        <f>'0 days'!K10</f>
        <v>0</v>
      </c>
      <c r="E21" s="111">
        <f t="shared" si="0"/>
        <v>0</v>
      </c>
      <c r="F21" s="112">
        <f t="shared" si="1"/>
        <v>4.5002029131094431E-3</v>
      </c>
      <c r="G21" s="128">
        <f>EFA!$AD$2</f>
        <v>0.55000000000000004</v>
      </c>
      <c r="H21" s="130">
        <f>LGD!D11</f>
        <v>0</v>
      </c>
      <c r="I21" s="111">
        <f t="shared" si="2"/>
        <v>0</v>
      </c>
      <c r="J21" s="24">
        <f t="shared" si="3"/>
        <v>0.93423218503205618</v>
      </c>
      <c r="K21" s="111">
        <f t="shared" si="4"/>
        <v>0</v>
      </c>
      <c r="M21" s="1">
        <v>12</v>
      </c>
      <c r="N21" s="1">
        <v>1</v>
      </c>
      <c r="O21" s="108">
        <f t="shared" si="5"/>
        <v>0.13683483580803169</v>
      </c>
      <c r="P21" s="109">
        <f t="shared" si="6"/>
        <v>8.9638258506994986E-2</v>
      </c>
      <c r="Q21" s="1">
        <f t="shared" si="7"/>
        <v>6</v>
      </c>
      <c r="R21" s="138">
        <v>1</v>
      </c>
      <c r="S21" s="1">
        <v>6</v>
      </c>
    </row>
    <row r="22" spans="2:19" ht="16.5" thickBot="1" x14ac:dyDescent="0.3">
      <c r="B22" s="50" t="s">
        <v>71</v>
      </c>
      <c r="C22" s="50"/>
      <c r="D22" s="113">
        <f>SUM(D13:D21)</f>
        <v>0</v>
      </c>
      <c r="E22" s="113">
        <f>SUM(E13:E21)</f>
        <v>0</v>
      </c>
      <c r="F22" s="114"/>
      <c r="G22" s="115"/>
      <c r="H22" s="116"/>
      <c r="I22" s="113">
        <f>SUM(I13:I21)</f>
        <v>0</v>
      </c>
      <c r="J22" s="25"/>
      <c r="K22" s="113">
        <f>SUM(K13:K21)</f>
        <v>0</v>
      </c>
      <c r="O22" s="117"/>
      <c r="P22" s="109"/>
      <c r="R22" s="109"/>
    </row>
    <row r="24" spans="2:19" ht="15.75" x14ac:dyDescent="0.25">
      <c r="B24" s="104" t="s">
        <v>1</v>
      </c>
      <c r="C24" s="12" t="s">
        <v>6</v>
      </c>
      <c r="D24" s="107">
        <f>'0-30days'!C10</f>
        <v>0</v>
      </c>
      <c r="E24" s="107">
        <f>D24*R24</f>
        <v>0</v>
      </c>
      <c r="F24" s="2">
        <f>$D$4</f>
        <v>1.4076076381279987E-2</v>
      </c>
      <c r="G24" s="127">
        <f>EFA!$AD$2</f>
        <v>0.55000000000000004</v>
      </c>
      <c r="H24" s="129">
        <f>LGD!D3</f>
        <v>0</v>
      </c>
      <c r="I24" s="107">
        <f>E24*F24*G24*H24</f>
        <v>0</v>
      </c>
      <c r="J24" s="24">
        <f t="shared" ref="J24:J32" si="8">1/((1+($O$13/12))^(M24-Q24))</f>
        <v>0.93423218503205618</v>
      </c>
      <c r="K24" s="107">
        <f>I24*J24</f>
        <v>0</v>
      </c>
      <c r="M24" s="1">
        <v>12</v>
      </c>
      <c r="N24" s="1">
        <v>1</v>
      </c>
      <c r="O24" s="108">
        <f t="shared" ref="O24:O32" si="9">$O$5</f>
        <v>0.13683483580803169</v>
      </c>
      <c r="P24" s="109">
        <f>PMT(O24/12,M24,-N24,0,0)</f>
        <v>8.9638258506994986E-2</v>
      </c>
      <c r="Q24" s="1">
        <f>M24-S24</f>
        <v>6</v>
      </c>
      <c r="R24" s="109">
        <v>1</v>
      </c>
      <c r="S24" s="1">
        <v>6</v>
      </c>
    </row>
    <row r="25" spans="2:19" ht="15.75" x14ac:dyDescent="0.25">
      <c r="C25" s="12" t="s">
        <v>7</v>
      </c>
      <c r="D25" s="107">
        <f>'0-30days'!D10</f>
        <v>0</v>
      </c>
      <c r="E25" s="107">
        <f t="shared" ref="E25:E32" si="10">D25*R25</f>
        <v>0</v>
      </c>
      <c r="F25" s="2">
        <f t="shared" ref="F25:F32" si="11">$D$4</f>
        <v>1.4076076381279987E-2</v>
      </c>
      <c r="G25" s="127">
        <f>EFA!$AD$2</f>
        <v>0.55000000000000004</v>
      </c>
      <c r="H25" s="129">
        <f>LGD!D4</f>
        <v>0</v>
      </c>
      <c r="I25" s="107">
        <f t="shared" ref="I25:I32" si="12">E25*F25*G25*H25</f>
        <v>0</v>
      </c>
      <c r="J25" s="24">
        <f t="shared" si="8"/>
        <v>0.93423218503205618</v>
      </c>
      <c r="K25" s="107">
        <f t="shared" ref="K25:K32" si="13">I25*J25</f>
        <v>0</v>
      </c>
      <c r="M25" s="1">
        <v>12</v>
      </c>
      <c r="N25" s="1">
        <v>1</v>
      </c>
      <c r="O25" s="108">
        <f t="shared" si="9"/>
        <v>0.13683483580803169</v>
      </c>
      <c r="P25" s="109">
        <f t="shared" ref="P25:P32" si="14">PMT(O25/12,M25,-N25,0,0)</f>
        <v>8.9638258506994986E-2</v>
      </c>
      <c r="Q25" s="1">
        <f t="shared" ref="Q25:Q32" si="15">M25-S25</f>
        <v>6</v>
      </c>
      <c r="R25" s="109">
        <v>1</v>
      </c>
      <c r="S25" s="1">
        <v>6</v>
      </c>
    </row>
    <row r="26" spans="2:19" ht="15.75" x14ac:dyDescent="0.25">
      <c r="C26" s="12" t="s">
        <v>8</v>
      </c>
      <c r="D26" s="107">
        <f>'0-30days'!E10</f>
        <v>0</v>
      </c>
      <c r="E26" s="107">
        <f t="shared" si="10"/>
        <v>0</v>
      </c>
      <c r="F26" s="2">
        <f t="shared" si="11"/>
        <v>1.4076076381279987E-2</v>
      </c>
      <c r="G26" s="127">
        <f>EFA!$AD$2</f>
        <v>0.55000000000000004</v>
      </c>
      <c r="H26" s="129">
        <f>LGD!D5</f>
        <v>0</v>
      </c>
      <c r="I26" s="107">
        <f t="shared" si="12"/>
        <v>0</v>
      </c>
      <c r="J26" s="24">
        <f t="shared" si="8"/>
        <v>0.93423218503205618</v>
      </c>
      <c r="K26" s="107">
        <f t="shared" si="13"/>
        <v>0</v>
      </c>
      <c r="M26" s="1">
        <v>12</v>
      </c>
      <c r="N26" s="1">
        <v>1</v>
      </c>
      <c r="O26" s="108">
        <f t="shared" si="9"/>
        <v>0.13683483580803169</v>
      </c>
      <c r="P26" s="109">
        <f t="shared" si="14"/>
        <v>8.9638258506994986E-2</v>
      </c>
      <c r="Q26" s="1">
        <f t="shared" si="15"/>
        <v>6</v>
      </c>
      <c r="R26" s="109">
        <v>1</v>
      </c>
      <c r="S26" s="1">
        <v>6</v>
      </c>
    </row>
    <row r="27" spans="2:19" ht="15.75" x14ac:dyDescent="0.25">
      <c r="C27" s="12" t="s">
        <v>9</v>
      </c>
      <c r="D27" s="107">
        <f>'0-30days'!F10</f>
        <v>0</v>
      </c>
      <c r="E27" s="107">
        <f t="shared" si="10"/>
        <v>0</v>
      </c>
      <c r="F27" s="2">
        <f t="shared" si="11"/>
        <v>1.4076076381279987E-2</v>
      </c>
      <c r="G27" s="127">
        <f>EFA!$AD$2</f>
        <v>0.55000000000000004</v>
      </c>
      <c r="H27" s="129">
        <f>LGD!D6</f>
        <v>0</v>
      </c>
      <c r="I27" s="107">
        <f t="shared" si="12"/>
        <v>0</v>
      </c>
      <c r="J27" s="24">
        <f t="shared" si="8"/>
        <v>0.93423218503205618</v>
      </c>
      <c r="K27" s="107">
        <f t="shared" si="13"/>
        <v>0</v>
      </c>
      <c r="M27" s="1">
        <v>12</v>
      </c>
      <c r="N27" s="1">
        <v>1</v>
      </c>
      <c r="O27" s="108">
        <f t="shared" si="9"/>
        <v>0.13683483580803169</v>
      </c>
      <c r="P27" s="109">
        <f t="shared" si="14"/>
        <v>8.9638258506994986E-2</v>
      </c>
      <c r="Q27" s="1">
        <f t="shared" si="15"/>
        <v>6</v>
      </c>
      <c r="R27" s="109">
        <v>1</v>
      </c>
      <c r="S27" s="1">
        <v>6</v>
      </c>
    </row>
    <row r="28" spans="2:19" ht="15.75" x14ac:dyDescent="0.25">
      <c r="C28" s="12" t="s">
        <v>10</v>
      </c>
      <c r="D28" s="107">
        <f>'0-30days'!G10</f>
        <v>0</v>
      </c>
      <c r="E28" s="107">
        <f t="shared" si="10"/>
        <v>0</v>
      </c>
      <c r="F28" s="2">
        <f t="shared" si="11"/>
        <v>1.4076076381279987E-2</v>
      </c>
      <c r="G28" s="127">
        <f>EFA!$AD$2</f>
        <v>0.55000000000000004</v>
      </c>
      <c r="H28" s="129">
        <f>LGD!D7</f>
        <v>0</v>
      </c>
      <c r="I28" s="107">
        <f t="shared" si="12"/>
        <v>0</v>
      </c>
      <c r="J28" s="24">
        <f t="shared" si="8"/>
        <v>0.93423218503205618</v>
      </c>
      <c r="K28" s="107">
        <f t="shared" si="13"/>
        <v>0</v>
      </c>
      <c r="M28" s="1">
        <v>12</v>
      </c>
      <c r="N28" s="1">
        <v>1</v>
      </c>
      <c r="O28" s="108">
        <f t="shared" si="9"/>
        <v>0.13683483580803169</v>
      </c>
      <c r="P28" s="109">
        <f t="shared" si="14"/>
        <v>8.9638258506994986E-2</v>
      </c>
      <c r="Q28" s="1">
        <f t="shared" si="15"/>
        <v>6</v>
      </c>
      <c r="R28" s="109">
        <v>1</v>
      </c>
      <c r="S28" s="1">
        <v>6</v>
      </c>
    </row>
    <row r="29" spans="2:19" ht="15.75" x14ac:dyDescent="0.25">
      <c r="C29" s="12" t="s">
        <v>11</v>
      </c>
      <c r="D29" s="107">
        <f>'0-30days'!H10</f>
        <v>0</v>
      </c>
      <c r="E29" s="107">
        <f t="shared" si="10"/>
        <v>0</v>
      </c>
      <c r="F29" s="2">
        <f t="shared" si="11"/>
        <v>1.4076076381279987E-2</v>
      </c>
      <c r="G29" s="127">
        <f>EFA!$AD$2</f>
        <v>0.55000000000000004</v>
      </c>
      <c r="H29" s="129">
        <f>LGD!D8</f>
        <v>0</v>
      </c>
      <c r="I29" s="107">
        <f t="shared" si="12"/>
        <v>0</v>
      </c>
      <c r="J29" s="24">
        <f t="shared" si="8"/>
        <v>0.93423218503205618</v>
      </c>
      <c r="K29" s="107">
        <f t="shared" si="13"/>
        <v>0</v>
      </c>
      <c r="M29" s="1">
        <v>12</v>
      </c>
      <c r="N29" s="1">
        <v>1</v>
      </c>
      <c r="O29" s="108">
        <f t="shared" si="9"/>
        <v>0.13683483580803169</v>
      </c>
      <c r="P29" s="109">
        <f t="shared" si="14"/>
        <v>8.9638258506994986E-2</v>
      </c>
      <c r="Q29" s="1">
        <f t="shared" si="15"/>
        <v>6</v>
      </c>
      <c r="R29" s="109">
        <v>1</v>
      </c>
      <c r="S29" s="1">
        <v>6</v>
      </c>
    </row>
    <row r="30" spans="2:19" ht="15.75" x14ac:dyDescent="0.25">
      <c r="C30" s="12" t="s">
        <v>12</v>
      </c>
      <c r="D30" s="107">
        <f>'0-30days'!I10</f>
        <v>0</v>
      </c>
      <c r="E30" s="107">
        <f t="shared" si="10"/>
        <v>0</v>
      </c>
      <c r="F30" s="2">
        <f t="shared" si="11"/>
        <v>1.4076076381279987E-2</v>
      </c>
      <c r="G30" s="127">
        <f>EFA!$AD$2</f>
        <v>0.55000000000000004</v>
      </c>
      <c r="H30" s="129">
        <f>LGD!D9</f>
        <v>0</v>
      </c>
      <c r="I30" s="107">
        <f t="shared" si="12"/>
        <v>0</v>
      </c>
      <c r="J30" s="24">
        <f t="shared" si="8"/>
        <v>0.93423218503205618</v>
      </c>
      <c r="K30" s="107">
        <f t="shared" si="13"/>
        <v>0</v>
      </c>
      <c r="M30" s="1">
        <v>12</v>
      </c>
      <c r="N30" s="1">
        <v>1</v>
      </c>
      <c r="O30" s="108">
        <f t="shared" si="9"/>
        <v>0.13683483580803169</v>
      </c>
      <c r="P30" s="109">
        <f t="shared" si="14"/>
        <v>8.9638258506994986E-2</v>
      </c>
      <c r="Q30" s="1">
        <f t="shared" si="15"/>
        <v>6</v>
      </c>
      <c r="R30" s="109">
        <v>1</v>
      </c>
      <c r="S30" s="1">
        <v>6</v>
      </c>
    </row>
    <row r="31" spans="2:19" ht="15.75" x14ac:dyDescent="0.25">
      <c r="C31" s="12" t="s">
        <v>13</v>
      </c>
      <c r="D31" s="107">
        <f>'0-30days'!J10</f>
        <v>0</v>
      </c>
      <c r="E31" s="107">
        <f t="shared" si="10"/>
        <v>0</v>
      </c>
      <c r="F31" s="2">
        <f t="shared" si="11"/>
        <v>1.4076076381279987E-2</v>
      </c>
      <c r="G31" s="127">
        <f>EFA!$AD$2</f>
        <v>0.55000000000000004</v>
      </c>
      <c r="H31" s="129">
        <f>LGD!D10</f>
        <v>0</v>
      </c>
      <c r="I31" s="107">
        <f t="shared" si="12"/>
        <v>0</v>
      </c>
      <c r="J31" s="24">
        <f t="shared" si="8"/>
        <v>0.93423218503205618</v>
      </c>
      <c r="K31" s="107">
        <f t="shared" si="13"/>
        <v>0</v>
      </c>
      <c r="M31" s="1">
        <v>12</v>
      </c>
      <c r="N31" s="1">
        <v>1</v>
      </c>
      <c r="O31" s="108">
        <f t="shared" si="9"/>
        <v>0.13683483580803169</v>
      </c>
      <c r="P31" s="109">
        <f t="shared" si="14"/>
        <v>8.9638258506994986E-2</v>
      </c>
      <c r="Q31" s="1">
        <f t="shared" si="15"/>
        <v>6</v>
      </c>
      <c r="R31" s="109">
        <v>1</v>
      </c>
      <c r="S31" s="1">
        <v>6</v>
      </c>
    </row>
    <row r="32" spans="2:19" ht="15.75" x14ac:dyDescent="0.25">
      <c r="C32" s="12" t="s">
        <v>14</v>
      </c>
      <c r="D32" s="107">
        <f>'0-30days'!K10</f>
        <v>0</v>
      </c>
      <c r="E32" s="107">
        <f t="shared" si="10"/>
        <v>0</v>
      </c>
      <c r="F32" s="2">
        <f t="shared" si="11"/>
        <v>1.4076076381279987E-2</v>
      </c>
      <c r="G32" s="127">
        <f>EFA!$AD$2</f>
        <v>0.55000000000000004</v>
      </c>
      <c r="H32" s="129">
        <f>LGD!D11</f>
        <v>0</v>
      </c>
      <c r="I32" s="107">
        <f t="shared" si="12"/>
        <v>0</v>
      </c>
      <c r="J32" s="24">
        <f t="shared" si="8"/>
        <v>0.93423218503205618</v>
      </c>
      <c r="K32" s="107">
        <f t="shared" si="13"/>
        <v>0</v>
      </c>
      <c r="M32" s="1">
        <v>12</v>
      </c>
      <c r="N32" s="1">
        <v>1</v>
      </c>
      <c r="O32" s="108">
        <f t="shared" si="9"/>
        <v>0.13683483580803169</v>
      </c>
      <c r="P32" s="109">
        <f t="shared" si="14"/>
        <v>8.9638258506994986E-2</v>
      </c>
      <c r="Q32" s="1">
        <f t="shared" si="15"/>
        <v>6</v>
      </c>
      <c r="R32" s="109">
        <v>1</v>
      </c>
      <c r="S32" s="1">
        <v>6</v>
      </c>
    </row>
    <row r="33" spans="2:19" ht="16.5" thickBot="1" x14ac:dyDescent="0.3">
      <c r="B33" s="50" t="s">
        <v>72</v>
      </c>
      <c r="C33" s="50"/>
      <c r="D33" s="113">
        <f>SUM(D24:D32)</f>
        <v>0</v>
      </c>
      <c r="E33" s="113">
        <f>SUM(E24:E32)</f>
        <v>0</v>
      </c>
      <c r="F33" s="114"/>
      <c r="G33" s="115"/>
      <c r="H33" s="116"/>
      <c r="I33" s="113">
        <f>SUM(I24:I32)</f>
        <v>0</v>
      </c>
      <c r="J33" s="25"/>
      <c r="K33" s="113">
        <f>SUM(K24:K32)</f>
        <v>0</v>
      </c>
      <c r="O33" s="117"/>
      <c r="P33" s="109"/>
      <c r="R33" s="109"/>
    </row>
    <row r="35" spans="2:19" ht="15.75" x14ac:dyDescent="0.25">
      <c r="B35" s="104" t="s">
        <v>2</v>
      </c>
      <c r="C35" s="12" t="s">
        <v>6</v>
      </c>
      <c r="D35" s="107">
        <f>'31-60 days'!C11</f>
        <v>0</v>
      </c>
      <c r="E35" s="107">
        <f>D35*R35</f>
        <v>0</v>
      </c>
      <c r="F35" s="2">
        <f>$D$5</f>
        <v>3.1043090547989084E-2</v>
      </c>
      <c r="G35" s="127">
        <f>EFA!$AD$2</f>
        <v>0.55000000000000004</v>
      </c>
      <c r="H35" s="129">
        <f>LGD!D3</f>
        <v>0</v>
      </c>
      <c r="I35" s="107">
        <f>E35*F35*G35*H35</f>
        <v>0</v>
      </c>
      <c r="J35" s="24">
        <f t="shared" ref="J35:J43" si="16">1/((1+($O$13/12))^(M35-Q35))</f>
        <v>0.93423218503205618</v>
      </c>
      <c r="K35" s="107">
        <f>I35*J35</f>
        <v>0</v>
      </c>
      <c r="M35" s="1">
        <v>12</v>
      </c>
      <c r="N35" s="1">
        <v>1</v>
      </c>
      <c r="O35" s="108">
        <f t="shared" ref="O35:O43" si="17">$O$5</f>
        <v>0.13683483580803169</v>
      </c>
      <c r="P35" s="109">
        <f>PMT(O35/12,M35,-N35,0,0)</f>
        <v>8.9638258506994986E-2</v>
      </c>
      <c r="Q35" s="1">
        <f>M35-S35</f>
        <v>6</v>
      </c>
      <c r="R35" s="109">
        <v>1</v>
      </c>
      <c r="S35" s="1">
        <v>6</v>
      </c>
    </row>
    <row r="36" spans="2:19" ht="15.75" x14ac:dyDescent="0.25">
      <c r="C36" s="12" t="s">
        <v>7</v>
      </c>
      <c r="D36" s="107">
        <f>'31-60 days'!D11</f>
        <v>0</v>
      </c>
      <c r="E36" s="107">
        <f t="shared" ref="E36:E43" si="18">D36*R36</f>
        <v>0</v>
      </c>
      <c r="F36" s="2">
        <f t="shared" ref="F36:F43" si="19">$D$5</f>
        <v>3.1043090547989084E-2</v>
      </c>
      <c r="G36" s="127">
        <f>EFA!$AD$2</f>
        <v>0.55000000000000004</v>
      </c>
      <c r="H36" s="129">
        <f>LGD!D4</f>
        <v>0</v>
      </c>
      <c r="I36" s="107">
        <f t="shared" ref="I36:I43" si="20">E36*F36*G36*H36</f>
        <v>0</v>
      </c>
      <c r="J36" s="24">
        <f t="shared" si="16"/>
        <v>0.93423218503205618</v>
      </c>
      <c r="K36" s="107">
        <f t="shared" ref="K36:K43" si="21">I36*J36</f>
        <v>0</v>
      </c>
      <c r="M36" s="1">
        <v>12</v>
      </c>
      <c r="N36" s="1">
        <v>1</v>
      </c>
      <c r="O36" s="108">
        <f t="shared" si="17"/>
        <v>0.13683483580803169</v>
      </c>
      <c r="P36" s="109">
        <f t="shared" ref="P36:P43" si="22">PMT(O36/12,M36,-N36,0,0)</f>
        <v>8.9638258506994986E-2</v>
      </c>
      <c r="Q36" s="1">
        <f t="shared" ref="Q36:Q43" si="23">M36-S36</f>
        <v>6</v>
      </c>
      <c r="R36" s="109">
        <v>1</v>
      </c>
      <c r="S36" s="1">
        <v>6</v>
      </c>
    </row>
    <row r="37" spans="2:19" ht="15.75" x14ac:dyDescent="0.25">
      <c r="C37" s="12" t="s">
        <v>8</v>
      </c>
      <c r="D37" s="107">
        <f>'31-60 days'!E11</f>
        <v>0</v>
      </c>
      <c r="E37" s="107">
        <f t="shared" si="18"/>
        <v>0</v>
      </c>
      <c r="F37" s="2">
        <f t="shared" si="19"/>
        <v>3.1043090547989084E-2</v>
      </c>
      <c r="G37" s="127">
        <f>EFA!$AD$2</f>
        <v>0.55000000000000004</v>
      </c>
      <c r="H37" s="129">
        <f>LGD!D5</f>
        <v>0</v>
      </c>
      <c r="I37" s="107">
        <f t="shared" si="20"/>
        <v>0</v>
      </c>
      <c r="J37" s="24">
        <f t="shared" si="16"/>
        <v>0.93423218503205618</v>
      </c>
      <c r="K37" s="107">
        <f t="shared" si="21"/>
        <v>0</v>
      </c>
      <c r="M37" s="1">
        <v>12</v>
      </c>
      <c r="N37" s="1">
        <v>1</v>
      </c>
      <c r="O37" s="108">
        <f t="shared" si="17"/>
        <v>0.13683483580803169</v>
      </c>
      <c r="P37" s="109">
        <f t="shared" si="22"/>
        <v>8.9638258506994986E-2</v>
      </c>
      <c r="Q37" s="1">
        <f t="shared" si="23"/>
        <v>6</v>
      </c>
      <c r="R37" s="109">
        <v>1</v>
      </c>
      <c r="S37" s="1">
        <v>6</v>
      </c>
    </row>
    <row r="38" spans="2:19" ht="15.75" x14ac:dyDescent="0.25">
      <c r="C38" s="12" t="s">
        <v>9</v>
      </c>
      <c r="D38" s="107">
        <f>'31-60 days'!F11</f>
        <v>0</v>
      </c>
      <c r="E38" s="107">
        <f t="shared" si="18"/>
        <v>0</v>
      </c>
      <c r="F38" s="2">
        <f t="shared" si="19"/>
        <v>3.1043090547989084E-2</v>
      </c>
      <c r="G38" s="127">
        <f>EFA!$AD$2</f>
        <v>0.55000000000000004</v>
      </c>
      <c r="H38" s="129">
        <f>LGD!D6</f>
        <v>0</v>
      </c>
      <c r="I38" s="107">
        <f t="shared" si="20"/>
        <v>0</v>
      </c>
      <c r="J38" s="24">
        <f t="shared" si="16"/>
        <v>0.93423218503205618</v>
      </c>
      <c r="K38" s="107">
        <f t="shared" si="21"/>
        <v>0</v>
      </c>
      <c r="M38" s="1">
        <v>12</v>
      </c>
      <c r="N38" s="1">
        <v>1</v>
      </c>
      <c r="O38" s="108">
        <f t="shared" si="17"/>
        <v>0.13683483580803169</v>
      </c>
      <c r="P38" s="109">
        <f t="shared" si="22"/>
        <v>8.9638258506994986E-2</v>
      </c>
      <c r="Q38" s="1">
        <f t="shared" si="23"/>
        <v>6</v>
      </c>
      <c r="R38" s="109">
        <v>1</v>
      </c>
      <c r="S38" s="1">
        <v>6</v>
      </c>
    </row>
    <row r="39" spans="2:19" ht="15.75" x14ac:dyDescent="0.25">
      <c r="C39" s="12" t="s">
        <v>10</v>
      </c>
      <c r="D39" s="107">
        <f>'31-60 days'!G11</f>
        <v>0</v>
      </c>
      <c r="E39" s="107">
        <f t="shared" si="18"/>
        <v>0</v>
      </c>
      <c r="F39" s="2">
        <f t="shared" si="19"/>
        <v>3.1043090547989084E-2</v>
      </c>
      <c r="G39" s="127">
        <f>EFA!$AD$2</f>
        <v>0.55000000000000004</v>
      </c>
      <c r="H39" s="129">
        <f>LGD!D7</f>
        <v>0</v>
      </c>
      <c r="I39" s="107">
        <f t="shared" si="20"/>
        <v>0</v>
      </c>
      <c r="J39" s="24">
        <f t="shared" si="16"/>
        <v>0.93423218503205618</v>
      </c>
      <c r="K39" s="107">
        <f t="shared" si="21"/>
        <v>0</v>
      </c>
      <c r="M39" s="1">
        <v>12</v>
      </c>
      <c r="N39" s="1">
        <v>1</v>
      </c>
      <c r="O39" s="108">
        <f t="shared" si="17"/>
        <v>0.13683483580803169</v>
      </c>
      <c r="P39" s="109">
        <f t="shared" si="22"/>
        <v>8.9638258506994986E-2</v>
      </c>
      <c r="Q39" s="1">
        <f t="shared" si="23"/>
        <v>6</v>
      </c>
      <c r="R39" s="109">
        <v>1</v>
      </c>
      <c r="S39" s="1">
        <v>6</v>
      </c>
    </row>
    <row r="40" spans="2:19" ht="15.75" x14ac:dyDescent="0.25">
      <c r="C40" s="12" t="s">
        <v>11</v>
      </c>
      <c r="D40" s="107">
        <f>'31-60 days'!H11</f>
        <v>0</v>
      </c>
      <c r="E40" s="107">
        <f t="shared" si="18"/>
        <v>0</v>
      </c>
      <c r="F40" s="2">
        <f t="shared" si="19"/>
        <v>3.1043090547989084E-2</v>
      </c>
      <c r="G40" s="127">
        <f>EFA!$AD$2</f>
        <v>0.55000000000000004</v>
      </c>
      <c r="H40" s="129">
        <f>LGD!D8</f>
        <v>0</v>
      </c>
      <c r="I40" s="107">
        <f t="shared" si="20"/>
        <v>0</v>
      </c>
      <c r="J40" s="24">
        <f t="shared" si="16"/>
        <v>0.93423218503205618</v>
      </c>
      <c r="K40" s="107">
        <f t="shared" si="21"/>
        <v>0</v>
      </c>
      <c r="M40" s="1">
        <v>12</v>
      </c>
      <c r="N40" s="1">
        <v>1</v>
      </c>
      <c r="O40" s="108">
        <f t="shared" si="17"/>
        <v>0.13683483580803169</v>
      </c>
      <c r="P40" s="109">
        <f t="shared" si="22"/>
        <v>8.9638258506994986E-2</v>
      </c>
      <c r="Q40" s="1">
        <f t="shared" si="23"/>
        <v>6</v>
      </c>
      <c r="R40" s="109">
        <v>1</v>
      </c>
      <c r="S40" s="1">
        <v>6</v>
      </c>
    </row>
    <row r="41" spans="2:19" ht="15.75" x14ac:dyDescent="0.25">
      <c r="C41" s="12" t="s">
        <v>12</v>
      </c>
      <c r="D41" s="107">
        <f>'31-60 days'!I11</f>
        <v>0</v>
      </c>
      <c r="E41" s="107">
        <f t="shared" si="18"/>
        <v>0</v>
      </c>
      <c r="F41" s="2">
        <f t="shared" si="19"/>
        <v>3.1043090547989084E-2</v>
      </c>
      <c r="G41" s="127">
        <f>EFA!$AD$2</f>
        <v>0.55000000000000004</v>
      </c>
      <c r="H41" s="129">
        <f>LGD!D9</f>
        <v>0</v>
      </c>
      <c r="I41" s="107">
        <f t="shared" si="20"/>
        <v>0</v>
      </c>
      <c r="J41" s="24">
        <f t="shared" si="16"/>
        <v>0.93423218503205618</v>
      </c>
      <c r="K41" s="107">
        <f t="shared" si="21"/>
        <v>0</v>
      </c>
      <c r="M41" s="1">
        <v>12</v>
      </c>
      <c r="N41" s="1">
        <v>1</v>
      </c>
      <c r="O41" s="108">
        <f t="shared" si="17"/>
        <v>0.13683483580803169</v>
      </c>
      <c r="P41" s="109">
        <f t="shared" si="22"/>
        <v>8.9638258506994986E-2</v>
      </c>
      <c r="Q41" s="1">
        <f t="shared" si="23"/>
        <v>6</v>
      </c>
      <c r="R41" s="109">
        <v>1</v>
      </c>
      <c r="S41" s="1">
        <v>6</v>
      </c>
    </row>
    <row r="42" spans="2:19" ht="15.75" x14ac:dyDescent="0.25">
      <c r="C42" s="12" t="s">
        <v>13</v>
      </c>
      <c r="D42" s="107">
        <f>'31-60 days'!J11</f>
        <v>0</v>
      </c>
      <c r="E42" s="107">
        <f t="shared" si="18"/>
        <v>0</v>
      </c>
      <c r="F42" s="2">
        <f t="shared" si="19"/>
        <v>3.1043090547989084E-2</v>
      </c>
      <c r="G42" s="127">
        <f>EFA!$AD$2</f>
        <v>0.55000000000000004</v>
      </c>
      <c r="H42" s="129">
        <f>LGD!D10</f>
        <v>0</v>
      </c>
      <c r="I42" s="107">
        <f t="shared" si="20"/>
        <v>0</v>
      </c>
      <c r="J42" s="24">
        <f t="shared" si="16"/>
        <v>0.93423218503205618</v>
      </c>
      <c r="K42" s="107">
        <f t="shared" si="21"/>
        <v>0</v>
      </c>
      <c r="M42" s="1">
        <v>12</v>
      </c>
      <c r="N42" s="1">
        <v>1</v>
      </c>
      <c r="O42" s="108">
        <f t="shared" si="17"/>
        <v>0.13683483580803169</v>
      </c>
      <c r="P42" s="109">
        <f t="shared" si="22"/>
        <v>8.9638258506994986E-2</v>
      </c>
      <c r="Q42" s="1">
        <f t="shared" si="23"/>
        <v>6</v>
      </c>
      <c r="R42" s="109">
        <v>1</v>
      </c>
      <c r="S42" s="1">
        <v>6</v>
      </c>
    </row>
    <row r="43" spans="2:19" ht="15.75" x14ac:dyDescent="0.25">
      <c r="C43" s="12" t="s">
        <v>14</v>
      </c>
      <c r="D43" s="107">
        <f>'31-60 days'!K11</f>
        <v>0</v>
      </c>
      <c r="E43" s="107">
        <f t="shared" si="18"/>
        <v>0</v>
      </c>
      <c r="F43" s="2">
        <f t="shared" si="19"/>
        <v>3.1043090547989084E-2</v>
      </c>
      <c r="G43" s="127">
        <f>EFA!$AD$2</f>
        <v>0.55000000000000004</v>
      </c>
      <c r="H43" s="129">
        <f>LGD!D11</f>
        <v>0</v>
      </c>
      <c r="I43" s="107">
        <f t="shared" si="20"/>
        <v>0</v>
      </c>
      <c r="J43" s="24">
        <f t="shared" si="16"/>
        <v>0.93423218503205618</v>
      </c>
      <c r="K43" s="107">
        <f t="shared" si="21"/>
        <v>0</v>
      </c>
      <c r="M43" s="1">
        <v>12</v>
      </c>
      <c r="N43" s="1">
        <v>1</v>
      </c>
      <c r="O43" s="108">
        <f t="shared" si="17"/>
        <v>0.13683483580803169</v>
      </c>
      <c r="P43" s="109">
        <f t="shared" si="22"/>
        <v>8.9638258506994986E-2</v>
      </c>
      <c r="Q43" s="1">
        <f t="shared" si="23"/>
        <v>6</v>
      </c>
      <c r="R43" s="109">
        <v>1</v>
      </c>
      <c r="S43" s="1">
        <v>6</v>
      </c>
    </row>
    <row r="44" spans="2:19" ht="16.5" thickBot="1" x14ac:dyDescent="0.3">
      <c r="B44" s="50" t="s">
        <v>73</v>
      </c>
      <c r="C44" s="50"/>
      <c r="D44" s="113">
        <f>SUM(D35:D43)</f>
        <v>0</v>
      </c>
      <c r="E44" s="113">
        <f>SUM(E35:E43)</f>
        <v>0</v>
      </c>
      <c r="F44" s="114"/>
      <c r="G44" s="115"/>
      <c r="H44" s="116"/>
      <c r="I44" s="113">
        <f>SUM(I35:I43)</f>
        <v>0</v>
      </c>
      <c r="J44" s="25"/>
      <c r="K44" s="113">
        <f>SUM(K35:K43)</f>
        <v>0</v>
      </c>
      <c r="O44" s="117"/>
      <c r="P44" s="109"/>
      <c r="R44" s="109"/>
    </row>
    <row r="46" spans="2:19" ht="15.75" x14ac:dyDescent="0.25">
      <c r="B46" s="104" t="s">
        <v>3</v>
      </c>
      <c r="C46" s="12" t="s">
        <v>6</v>
      </c>
      <c r="D46" s="107">
        <f>'61-90 days'!C9</f>
        <v>0</v>
      </c>
      <c r="E46" s="107">
        <f>D46*R46</f>
        <v>0</v>
      </c>
      <c r="F46" s="2">
        <f>$D$6</f>
        <v>5.8071961452596188E-2</v>
      </c>
      <c r="G46" s="127">
        <f>EFA!$AD$2</f>
        <v>0.55000000000000004</v>
      </c>
      <c r="H46" s="129">
        <f>LGD!D3</f>
        <v>0</v>
      </c>
      <c r="I46" s="107">
        <f>E46*F46*G46*H46</f>
        <v>0</v>
      </c>
      <c r="J46" s="24">
        <f t="shared" ref="J46:J54" si="24">1/((1+($O$13/12))^(M46-Q46))</f>
        <v>0.93423218503205618</v>
      </c>
      <c r="K46" s="107">
        <f>I46*J46</f>
        <v>0</v>
      </c>
      <c r="M46" s="1">
        <v>12</v>
      </c>
      <c r="N46" s="1">
        <v>1</v>
      </c>
      <c r="O46" s="108">
        <f t="shared" ref="O46:O54" si="25">$O$5</f>
        <v>0.13683483580803169</v>
      </c>
      <c r="P46" s="109">
        <f>PMT(O46/12,M46,-N46,0,0)</f>
        <v>8.9638258506994986E-2</v>
      </c>
      <c r="Q46" s="1">
        <f>M46-S46</f>
        <v>6</v>
      </c>
      <c r="R46" s="109">
        <v>1</v>
      </c>
      <c r="S46" s="1">
        <v>6</v>
      </c>
    </row>
    <row r="47" spans="2:19" ht="15.75" x14ac:dyDescent="0.25">
      <c r="C47" s="12" t="s">
        <v>7</v>
      </c>
      <c r="D47" s="107">
        <f>'61-90 days'!D9</f>
        <v>0</v>
      </c>
      <c r="E47" s="107">
        <f t="shared" ref="E47:E54" si="26">D47*R47</f>
        <v>0</v>
      </c>
      <c r="F47" s="2">
        <f t="shared" ref="F47:F54" si="27">$D$6</f>
        <v>5.8071961452596188E-2</v>
      </c>
      <c r="G47" s="127">
        <f>EFA!$AD$2</f>
        <v>0.55000000000000004</v>
      </c>
      <c r="H47" s="129">
        <f>LGD!D4</f>
        <v>0</v>
      </c>
      <c r="I47" s="107">
        <f t="shared" ref="I47:I54" si="28">E47*F47*G47*H47</f>
        <v>0</v>
      </c>
      <c r="J47" s="24">
        <f t="shared" si="24"/>
        <v>0.93423218503205618</v>
      </c>
      <c r="K47" s="107">
        <f t="shared" ref="K47:K54" si="29">I47*J47</f>
        <v>0</v>
      </c>
      <c r="M47" s="1">
        <v>12</v>
      </c>
      <c r="N47" s="1">
        <v>1</v>
      </c>
      <c r="O47" s="108">
        <f t="shared" si="25"/>
        <v>0.13683483580803169</v>
      </c>
      <c r="P47" s="109">
        <f t="shared" ref="P47:P54" si="30">PMT(O47/12,M47,-N47,0,0)</f>
        <v>8.9638258506994986E-2</v>
      </c>
      <c r="Q47" s="1">
        <f t="shared" ref="Q47:Q54" si="31">M47-S47</f>
        <v>6</v>
      </c>
      <c r="R47" s="109">
        <v>1</v>
      </c>
      <c r="S47" s="1">
        <v>6</v>
      </c>
    </row>
    <row r="48" spans="2:19" ht="15.75" x14ac:dyDescent="0.25">
      <c r="C48" s="12" t="s">
        <v>8</v>
      </c>
      <c r="D48" s="107">
        <f>'61-90 days'!E9</f>
        <v>0</v>
      </c>
      <c r="E48" s="107">
        <f t="shared" si="26"/>
        <v>0</v>
      </c>
      <c r="F48" s="2">
        <f t="shared" si="27"/>
        <v>5.8071961452596188E-2</v>
      </c>
      <c r="G48" s="127">
        <f>EFA!$AD$2</f>
        <v>0.55000000000000004</v>
      </c>
      <c r="H48" s="129">
        <f>LGD!D5</f>
        <v>0</v>
      </c>
      <c r="I48" s="107">
        <f t="shared" si="28"/>
        <v>0</v>
      </c>
      <c r="J48" s="24">
        <f t="shared" si="24"/>
        <v>0.93423218503205618</v>
      </c>
      <c r="K48" s="107">
        <f t="shared" si="29"/>
        <v>0</v>
      </c>
      <c r="M48" s="1">
        <v>12</v>
      </c>
      <c r="N48" s="1">
        <v>1</v>
      </c>
      <c r="O48" s="108">
        <f t="shared" si="25"/>
        <v>0.13683483580803169</v>
      </c>
      <c r="P48" s="109">
        <f t="shared" si="30"/>
        <v>8.9638258506994986E-2</v>
      </c>
      <c r="Q48" s="1">
        <f t="shared" si="31"/>
        <v>6</v>
      </c>
      <c r="R48" s="109">
        <v>1</v>
      </c>
      <c r="S48" s="1">
        <v>6</v>
      </c>
    </row>
    <row r="49" spans="2:19" ht="15.75" x14ac:dyDescent="0.25">
      <c r="C49" s="12" t="s">
        <v>9</v>
      </c>
      <c r="D49" s="107">
        <f>'61-90 days'!F9</f>
        <v>0</v>
      </c>
      <c r="E49" s="107">
        <f t="shared" si="26"/>
        <v>0</v>
      </c>
      <c r="F49" s="2">
        <f t="shared" si="27"/>
        <v>5.8071961452596188E-2</v>
      </c>
      <c r="G49" s="127">
        <f>EFA!$AD$2</f>
        <v>0.55000000000000004</v>
      </c>
      <c r="H49" s="129">
        <f>LGD!D6</f>
        <v>0</v>
      </c>
      <c r="I49" s="107">
        <f t="shared" si="28"/>
        <v>0</v>
      </c>
      <c r="J49" s="24">
        <f t="shared" si="24"/>
        <v>0.93423218503205618</v>
      </c>
      <c r="K49" s="107">
        <f t="shared" si="29"/>
        <v>0</v>
      </c>
      <c r="M49" s="1">
        <v>12</v>
      </c>
      <c r="N49" s="1">
        <v>1</v>
      </c>
      <c r="O49" s="108">
        <f t="shared" si="25"/>
        <v>0.13683483580803169</v>
      </c>
      <c r="P49" s="109">
        <f t="shared" si="30"/>
        <v>8.9638258506994986E-2</v>
      </c>
      <c r="Q49" s="1">
        <f t="shared" si="31"/>
        <v>6</v>
      </c>
      <c r="R49" s="109">
        <v>1</v>
      </c>
      <c r="S49" s="1">
        <v>6</v>
      </c>
    </row>
    <row r="50" spans="2:19" ht="15.75" x14ac:dyDescent="0.25">
      <c r="C50" s="12" t="s">
        <v>10</v>
      </c>
      <c r="D50" s="107">
        <f>'61-90 days'!G9</f>
        <v>0</v>
      </c>
      <c r="E50" s="107">
        <f t="shared" si="26"/>
        <v>0</v>
      </c>
      <c r="F50" s="2">
        <f t="shared" si="27"/>
        <v>5.8071961452596188E-2</v>
      </c>
      <c r="G50" s="127">
        <f>EFA!$AD$2</f>
        <v>0.55000000000000004</v>
      </c>
      <c r="H50" s="129">
        <f>LGD!D7</f>
        <v>0</v>
      </c>
      <c r="I50" s="107">
        <f t="shared" si="28"/>
        <v>0</v>
      </c>
      <c r="J50" s="24">
        <f t="shared" si="24"/>
        <v>0.93423218503205618</v>
      </c>
      <c r="K50" s="107">
        <f t="shared" si="29"/>
        <v>0</v>
      </c>
      <c r="M50" s="1">
        <v>12</v>
      </c>
      <c r="N50" s="1">
        <v>1</v>
      </c>
      <c r="O50" s="108">
        <f t="shared" si="25"/>
        <v>0.13683483580803169</v>
      </c>
      <c r="P50" s="109">
        <f t="shared" si="30"/>
        <v>8.9638258506994986E-2</v>
      </c>
      <c r="Q50" s="1">
        <f t="shared" si="31"/>
        <v>6</v>
      </c>
      <c r="R50" s="109">
        <v>1</v>
      </c>
      <c r="S50" s="1">
        <v>6</v>
      </c>
    </row>
    <row r="51" spans="2:19" ht="15.75" x14ac:dyDescent="0.25">
      <c r="C51" s="12" t="s">
        <v>11</v>
      </c>
      <c r="D51" s="107">
        <f>'61-90 days'!H9</f>
        <v>0</v>
      </c>
      <c r="E51" s="107">
        <f t="shared" si="26"/>
        <v>0</v>
      </c>
      <c r="F51" s="2">
        <f t="shared" si="27"/>
        <v>5.8071961452596188E-2</v>
      </c>
      <c r="G51" s="127">
        <f>EFA!$AD$2</f>
        <v>0.55000000000000004</v>
      </c>
      <c r="H51" s="129">
        <f>LGD!D8</f>
        <v>0</v>
      </c>
      <c r="I51" s="107">
        <f t="shared" si="28"/>
        <v>0</v>
      </c>
      <c r="J51" s="24">
        <f t="shared" si="24"/>
        <v>0.93423218503205618</v>
      </c>
      <c r="K51" s="107">
        <f t="shared" si="29"/>
        <v>0</v>
      </c>
      <c r="M51" s="1">
        <v>12</v>
      </c>
      <c r="N51" s="1">
        <v>1</v>
      </c>
      <c r="O51" s="108">
        <f t="shared" si="25"/>
        <v>0.13683483580803169</v>
      </c>
      <c r="P51" s="109">
        <f t="shared" si="30"/>
        <v>8.9638258506994986E-2</v>
      </c>
      <c r="Q51" s="1">
        <f t="shared" si="31"/>
        <v>6</v>
      </c>
      <c r="R51" s="109">
        <v>1</v>
      </c>
      <c r="S51" s="1">
        <v>6</v>
      </c>
    </row>
    <row r="52" spans="2:19" ht="15.75" x14ac:dyDescent="0.25">
      <c r="C52" s="12" t="s">
        <v>12</v>
      </c>
      <c r="D52" s="107">
        <f>'61-90 days'!I9</f>
        <v>0</v>
      </c>
      <c r="E52" s="107">
        <f t="shared" si="26"/>
        <v>0</v>
      </c>
      <c r="F52" s="2">
        <f t="shared" si="27"/>
        <v>5.8071961452596188E-2</v>
      </c>
      <c r="G52" s="127">
        <f>EFA!$AD$2</f>
        <v>0.55000000000000004</v>
      </c>
      <c r="H52" s="129">
        <f>LGD!D9</f>
        <v>0</v>
      </c>
      <c r="I52" s="107">
        <f t="shared" si="28"/>
        <v>0</v>
      </c>
      <c r="J52" s="24">
        <f t="shared" si="24"/>
        <v>0.93423218503205618</v>
      </c>
      <c r="K52" s="107">
        <f t="shared" si="29"/>
        <v>0</v>
      </c>
      <c r="M52" s="1">
        <v>12</v>
      </c>
      <c r="N52" s="1">
        <v>1</v>
      </c>
      <c r="O52" s="108">
        <f t="shared" si="25"/>
        <v>0.13683483580803169</v>
      </c>
      <c r="P52" s="109">
        <f t="shared" si="30"/>
        <v>8.9638258506994986E-2</v>
      </c>
      <c r="Q52" s="1">
        <f t="shared" si="31"/>
        <v>6</v>
      </c>
      <c r="R52" s="109">
        <v>1</v>
      </c>
      <c r="S52" s="1">
        <v>6</v>
      </c>
    </row>
    <row r="53" spans="2:19" ht="15.75" x14ac:dyDescent="0.25">
      <c r="C53" s="12" t="s">
        <v>13</v>
      </c>
      <c r="D53" s="107">
        <f>'61-90 days'!J9</f>
        <v>0</v>
      </c>
      <c r="E53" s="107">
        <f t="shared" si="26"/>
        <v>0</v>
      </c>
      <c r="F53" s="2">
        <f t="shared" si="27"/>
        <v>5.8071961452596188E-2</v>
      </c>
      <c r="G53" s="127">
        <f>EFA!$AD$2</f>
        <v>0.55000000000000004</v>
      </c>
      <c r="H53" s="129">
        <f>LGD!D10</f>
        <v>0</v>
      </c>
      <c r="I53" s="107">
        <f t="shared" si="28"/>
        <v>0</v>
      </c>
      <c r="J53" s="24">
        <f t="shared" si="24"/>
        <v>0.93423218503205618</v>
      </c>
      <c r="K53" s="107">
        <f t="shared" si="29"/>
        <v>0</v>
      </c>
      <c r="M53" s="1">
        <v>12</v>
      </c>
      <c r="N53" s="1">
        <v>1</v>
      </c>
      <c r="O53" s="108">
        <f t="shared" si="25"/>
        <v>0.13683483580803169</v>
      </c>
      <c r="P53" s="109">
        <f t="shared" si="30"/>
        <v>8.9638258506994986E-2</v>
      </c>
      <c r="Q53" s="1">
        <f t="shared" si="31"/>
        <v>6</v>
      </c>
      <c r="R53" s="109">
        <v>1</v>
      </c>
      <c r="S53" s="1">
        <v>6</v>
      </c>
    </row>
    <row r="54" spans="2:19" ht="15.75" x14ac:dyDescent="0.25">
      <c r="C54" s="12" t="s">
        <v>14</v>
      </c>
      <c r="D54" s="107">
        <f>'61-90 days'!K9</f>
        <v>0</v>
      </c>
      <c r="E54" s="107">
        <f t="shared" si="26"/>
        <v>0</v>
      </c>
      <c r="F54" s="2">
        <f t="shared" si="27"/>
        <v>5.8071961452596188E-2</v>
      </c>
      <c r="G54" s="127">
        <f>EFA!$AD$2</f>
        <v>0.55000000000000004</v>
      </c>
      <c r="H54" s="129">
        <f>LGD!D11</f>
        <v>0</v>
      </c>
      <c r="I54" s="107">
        <f t="shared" si="28"/>
        <v>0</v>
      </c>
      <c r="J54" s="24">
        <f t="shared" si="24"/>
        <v>0.93423218503205618</v>
      </c>
      <c r="K54" s="107">
        <f t="shared" si="29"/>
        <v>0</v>
      </c>
      <c r="M54" s="1">
        <v>12</v>
      </c>
      <c r="N54" s="1">
        <v>1</v>
      </c>
      <c r="O54" s="108">
        <f t="shared" si="25"/>
        <v>0.13683483580803169</v>
      </c>
      <c r="P54" s="109">
        <f t="shared" si="30"/>
        <v>8.9638258506994986E-2</v>
      </c>
      <c r="Q54" s="1">
        <f t="shared" si="31"/>
        <v>6</v>
      </c>
      <c r="R54" s="109">
        <v>1</v>
      </c>
      <c r="S54" s="1">
        <v>6</v>
      </c>
    </row>
    <row r="55" spans="2:19" ht="16.5" thickBot="1" x14ac:dyDescent="0.3">
      <c r="B55" s="50" t="s">
        <v>74</v>
      </c>
      <c r="C55" s="50"/>
      <c r="D55" s="113">
        <f>SUM(D46:D54)</f>
        <v>0</v>
      </c>
      <c r="E55" s="113">
        <f>SUM(E46:E54)</f>
        <v>0</v>
      </c>
      <c r="F55" s="114"/>
      <c r="G55" s="115"/>
      <c r="H55" s="116"/>
      <c r="I55" s="113">
        <f>SUM(I46:I54)</f>
        <v>0</v>
      </c>
      <c r="J55" s="25"/>
      <c r="K55" s="113">
        <f>SUM(K46:K54)</f>
        <v>0</v>
      </c>
      <c r="O55" s="117"/>
      <c r="P55" s="109"/>
      <c r="R55" s="109"/>
    </row>
    <row r="56" spans="2:19" x14ac:dyDescent="0.25">
      <c r="B56" s="172" t="s">
        <v>63</v>
      </c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</row>
    <row r="59" spans="2:19" x14ac:dyDescent="0.25">
      <c r="B59" s="173" t="s">
        <v>64</v>
      </c>
      <c r="C59" s="173"/>
      <c r="D59" s="173"/>
      <c r="E59" s="173"/>
      <c r="F59" s="173"/>
      <c r="G59" s="173"/>
      <c r="H59" s="173"/>
      <c r="I59" s="173"/>
      <c r="J59" s="173"/>
    </row>
    <row r="61" spans="2:19" x14ac:dyDescent="0.25">
      <c r="B61" s="118" t="s">
        <v>65</v>
      </c>
      <c r="C61" s="118" t="s">
        <v>70</v>
      </c>
      <c r="D61" s="118" t="s">
        <v>69</v>
      </c>
      <c r="E61" s="91" t="s">
        <v>67</v>
      </c>
      <c r="F61" s="119" t="s">
        <v>20</v>
      </c>
      <c r="G61" s="119" t="s">
        <v>21</v>
      </c>
      <c r="H61" s="119" t="s">
        <v>68</v>
      </c>
      <c r="I61" s="119" t="s">
        <v>22</v>
      </c>
      <c r="J61" s="119" t="s">
        <v>23</v>
      </c>
      <c r="K61" s="91" t="s">
        <v>24</v>
      </c>
    </row>
    <row r="62" spans="2:19" x14ac:dyDescent="0.25">
      <c r="B62" s="46" t="s">
        <v>17</v>
      </c>
      <c r="C62" s="12" t="s">
        <v>6</v>
      </c>
      <c r="D62" s="41">
        <f>'above 90 days'!C10</f>
        <v>0</v>
      </c>
      <c r="E62" s="120">
        <v>1</v>
      </c>
      <c r="F62" s="133">
        <v>1</v>
      </c>
      <c r="G62" s="132">
        <f>LGD!D3</f>
        <v>0</v>
      </c>
      <c r="H62" s="120">
        <f>E62*F62*G62</f>
        <v>0</v>
      </c>
      <c r="I62" s="39">
        <f>D62*H62</f>
        <v>0</v>
      </c>
      <c r="J62" s="1">
        <v>1</v>
      </c>
      <c r="K62" s="39">
        <f>I62*J62</f>
        <v>0</v>
      </c>
    </row>
    <row r="63" spans="2:19" x14ac:dyDescent="0.25">
      <c r="C63" s="12" t="s">
        <v>7</v>
      </c>
      <c r="D63" s="41">
        <f>'above 90 days'!D10</f>
        <v>0</v>
      </c>
      <c r="E63" s="120">
        <v>1</v>
      </c>
      <c r="F63" s="133">
        <v>1</v>
      </c>
      <c r="G63" s="132">
        <f>LGD!D4</f>
        <v>0</v>
      </c>
      <c r="H63" s="120">
        <f t="shared" ref="H63:H70" si="32">E63*F63*G63</f>
        <v>0</v>
      </c>
      <c r="I63" s="39">
        <f t="shared" ref="I63:I70" si="33">D63*H63</f>
        <v>0</v>
      </c>
      <c r="J63" s="1">
        <v>1</v>
      </c>
      <c r="K63" s="39">
        <f t="shared" ref="K63:K70" si="34">I63*J63</f>
        <v>0</v>
      </c>
    </row>
    <row r="64" spans="2:19" x14ac:dyDescent="0.25">
      <c r="C64" s="12" t="s">
        <v>8</v>
      </c>
      <c r="D64" s="41">
        <f>'above 90 days'!E10</f>
        <v>0</v>
      </c>
      <c r="E64" s="120">
        <v>1</v>
      </c>
      <c r="F64" s="133">
        <v>1</v>
      </c>
      <c r="G64" s="132">
        <f>LGD!D5</f>
        <v>0</v>
      </c>
      <c r="H64" s="120">
        <f t="shared" si="32"/>
        <v>0</v>
      </c>
      <c r="I64" s="39">
        <f t="shared" si="33"/>
        <v>0</v>
      </c>
      <c r="J64" s="1">
        <v>1</v>
      </c>
      <c r="K64" s="39">
        <f t="shared" si="34"/>
        <v>0</v>
      </c>
    </row>
    <row r="65" spans="2:11" x14ac:dyDescent="0.25">
      <c r="C65" s="12" t="s">
        <v>9</v>
      </c>
      <c r="D65" s="41">
        <f>'above 90 days'!F10</f>
        <v>0</v>
      </c>
      <c r="E65" s="120">
        <v>1</v>
      </c>
      <c r="F65" s="133">
        <v>1</v>
      </c>
      <c r="G65" s="132">
        <f>LGD!D6</f>
        <v>0</v>
      </c>
      <c r="H65" s="120">
        <f t="shared" si="32"/>
        <v>0</v>
      </c>
      <c r="I65" s="39">
        <f t="shared" si="33"/>
        <v>0</v>
      </c>
      <c r="J65" s="1">
        <v>1</v>
      </c>
      <c r="K65" s="39">
        <f t="shared" si="34"/>
        <v>0</v>
      </c>
    </row>
    <row r="66" spans="2:11" x14ac:dyDescent="0.25">
      <c r="C66" s="12" t="s">
        <v>10</v>
      </c>
      <c r="D66" s="41">
        <f>'above 90 days'!G10</f>
        <v>0</v>
      </c>
      <c r="E66" s="120">
        <v>1</v>
      </c>
      <c r="F66" s="133">
        <v>1</v>
      </c>
      <c r="G66" s="132">
        <f>LGD!D7</f>
        <v>0</v>
      </c>
      <c r="H66" s="120">
        <f t="shared" si="32"/>
        <v>0</v>
      </c>
      <c r="I66" s="39">
        <f t="shared" si="33"/>
        <v>0</v>
      </c>
      <c r="J66" s="1">
        <v>1</v>
      </c>
      <c r="K66" s="39">
        <f t="shared" si="34"/>
        <v>0</v>
      </c>
    </row>
    <row r="67" spans="2:11" x14ac:dyDescent="0.25">
      <c r="C67" s="12" t="s">
        <v>11</v>
      </c>
      <c r="D67" s="41">
        <f>'above 90 days'!H10</f>
        <v>0</v>
      </c>
      <c r="E67" s="120">
        <v>1</v>
      </c>
      <c r="F67" s="133">
        <v>1</v>
      </c>
      <c r="G67" s="132">
        <f>LGD!D8</f>
        <v>0</v>
      </c>
      <c r="H67" s="120">
        <f t="shared" si="32"/>
        <v>0</v>
      </c>
      <c r="I67" s="39">
        <f t="shared" si="33"/>
        <v>0</v>
      </c>
      <c r="J67" s="1">
        <v>1</v>
      </c>
      <c r="K67" s="39">
        <f t="shared" si="34"/>
        <v>0</v>
      </c>
    </row>
    <row r="68" spans="2:11" x14ac:dyDescent="0.25">
      <c r="C68" s="12" t="s">
        <v>12</v>
      </c>
      <c r="D68" s="41">
        <f>'above 90 days'!I10</f>
        <v>0</v>
      </c>
      <c r="E68" s="120">
        <v>1</v>
      </c>
      <c r="F68" s="133">
        <v>1</v>
      </c>
      <c r="G68" s="132">
        <f>LGD!D9</f>
        <v>0</v>
      </c>
      <c r="H68" s="120">
        <f t="shared" si="32"/>
        <v>0</v>
      </c>
      <c r="I68" s="39">
        <f t="shared" si="33"/>
        <v>0</v>
      </c>
      <c r="J68" s="1">
        <v>1</v>
      </c>
      <c r="K68" s="39">
        <f t="shared" si="34"/>
        <v>0</v>
      </c>
    </row>
    <row r="69" spans="2:11" x14ac:dyDescent="0.25">
      <c r="C69" s="12" t="s">
        <v>13</v>
      </c>
      <c r="D69" s="41">
        <f>'above 90 days'!J10</f>
        <v>0</v>
      </c>
      <c r="E69" s="120">
        <v>1</v>
      </c>
      <c r="F69" s="133">
        <v>1</v>
      </c>
      <c r="G69" s="132">
        <f>LGD!D10</f>
        <v>0</v>
      </c>
      <c r="H69" s="120">
        <f t="shared" si="32"/>
        <v>0</v>
      </c>
      <c r="I69" s="39">
        <f t="shared" si="33"/>
        <v>0</v>
      </c>
      <c r="J69" s="1">
        <v>1</v>
      </c>
      <c r="K69" s="39">
        <f t="shared" si="34"/>
        <v>0</v>
      </c>
    </row>
    <row r="70" spans="2:11" x14ac:dyDescent="0.25">
      <c r="C70" s="12" t="s">
        <v>14</v>
      </c>
      <c r="D70" s="41">
        <f>'above 90 days'!K10</f>
        <v>0</v>
      </c>
      <c r="E70" s="120">
        <v>1</v>
      </c>
      <c r="F70" s="133">
        <v>1</v>
      </c>
      <c r="G70" s="132">
        <f>LGD!D11</f>
        <v>0</v>
      </c>
      <c r="H70" s="120">
        <f t="shared" si="32"/>
        <v>0</v>
      </c>
      <c r="I70" s="39">
        <f t="shared" si="33"/>
        <v>0</v>
      </c>
      <c r="J70" s="1">
        <v>1</v>
      </c>
      <c r="K70" s="39">
        <f t="shared" si="34"/>
        <v>0</v>
      </c>
    </row>
    <row r="71" spans="2:11" ht="15.75" thickBot="1" x14ac:dyDescent="0.3">
      <c r="B71" s="50" t="s">
        <v>75</v>
      </c>
      <c r="D71" s="121">
        <f>SUM(D62:D70)</f>
        <v>0</v>
      </c>
      <c r="I71" s="121">
        <f>SUM(I62:I70)</f>
        <v>0</v>
      </c>
      <c r="K71" s="121">
        <f>SUM(K62:K70)</f>
        <v>0</v>
      </c>
    </row>
    <row r="73" spans="2:11" x14ac:dyDescent="0.25">
      <c r="B73" s="91" t="s">
        <v>117</v>
      </c>
    </row>
    <row r="74" spans="2:11" x14ac:dyDescent="0.25">
      <c r="B74" s="91" t="s">
        <v>124</v>
      </c>
    </row>
    <row r="75" spans="2:11" x14ac:dyDescent="0.25">
      <c r="B75" s="174" t="s">
        <v>76</v>
      </c>
      <c r="C75" s="174"/>
      <c r="D75" s="174"/>
      <c r="E75" s="174"/>
      <c r="F75" s="174"/>
      <c r="G75" s="174"/>
      <c r="H75" s="174"/>
    </row>
    <row r="76" spans="2:11" x14ac:dyDescent="0.25">
      <c r="B76" s="135" t="s">
        <v>77</v>
      </c>
      <c r="C76" s="135" t="s">
        <v>78</v>
      </c>
      <c r="D76" s="134" t="s">
        <v>79</v>
      </c>
      <c r="E76" s="135" t="s">
        <v>80</v>
      </c>
      <c r="F76" s="135" t="s">
        <v>116</v>
      </c>
      <c r="G76" s="139"/>
      <c r="H76" s="135"/>
    </row>
    <row r="77" spans="2:11" x14ac:dyDescent="0.25">
      <c r="B77" s="140" t="s">
        <v>81</v>
      </c>
      <c r="C77" s="141" t="s">
        <v>82</v>
      </c>
      <c r="D77" s="136">
        <f>D22</f>
        <v>0</v>
      </c>
      <c r="E77" s="156">
        <f>K22</f>
        <v>0</v>
      </c>
      <c r="F77" s="142" t="e">
        <f>E77/D77</f>
        <v>#DIV/0!</v>
      </c>
      <c r="G77" s="136"/>
      <c r="H77" s="136"/>
    </row>
    <row r="78" spans="2:11" x14ac:dyDescent="0.25">
      <c r="B78" s="143" t="s">
        <v>83</v>
      </c>
      <c r="C78" s="141" t="s">
        <v>82</v>
      </c>
      <c r="D78" s="136">
        <f>D33</f>
        <v>0</v>
      </c>
      <c r="E78" s="156">
        <f>K33</f>
        <v>0</v>
      </c>
      <c r="F78" s="142" t="e">
        <f t="shared" ref="F78:F81" si="35">E78/D78</f>
        <v>#DIV/0!</v>
      </c>
      <c r="G78" s="136"/>
      <c r="H78" s="136"/>
    </row>
    <row r="79" spans="2:11" x14ac:dyDescent="0.25">
      <c r="B79" s="144" t="s">
        <v>60</v>
      </c>
      <c r="C79" s="141" t="s">
        <v>84</v>
      </c>
      <c r="D79" s="136">
        <f>D44</f>
        <v>0</v>
      </c>
      <c r="E79" s="156">
        <f>K44</f>
        <v>0</v>
      </c>
      <c r="F79" s="142" t="e">
        <f t="shared" si="35"/>
        <v>#DIV/0!</v>
      </c>
      <c r="G79" s="136"/>
      <c r="H79" s="136"/>
    </row>
    <row r="80" spans="2:11" x14ac:dyDescent="0.25">
      <c r="B80" s="144" t="s">
        <v>85</v>
      </c>
      <c r="C80" s="141" t="s">
        <v>84</v>
      </c>
      <c r="D80" s="136">
        <f>D55</f>
        <v>0</v>
      </c>
      <c r="E80" s="156">
        <f>K55</f>
        <v>0</v>
      </c>
      <c r="F80" s="142" t="e">
        <f t="shared" si="35"/>
        <v>#DIV/0!</v>
      </c>
      <c r="G80" s="136"/>
      <c r="H80" s="136"/>
    </row>
    <row r="81" spans="2:10" x14ac:dyDescent="0.25">
      <c r="B81" s="140" t="s">
        <v>66</v>
      </c>
      <c r="C81" s="141" t="s">
        <v>84</v>
      </c>
      <c r="D81" s="136">
        <f>D71</f>
        <v>0</v>
      </c>
      <c r="E81" s="156">
        <f>K71</f>
        <v>0</v>
      </c>
      <c r="F81" s="142" t="e">
        <f t="shared" si="35"/>
        <v>#DIV/0!</v>
      </c>
      <c r="G81" s="136"/>
      <c r="H81" s="136"/>
    </row>
    <row r="82" spans="2:10" ht="15.75" thickBot="1" x14ac:dyDescent="0.3">
      <c r="B82" s="145" t="s">
        <v>16</v>
      </c>
      <c r="C82" s="146"/>
      <c r="D82" s="137">
        <f>SUM(D77:D81)</f>
        <v>0</v>
      </c>
      <c r="E82" s="137">
        <f>SUM(E77:E81)</f>
        <v>0</v>
      </c>
      <c r="F82" s="147" t="e">
        <f>E82/D82</f>
        <v>#DIV/0!</v>
      </c>
      <c r="G82" s="137"/>
      <c r="H82" s="137"/>
    </row>
    <row r="83" spans="2:10" x14ac:dyDescent="0.25">
      <c r="B83" s="145"/>
      <c r="C83" s="148"/>
      <c r="D83" s="149"/>
      <c r="E83" s="149"/>
      <c r="F83" s="149"/>
      <c r="G83" s="149"/>
      <c r="H83" s="149"/>
    </row>
    <row r="84" spans="2:10" x14ac:dyDescent="0.25">
      <c r="B84" s="150" t="s">
        <v>115</v>
      </c>
      <c r="C84" s="151"/>
      <c r="D84" s="151"/>
      <c r="E84" s="151"/>
      <c r="F84" s="151"/>
      <c r="G84" s="151"/>
      <c r="H84" s="151"/>
    </row>
    <row r="85" spans="2:10" x14ac:dyDescent="0.25">
      <c r="B85" s="175" t="s">
        <v>76</v>
      </c>
      <c r="C85" s="175"/>
      <c r="D85" s="175"/>
      <c r="E85" s="175"/>
      <c r="F85" s="175"/>
      <c r="G85" s="175"/>
      <c r="H85" s="175"/>
    </row>
    <row r="86" spans="2:10" x14ac:dyDescent="0.25">
      <c r="B86" s="135" t="s">
        <v>77</v>
      </c>
      <c r="C86" s="135" t="s">
        <v>78</v>
      </c>
      <c r="D86" s="134" t="s">
        <v>79</v>
      </c>
      <c r="E86" s="135" t="s">
        <v>80</v>
      </c>
      <c r="F86" s="135" t="s">
        <v>116</v>
      </c>
      <c r="G86" s="139"/>
      <c r="H86" s="135"/>
    </row>
    <row r="87" spans="2:10" x14ac:dyDescent="0.25">
      <c r="B87" s="140" t="s">
        <v>81</v>
      </c>
      <c r="C87" s="141" t="s">
        <v>82</v>
      </c>
      <c r="D87" s="136">
        <v>0</v>
      </c>
      <c r="E87" s="156">
        <v>0</v>
      </c>
      <c r="F87" s="152"/>
      <c r="G87" s="136"/>
      <c r="H87" s="136"/>
    </row>
    <row r="88" spans="2:10" x14ac:dyDescent="0.25">
      <c r="B88" s="143" t="s">
        <v>83</v>
      </c>
      <c r="C88" s="153" t="s">
        <v>82</v>
      </c>
      <c r="D88" s="136">
        <v>0</v>
      </c>
      <c r="E88" s="156">
        <v>0</v>
      </c>
      <c r="F88" s="142"/>
      <c r="G88" s="136"/>
      <c r="H88" s="136"/>
    </row>
    <row r="89" spans="2:10" x14ac:dyDescent="0.25">
      <c r="B89" s="144" t="s">
        <v>60</v>
      </c>
      <c r="C89" s="141" t="s">
        <v>84</v>
      </c>
      <c r="D89" s="136">
        <v>1454057315.358</v>
      </c>
      <c r="E89" s="156">
        <v>21931278.304981194</v>
      </c>
      <c r="F89" s="142">
        <f t="shared" ref="F89:F91" si="36">E89/D89</f>
        <v>1.508281556259118E-2</v>
      </c>
      <c r="G89" s="136"/>
      <c r="H89" s="136"/>
    </row>
    <row r="90" spans="2:10" x14ac:dyDescent="0.25">
      <c r="B90" s="144" t="s">
        <v>85</v>
      </c>
      <c r="C90" s="141" t="s">
        <v>84</v>
      </c>
      <c r="D90" s="136">
        <v>22444410.690000001</v>
      </c>
      <c r="E90" s="156">
        <v>823148.96666385047</v>
      </c>
      <c r="F90" s="142"/>
      <c r="G90" s="136"/>
      <c r="H90" s="136"/>
    </row>
    <row r="91" spans="2:10" x14ac:dyDescent="0.25">
      <c r="B91" s="140" t="s">
        <v>66</v>
      </c>
      <c r="C91" s="141" t="s">
        <v>84</v>
      </c>
      <c r="D91" s="136">
        <v>83659033.620000005</v>
      </c>
      <c r="E91" s="156">
        <v>37839012.388500005</v>
      </c>
      <c r="F91" s="142">
        <f t="shared" si="36"/>
        <v>0.45230037631529602</v>
      </c>
      <c r="G91" s="136"/>
      <c r="H91" s="136"/>
    </row>
    <row r="92" spans="2:10" ht="15.75" thickBot="1" x14ac:dyDescent="0.3">
      <c r="B92" s="145" t="s">
        <v>16</v>
      </c>
      <c r="C92" s="146"/>
      <c r="D92" s="137">
        <f>SUM(D87:D91)</f>
        <v>1560160759.6680002</v>
      </c>
      <c r="E92" s="137">
        <f>SUM(E87:E91)</f>
        <v>60593439.660145052</v>
      </c>
      <c r="F92" s="147">
        <f>E92/D92</f>
        <v>3.8837946208209496E-2</v>
      </c>
      <c r="G92" s="137"/>
      <c r="H92" s="137"/>
      <c r="I92" s="39">
        <f>D92+D82</f>
        <v>1560160759.6680002</v>
      </c>
      <c r="J92" s="39">
        <f>E92+E82</f>
        <v>60593439.660145052</v>
      </c>
    </row>
    <row r="93" spans="2:10" x14ac:dyDescent="0.25">
      <c r="B93" s="151"/>
      <c r="C93" s="151"/>
      <c r="D93" s="154"/>
      <c r="E93" s="136"/>
      <c r="F93" s="155"/>
      <c r="G93" s="151"/>
      <c r="H93" s="151"/>
    </row>
    <row r="94" spans="2:10" x14ac:dyDescent="0.25">
      <c r="B94" s="150" t="s">
        <v>118</v>
      </c>
      <c r="C94" s="151"/>
      <c r="D94" s="154"/>
      <c r="E94" s="136"/>
      <c r="F94" s="155"/>
      <c r="G94" s="151"/>
      <c r="H94" s="151"/>
    </row>
    <row r="95" spans="2:10" x14ac:dyDescent="0.25">
      <c r="B95" s="175" t="s">
        <v>76</v>
      </c>
      <c r="C95" s="175"/>
      <c r="D95" s="175"/>
      <c r="E95" s="175"/>
      <c r="F95" s="175"/>
      <c r="G95" s="175"/>
      <c r="H95" s="175"/>
    </row>
    <row r="96" spans="2:10" x14ac:dyDescent="0.25">
      <c r="B96" s="135" t="s">
        <v>77</v>
      </c>
      <c r="C96" s="135" t="s">
        <v>78</v>
      </c>
      <c r="D96" s="134" t="s">
        <v>79</v>
      </c>
      <c r="E96" s="135" t="s">
        <v>80</v>
      </c>
      <c r="F96" s="135" t="s">
        <v>116</v>
      </c>
      <c r="G96" s="139"/>
      <c r="H96" s="135"/>
    </row>
    <row r="97" spans="2:8" x14ac:dyDescent="0.25">
      <c r="B97" s="140" t="s">
        <v>81</v>
      </c>
      <c r="C97" s="141" t="s">
        <v>82</v>
      </c>
      <c r="D97" s="136">
        <v>0</v>
      </c>
      <c r="E97" s="136">
        <v>0</v>
      </c>
      <c r="F97" s="136"/>
      <c r="G97" s="136"/>
      <c r="H97" s="136"/>
    </row>
    <row r="98" spans="2:8" x14ac:dyDescent="0.25">
      <c r="B98" s="143" t="s">
        <v>83</v>
      </c>
      <c r="C98" s="141" t="s">
        <v>82</v>
      </c>
      <c r="D98" s="136">
        <v>0</v>
      </c>
      <c r="E98" s="136">
        <v>0</v>
      </c>
      <c r="F98" s="136"/>
      <c r="G98" s="136"/>
      <c r="H98" s="136"/>
    </row>
    <row r="99" spans="2:8" x14ac:dyDescent="0.25">
      <c r="B99" s="144" t="s">
        <v>60</v>
      </c>
      <c r="C99" s="141" t="s">
        <v>84</v>
      </c>
      <c r="D99" s="136">
        <v>1167305344.2699997</v>
      </c>
      <c r="E99" s="156">
        <v>18949999.42458865</v>
      </c>
      <c r="F99" s="142">
        <f>E99/D99</f>
        <v>1.6233969558701416E-2</v>
      </c>
      <c r="G99" s="136"/>
      <c r="H99" s="136"/>
    </row>
    <row r="100" spans="2:8" x14ac:dyDescent="0.25">
      <c r="B100" s="144" t="s">
        <v>85</v>
      </c>
      <c r="C100" s="141" t="s">
        <v>84</v>
      </c>
      <c r="D100" s="136">
        <v>0</v>
      </c>
      <c r="E100" s="136">
        <v>0</v>
      </c>
      <c r="F100" s="136"/>
      <c r="G100" s="136"/>
      <c r="H100" s="136"/>
    </row>
    <row r="101" spans="2:8" x14ac:dyDescent="0.25">
      <c r="B101" s="140" t="s">
        <v>66</v>
      </c>
      <c r="C101" s="141" t="s">
        <v>84</v>
      </c>
      <c r="D101" s="136">
        <v>0</v>
      </c>
      <c r="E101" s="136">
        <v>0</v>
      </c>
      <c r="F101" s="136"/>
      <c r="G101" s="136"/>
      <c r="H101" s="136"/>
    </row>
    <row r="102" spans="2:8" ht="15.75" thickBot="1" x14ac:dyDescent="0.3">
      <c r="B102" s="145" t="s">
        <v>16</v>
      </c>
      <c r="C102" s="146"/>
      <c r="D102" s="137">
        <f>SUM(D97:D101)</f>
        <v>1167305344.2699997</v>
      </c>
      <c r="E102" s="137">
        <f>SUM(E97:E101)</f>
        <v>18949999.42458865</v>
      </c>
      <c r="F102" s="137">
        <v>0</v>
      </c>
      <c r="G102" s="137"/>
      <c r="H102" s="137"/>
    </row>
    <row r="103" spans="2:8" x14ac:dyDescent="0.25">
      <c r="E103" s="41"/>
      <c r="F103" s="39"/>
    </row>
    <row r="104" spans="2:8" ht="15.75" thickBot="1" x14ac:dyDescent="0.3">
      <c r="B104" s="52" t="s">
        <v>86</v>
      </c>
      <c r="C104" s="52"/>
      <c r="D104" s="53">
        <f>D82+D92+D102</f>
        <v>2727466103.9379997</v>
      </c>
      <c r="E104" s="53">
        <f>E82+E92+E102</f>
        <v>79543439.084733695</v>
      </c>
      <c r="F104" s="122" t="e">
        <f>F82+F92+F102</f>
        <v>#DIV/0!</v>
      </c>
      <c r="G104" s="53"/>
      <c r="H104" s="53">
        <f>H82+H92+H102</f>
        <v>0</v>
      </c>
    </row>
    <row r="105" spans="2:8" x14ac:dyDescent="0.25">
      <c r="F105" s="39"/>
    </row>
    <row r="106" spans="2:8" x14ac:dyDescent="0.25">
      <c r="B106" s="1" t="s">
        <v>19</v>
      </c>
    </row>
    <row r="107" spans="2:8" x14ac:dyDescent="0.25">
      <c r="B107" s="174" t="s">
        <v>76</v>
      </c>
      <c r="C107" s="174"/>
      <c r="D107" s="174"/>
      <c r="E107" s="174"/>
      <c r="F107" s="174"/>
      <c r="G107" s="174"/>
      <c r="H107" s="174"/>
    </row>
    <row r="108" spans="2:8" x14ac:dyDescent="0.25">
      <c r="B108" s="42" t="s">
        <v>77</v>
      </c>
      <c r="C108" s="42" t="s">
        <v>78</v>
      </c>
      <c r="D108" s="43" t="s">
        <v>79</v>
      </c>
      <c r="E108" s="42" t="s">
        <v>80</v>
      </c>
      <c r="F108" s="42" t="s">
        <v>116</v>
      </c>
      <c r="G108" s="44"/>
      <c r="H108" s="42"/>
    </row>
    <row r="109" spans="2:8" x14ac:dyDescent="0.25">
      <c r="B109" s="45" t="s">
        <v>81</v>
      </c>
      <c r="C109" s="46" t="s">
        <v>82</v>
      </c>
      <c r="D109" s="41"/>
      <c r="E109" s="41"/>
      <c r="F109" s="124"/>
      <c r="G109" s="41"/>
      <c r="H109" s="41"/>
    </row>
    <row r="110" spans="2:8" x14ac:dyDescent="0.25">
      <c r="B110" s="47" t="s">
        <v>83</v>
      </c>
      <c r="C110" s="46" t="s">
        <v>82</v>
      </c>
      <c r="D110" s="41"/>
      <c r="E110" s="41"/>
      <c r="F110" s="124"/>
      <c r="G110" s="41"/>
      <c r="H110" s="41"/>
    </row>
    <row r="111" spans="2:8" x14ac:dyDescent="0.25">
      <c r="B111" s="48" t="s">
        <v>60</v>
      </c>
      <c r="C111" s="46" t="s">
        <v>84</v>
      </c>
      <c r="D111" s="41"/>
      <c r="E111" s="41"/>
      <c r="F111" s="124"/>
      <c r="G111" s="41"/>
      <c r="H111" s="41"/>
    </row>
    <row r="112" spans="2:8" x14ac:dyDescent="0.25">
      <c r="B112" s="48" t="s">
        <v>85</v>
      </c>
      <c r="C112" s="46" t="s">
        <v>84</v>
      </c>
      <c r="D112" s="41"/>
      <c r="E112" s="41"/>
      <c r="F112" s="124"/>
      <c r="G112" s="41"/>
      <c r="H112" s="41"/>
    </row>
    <row r="113" spans="2:9" x14ac:dyDescent="0.25">
      <c r="B113" s="45" t="s">
        <v>66</v>
      </c>
      <c r="C113" s="46" t="s">
        <v>84</v>
      </c>
      <c r="D113" s="41"/>
      <c r="E113" s="41"/>
      <c r="F113" s="41"/>
      <c r="G113" s="41"/>
      <c r="H113" s="41"/>
    </row>
    <row r="114" spans="2:9" ht="15.75" thickBot="1" x14ac:dyDescent="0.3">
      <c r="B114" s="49" t="s">
        <v>16</v>
      </c>
      <c r="C114" s="50"/>
      <c r="D114" s="51"/>
      <c r="E114" s="51"/>
      <c r="F114" s="123"/>
      <c r="G114" s="51"/>
      <c r="H114" s="51"/>
      <c r="I114" s="1" t="s">
        <v>90</v>
      </c>
    </row>
    <row r="116" spans="2:9" s="91" customFormat="1" ht="15.75" thickBot="1" x14ac:dyDescent="0.3">
      <c r="B116" s="52" t="s">
        <v>87</v>
      </c>
      <c r="C116" s="52"/>
      <c r="D116" s="53">
        <f>D104+D114</f>
        <v>2727466103.9379997</v>
      </c>
      <c r="E116" s="53">
        <f>E104+E114</f>
        <v>79543439.084733695</v>
      </c>
      <c r="F116" s="123">
        <f>E116/D116</f>
        <v>2.9163859807418476E-2</v>
      </c>
      <c r="G116" s="53"/>
      <c r="H116" s="53"/>
    </row>
    <row r="117" spans="2:9" x14ac:dyDescent="0.25">
      <c r="F117" s="92"/>
    </row>
    <row r="119" spans="2:9" x14ac:dyDescent="0.25">
      <c r="F119" s="39"/>
    </row>
    <row r="120" spans="2:9" x14ac:dyDescent="0.25">
      <c r="B120" s="1" t="s">
        <v>120</v>
      </c>
    </row>
    <row r="121" spans="2:9" x14ac:dyDescent="0.25">
      <c r="B121" s="1" t="s">
        <v>121</v>
      </c>
      <c r="C121" s="41">
        <v>65582829368.924896</v>
      </c>
      <c r="D121" s="41">
        <v>396110583.07285583</v>
      </c>
    </row>
    <row r="122" spans="2:9" x14ac:dyDescent="0.25">
      <c r="B122" s="1" t="s">
        <v>122</v>
      </c>
      <c r="C122" s="41">
        <v>647685754.57999992</v>
      </c>
      <c r="D122" s="41">
        <v>51844401.288123772</v>
      </c>
    </row>
    <row r="123" spans="2:9" x14ac:dyDescent="0.25">
      <c r="B123" s="1" t="s">
        <v>16</v>
      </c>
      <c r="C123" s="39">
        <f>SUM(C121:C122)</f>
        <v>66230515123.504898</v>
      </c>
      <c r="D123" s="39">
        <f>SUM(D121:D122)</f>
        <v>447954984.36097962</v>
      </c>
    </row>
    <row r="125" spans="2:9" x14ac:dyDescent="0.25">
      <c r="B125" s="1" t="s">
        <v>80</v>
      </c>
      <c r="C125" s="39">
        <f>I92</f>
        <v>1560160759.6680002</v>
      </c>
      <c r="D125" s="39">
        <f>J92</f>
        <v>60593439.660145052</v>
      </c>
    </row>
    <row r="126" spans="2:9" x14ac:dyDescent="0.25">
      <c r="D126" s="39">
        <f>D125-D123</f>
        <v>-387361544.70083457</v>
      </c>
    </row>
  </sheetData>
  <mergeCells count="7">
    <mergeCell ref="B10:S10"/>
    <mergeCell ref="B56:S56"/>
    <mergeCell ref="B59:J59"/>
    <mergeCell ref="B107:H107"/>
    <mergeCell ref="B95:H95"/>
    <mergeCell ref="B85:H85"/>
    <mergeCell ref="B75:H75"/>
  </mergeCells>
  <pageMargins left="0.7" right="0.7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Q48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5" s="157" customFormat="1" x14ac:dyDescent="0.25">
      <c r="A1" s="157" t="s">
        <v>125</v>
      </c>
      <c r="B1" s="157" t="s">
        <v>126</v>
      </c>
      <c r="C1" s="158" t="s">
        <v>5</v>
      </c>
      <c r="D1" s="158" t="s">
        <v>143</v>
      </c>
      <c r="E1" s="158"/>
      <c r="F1" s="158"/>
      <c r="G1" s="158"/>
      <c r="H1" s="158"/>
      <c r="I1" s="158"/>
      <c r="J1" s="158"/>
      <c r="K1" s="158"/>
    </row>
    <row r="2" spans="1:15" ht="15.75" thickBot="1" x14ac:dyDescent="0.3">
      <c r="A2" t="s">
        <v>127</v>
      </c>
      <c r="B2" s="9" t="s">
        <v>128</v>
      </c>
      <c r="C2" s="9" t="s">
        <v>142</v>
      </c>
    </row>
    <row r="3" spans="1:15" s="1" customFormat="1" x14ac:dyDescent="0.25">
      <c r="A3" s="1" t="s">
        <v>140</v>
      </c>
      <c r="B3" s="162" t="s">
        <v>5</v>
      </c>
      <c r="C3" s="163" t="s">
        <v>131</v>
      </c>
      <c r="D3" s="163" t="s">
        <v>132</v>
      </c>
      <c r="E3" s="163" t="s">
        <v>40</v>
      </c>
      <c r="F3" s="163" t="s">
        <v>133</v>
      </c>
      <c r="G3" s="163" t="s">
        <v>134</v>
      </c>
      <c r="H3" s="163" t="s">
        <v>135</v>
      </c>
      <c r="I3" s="163" t="s">
        <v>43</v>
      </c>
      <c r="J3" s="163" t="s">
        <v>136</v>
      </c>
      <c r="K3" s="163" t="s">
        <v>137</v>
      </c>
      <c r="L3" s="35"/>
      <c r="M3" s="35"/>
      <c r="N3" s="34"/>
      <c r="O3" s="29"/>
    </row>
    <row r="4" spans="1:15" s="1" customFormat="1" x14ac:dyDescent="0.25">
      <c r="A4" s="1" t="s">
        <v>138</v>
      </c>
      <c r="B4" s="164">
        <v>0</v>
      </c>
      <c r="C4" s="159">
        <v>601287.94999999995</v>
      </c>
      <c r="D4" s="159">
        <v>219168912.00000003</v>
      </c>
      <c r="E4" s="159">
        <v>0</v>
      </c>
      <c r="F4" s="159">
        <v>1129163.602</v>
      </c>
      <c r="G4" s="159">
        <v>21310602.370000001</v>
      </c>
      <c r="H4" s="159">
        <v>0</v>
      </c>
      <c r="I4" s="159">
        <v>0</v>
      </c>
      <c r="J4" s="159">
        <v>2505650.69</v>
      </c>
      <c r="K4" s="159">
        <v>95014427.375662014</v>
      </c>
      <c r="L4" s="159">
        <v>0</v>
      </c>
      <c r="M4" s="37"/>
      <c r="N4" s="36"/>
      <c r="O4" s="37"/>
    </row>
    <row r="5" spans="1:15" s="1" customFormat="1" x14ac:dyDescent="0.25">
      <c r="B5" s="164">
        <v>1</v>
      </c>
      <c r="C5" s="159">
        <v>253255111.49999991</v>
      </c>
      <c r="D5" s="159">
        <v>18144161816.659008</v>
      </c>
      <c r="E5" s="159">
        <v>0</v>
      </c>
      <c r="F5" s="159">
        <v>3942306509.5519972</v>
      </c>
      <c r="G5" s="159">
        <v>2025563226.4369957</v>
      </c>
      <c r="H5" s="159">
        <v>3005019863.8000002</v>
      </c>
      <c r="I5" s="159">
        <v>0</v>
      </c>
      <c r="J5" s="159">
        <v>12500696.75</v>
      </c>
      <c r="K5" s="159">
        <v>11228642788.121473</v>
      </c>
      <c r="L5" s="159">
        <v>0</v>
      </c>
      <c r="M5" s="37"/>
      <c r="N5" s="36"/>
      <c r="O5" s="37"/>
    </row>
    <row r="6" spans="1:15" s="1" customFormat="1" x14ac:dyDescent="0.25">
      <c r="B6" s="164">
        <v>2</v>
      </c>
      <c r="C6" s="159">
        <v>0</v>
      </c>
      <c r="D6" s="159">
        <v>35067938.350000001</v>
      </c>
      <c r="E6" s="159">
        <v>0</v>
      </c>
      <c r="F6" s="159">
        <v>6011367.1200000001</v>
      </c>
      <c r="G6" s="159">
        <v>4007578.08</v>
      </c>
      <c r="H6" s="159">
        <v>0</v>
      </c>
      <c r="I6" s="159">
        <v>0</v>
      </c>
      <c r="J6" s="159">
        <v>0</v>
      </c>
      <c r="K6" s="159">
        <v>0</v>
      </c>
      <c r="L6" s="159">
        <v>0</v>
      </c>
      <c r="M6" s="37"/>
      <c r="N6" s="36"/>
      <c r="O6" s="37"/>
    </row>
    <row r="7" spans="1:15" s="1" customFormat="1" x14ac:dyDescent="0.25">
      <c r="B7" s="164">
        <v>3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37"/>
      <c r="N7" s="36"/>
      <c r="O7" s="37"/>
    </row>
    <row r="8" spans="1:15" s="1" customFormat="1" x14ac:dyDescent="0.25">
      <c r="B8" s="164">
        <v>4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37"/>
      <c r="N8" s="36"/>
      <c r="O8" s="37"/>
    </row>
    <row r="9" spans="1:15" s="1" customFormat="1" x14ac:dyDescent="0.25">
      <c r="B9" s="164">
        <v>5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37"/>
      <c r="N9" s="36"/>
      <c r="O9" s="37"/>
    </row>
    <row r="10" spans="1:15" s="1" customFormat="1" x14ac:dyDescent="0.25">
      <c r="B10" s="164">
        <v>6</v>
      </c>
      <c r="C10" s="159">
        <v>0</v>
      </c>
      <c r="D10" s="159">
        <v>0</v>
      </c>
      <c r="E10" s="159">
        <v>0</v>
      </c>
      <c r="F10" s="159">
        <v>0</v>
      </c>
      <c r="G10" s="159">
        <v>0</v>
      </c>
      <c r="H10" s="159">
        <v>0</v>
      </c>
      <c r="I10" s="159">
        <v>0</v>
      </c>
      <c r="J10" s="159">
        <v>0</v>
      </c>
      <c r="K10" s="159">
        <v>0</v>
      </c>
      <c r="L10" s="159">
        <v>0</v>
      </c>
      <c r="M10" s="37"/>
      <c r="N10" s="36"/>
      <c r="O10" s="37"/>
    </row>
    <row r="11" spans="1:15" s="1" customFormat="1" x14ac:dyDescent="0.25">
      <c r="B11" s="164">
        <v>7</v>
      </c>
      <c r="C11" s="159">
        <v>0</v>
      </c>
      <c r="D11" s="159">
        <v>0</v>
      </c>
      <c r="E11" s="159">
        <v>0</v>
      </c>
      <c r="F11" s="159">
        <v>0</v>
      </c>
      <c r="G11" s="159">
        <v>3547873.42</v>
      </c>
      <c r="H11" s="159">
        <v>0</v>
      </c>
      <c r="I11" s="159">
        <v>0</v>
      </c>
      <c r="J11" s="159">
        <v>0</v>
      </c>
      <c r="K11" s="159">
        <v>0</v>
      </c>
      <c r="L11" s="159">
        <v>0</v>
      </c>
      <c r="M11" s="38"/>
      <c r="N11" s="38"/>
      <c r="O11" s="38"/>
    </row>
    <row r="12" spans="1:15" s="1" customFormat="1" x14ac:dyDescent="0.25">
      <c r="B12" s="164">
        <v>8</v>
      </c>
      <c r="C12" s="159">
        <v>0</v>
      </c>
      <c r="D12" s="159">
        <v>0</v>
      </c>
      <c r="E12" s="159">
        <v>0</v>
      </c>
      <c r="F12" s="159">
        <v>0</v>
      </c>
      <c r="G12" s="159">
        <v>0</v>
      </c>
      <c r="H12" s="159">
        <v>0</v>
      </c>
      <c r="I12" s="159">
        <v>0</v>
      </c>
      <c r="J12" s="159">
        <v>0</v>
      </c>
      <c r="K12" s="159">
        <v>0</v>
      </c>
      <c r="L12" s="159">
        <v>0</v>
      </c>
    </row>
    <row r="13" spans="1:15" s="1" customFormat="1" x14ac:dyDescent="0.25">
      <c r="B13" s="164">
        <v>9</v>
      </c>
      <c r="C13" s="159">
        <v>0</v>
      </c>
      <c r="D13" s="159">
        <v>0</v>
      </c>
      <c r="E13" s="159">
        <v>0</v>
      </c>
      <c r="F13" s="159">
        <v>0</v>
      </c>
      <c r="G13" s="159">
        <v>0</v>
      </c>
      <c r="H13" s="159">
        <v>0</v>
      </c>
      <c r="I13" s="159">
        <v>0</v>
      </c>
      <c r="J13" s="159">
        <v>0</v>
      </c>
      <c r="K13" s="159">
        <v>0</v>
      </c>
      <c r="L13" s="159">
        <v>0</v>
      </c>
    </row>
    <row r="14" spans="1:15" s="1" customFormat="1" x14ac:dyDescent="0.25">
      <c r="B14" s="164">
        <v>10</v>
      </c>
      <c r="C14" s="159">
        <v>0</v>
      </c>
      <c r="D14" s="159">
        <v>0</v>
      </c>
      <c r="E14" s="159">
        <v>0</v>
      </c>
      <c r="F14" s="159">
        <v>0</v>
      </c>
      <c r="G14" s="159">
        <v>0</v>
      </c>
      <c r="H14" s="159">
        <v>0</v>
      </c>
      <c r="I14" s="159">
        <v>0</v>
      </c>
      <c r="J14" s="159">
        <v>0</v>
      </c>
      <c r="K14" s="159">
        <v>0</v>
      </c>
      <c r="L14" s="159">
        <v>0</v>
      </c>
    </row>
    <row r="15" spans="1:15" s="1" customFormat="1" x14ac:dyDescent="0.25">
      <c r="B15" s="164">
        <v>11</v>
      </c>
      <c r="C15" s="159">
        <v>0</v>
      </c>
      <c r="D15" s="159">
        <v>0</v>
      </c>
      <c r="E15" s="159">
        <v>0</v>
      </c>
      <c r="F15" s="159">
        <v>0</v>
      </c>
      <c r="G15" s="159">
        <v>0</v>
      </c>
      <c r="H15" s="159">
        <v>0</v>
      </c>
      <c r="I15" s="159">
        <v>0</v>
      </c>
      <c r="J15" s="159">
        <v>0</v>
      </c>
      <c r="K15" s="159">
        <v>0</v>
      </c>
      <c r="L15" s="159">
        <v>0</v>
      </c>
    </row>
    <row r="16" spans="1:15" s="1" customFormat="1" x14ac:dyDescent="0.25">
      <c r="B16" s="164">
        <v>12</v>
      </c>
      <c r="C16" s="159">
        <v>0</v>
      </c>
      <c r="D16" s="159">
        <v>0</v>
      </c>
      <c r="E16" s="159">
        <v>0</v>
      </c>
      <c r="F16" s="159">
        <v>0</v>
      </c>
      <c r="G16" s="159">
        <v>0</v>
      </c>
      <c r="H16" s="159">
        <v>0</v>
      </c>
      <c r="I16" s="159">
        <v>0</v>
      </c>
      <c r="J16" s="159">
        <v>0</v>
      </c>
      <c r="K16" s="159">
        <v>0</v>
      </c>
      <c r="L16" s="159">
        <v>0</v>
      </c>
    </row>
    <row r="17" spans="2:17" s="1" customFormat="1" x14ac:dyDescent="0.25">
      <c r="B17" s="164">
        <v>13</v>
      </c>
      <c r="C17" s="159">
        <v>0</v>
      </c>
      <c r="D17" s="159">
        <v>0</v>
      </c>
      <c r="E17" s="159">
        <v>0</v>
      </c>
      <c r="F17" s="159">
        <v>0</v>
      </c>
      <c r="G17" s="159">
        <v>0</v>
      </c>
      <c r="H17" s="159">
        <v>0</v>
      </c>
      <c r="I17" s="159">
        <v>0</v>
      </c>
      <c r="J17" s="159">
        <v>0</v>
      </c>
      <c r="K17" s="159">
        <v>0</v>
      </c>
      <c r="L17" s="159">
        <v>0</v>
      </c>
    </row>
    <row r="18" spans="2:17" s="1" customFormat="1" x14ac:dyDescent="0.25">
      <c r="B18" s="164">
        <v>14</v>
      </c>
      <c r="C18" s="159">
        <v>0</v>
      </c>
      <c r="D18" s="159">
        <v>0</v>
      </c>
      <c r="E18" s="159">
        <v>0</v>
      </c>
      <c r="F18" s="159">
        <v>0</v>
      </c>
      <c r="G18" s="159">
        <v>0</v>
      </c>
      <c r="H18" s="159">
        <v>0</v>
      </c>
      <c r="I18" s="159">
        <v>0</v>
      </c>
      <c r="J18" s="159">
        <v>0</v>
      </c>
      <c r="K18" s="159">
        <v>0</v>
      </c>
      <c r="L18" s="159">
        <v>0</v>
      </c>
    </row>
    <row r="19" spans="2:17" s="1" customFormat="1" x14ac:dyDescent="0.25">
      <c r="B19" s="164">
        <v>15</v>
      </c>
      <c r="C19" s="159">
        <v>0</v>
      </c>
      <c r="D19" s="159">
        <v>0</v>
      </c>
      <c r="E19" s="159">
        <v>0</v>
      </c>
      <c r="F19" s="159">
        <v>0</v>
      </c>
      <c r="G19" s="159">
        <v>0</v>
      </c>
      <c r="H19" s="159">
        <v>0</v>
      </c>
      <c r="I19" s="159">
        <v>0</v>
      </c>
      <c r="J19" s="159">
        <v>0</v>
      </c>
      <c r="K19" s="159">
        <v>0</v>
      </c>
      <c r="L19" s="159">
        <v>0</v>
      </c>
    </row>
    <row r="20" spans="2:17" s="1" customFormat="1" x14ac:dyDescent="0.25">
      <c r="B20" s="164">
        <v>16</v>
      </c>
      <c r="C20" s="159">
        <v>0</v>
      </c>
      <c r="D20" s="159">
        <v>0</v>
      </c>
      <c r="E20" s="159">
        <v>0</v>
      </c>
      <c r="F20" s="159">
        <v>0</v>
      </c>
      <c r="G20" s="159">
        <v>0</v>
      </c>
      <c r="H20" s="159">
        <v>0</v>
      </c>
      <c r="I20" s="159">
        <v>0</v>
      </c>
      <c r="J20" s="159">
        <v>0</v>
      </c>
      <c r="K20" s="159">
        <v>0</v>
      </c>
      <c r="L20" s="159">
        <v>0</v>
      </c>
    </row>
    <row r="21" spans="2:17" s="1" customFormat="1" x14ac:dyDescent="0.25">
      <c r="B21" s="164">
        <v>17</v>
      </c>
      <c r="C21" s="159">
        <v>0</v>
      </c>
      <c r="D21" s="159">
        <v>0</v>
      </c>
      <c r="E21" s="159">
        <v>0</v>
      </c>
      <c r="F21" s="159">
        <v>0</v>
      </c>
      <c r="G21" s="159">
        <v>0</v>
      </c>
      <c r="H21" s="159">
        <v>0</v>
      </c>
      <c r="I21" s="159">
        <v>0</v>
      </c>
      <c r="J21" s="159">
        <v>0</v>
      </c>
      <c r="K21" s="159">
        <v>0</v>
      </c>
      <c r="L21" s="159">
        <v>0</v>
      </c>
    </row>
    <row r="22" spans="2:17" s="1" customFormat="1" x14ac:dyDescent="0.25">
      <c r="B22" s="164">
        <v>18</v>
      </c>
      <c r="C22" s="159">
        <v>0</v>
      </c>
      <c r="D22" s="159">
        <v>0</v>
      </c>
      <c r="E22" s="159">
        <v>0</v>
      </c>
      <c r="F22" s="159">
        <v>0</v>
      </c>
      <c r="G22" s="159">
        <v>0</v>
      </c>
      <c r="H22" s="159">
        <v>0</v>
      </c>
      <c r="I22" s="159">
        <v>0</v>
      </c>
      <c r="J22" s="159">
        <v>0</v>
      </c>
      <c r="K22" s="159">
        <v>0</v>
      </c>
      <c r="L22" s="159">
        <v>0</v>
      </c>
    </row>
    <row r="23" spans="2:17" s="1" customFormat="1" x14ac:dyDescent="0.25">
      <c r="B23" s="164">
        <v>19</v>
      </c>
      <c r="C23" s="159">
        <v>0</v>
      </c>
      <c r="D23" s="159">
        <v>0</v>
      </c>
      <c r="E23" s="159">
        <v>0</v>
      </c>
      <c r="F23" s="159">
        <v>0</v>
      </c>
      <c r="G23" s="159">
        <v>0</v>
      </c>
      <c r="H23" s="159">
        <v>0</v>
      </c>
      <c r="I23" s="159">
        <v>0</v>
      </c>
      <c r="J23" s="159">
        <v>0</v>
      </c>
      <c r="K23" s="159">
        <v>0</v>
      </c>
      <c r="L23" s="159">
        <v>0</v>
      </c>
    </row>
    <row r="24" spans="2:17" s="1" customFormat="1" x14ac:dyDescent="0.25">
      <c r="B24" s="164">
        <v>20</v>
      </c>
      <c r="C24" s="159">
        <v>0</v>
      </c>
      <c r="D24" s="159">
        <v>0</v>
      </c>
      <c r="E24" s="159">
        <v>0</v>
      </c>
      <c r="F24" s="159">
        <v>0</v>
      </c>
      <c r="G24" s="159">
        <v>0</v>
      </c>
      <c r="H24" s="159">
        <v>0</v>
      </c>
      <c r="I24" s="159">
        <v>0</v>
      </c>
      <c r="J24" s="159">
        <v>0</v>
      </c>
      <c r="K24" s="159">
        <v>0</v>
      </c>
      <c r="L24" s="159">
        <v>0</v>
      </c>
    </row>
    <row r="25" spans="2:17" x14ac:dyDescent="0.25">
      <c r="B25" s="164">
        <v>21</v>
      </c>
      <c r="C25" s="159">
        <v>0</v>
      </c>
      <c r="D25" s="159">
        <v>0</v>
      </c>
      <c r="E25" s="159">
        <v>0</v>
      </c>
      <c r="F25" s="159">
        <v>0</v>
      </c>
      <c r="G25" s="159">
        <v>0</v>
      </c>
      <c r="H25" s="159">
        <v>0</v>
      </c>
      <c r="I25" s="159">
        <v>0</v>
      </c>
      <c r="J25" s="159">
        <v>0</v>
      </c>
      <c r="K25" s="159">
        <v>0</v>
      </c>
      <c r="L25" s="159">
        <v>0</v>
      </c>
      <c r="M25" s="1"/>
      <c r="N25" s="1"/>
      <c r="O25" s="1"/>
      <c r="P25" s="1"/>
      <c r="Q25" s="1"/>
    </row>
    <row r="26" spans="2:17" x14ac:dyDescent="0.25">
      <c r="B26" s="164">
        <v>22</v>
      </c>
      <c r="C26" s="159">
        <v>0</v>
      </c>
      <c r="D26" s="159">
        <v>0</v>
      </c>
      <c r="E26" s="159">
        <v>0</v>
      </c>
      <c r="F26" s="159">
        <v>0</v>
      </c>
      <c r="G26" s="159">
        <v>0</v>
      </c>
      <c r="H26" s="159">
        <v>0</v>
      </c>
      <c r="I26" s="159">
        <v>0</v>
      </c>
      <c r="J26" s="159">
        <v>0</v>
      </c>
      <c r="K26" s="159">
        <v>0</v>
      </c>
      <c r="L26" s="159">
        <v>0</v>
      </c>
      <c r="M26" s="1"/>
      <c r="N26" s="1"/>
      <c r="O26" s="1"/>
      <c r="P26" s="1"/>
      <c r="Q26" s="1"/>
    </row>
    <row r="27" spans="2:17" x14ac:dyDescent="0.25">
      <c r="B27" s="164">
        <v>23</v>
      </c>
      <c r="C27" s="159">
        <v>0</v>
      </c>
      <c r="D27" s="159">
        <v>0</v>
      </c>
      <c r="E27" s="159">
        <v>0</v>
      </c>
      <c r="F27" s="159">
        <v>0</v>
      </c>
      <c r="G27" s="159">
        <v>0</v>
      </c>
      <c r="H27" s="159">
        <v>0</v>
      </c>
      <c r="I27" s="159">
        <v>0</v>
      </c>
      <c r="J27" s="159">
        <v>0</v>
      </c>
      <c r="K27" s="159">
        <v>0</v>
      </c>
      <c r="L27" s="159">
        <v>0</v>
      </c>
      <c r="M27" s="1"/>
      <c r="N27" s="1"/>
      <c r="O27" s="1"/>
      <c r="P27" s="1"/>
      <c r="Q27" s="1"/>
    </row>
    <row r="28" spans="2:17" x14ac:dyDescent="0.25">
      <c r="B28" s="164">
        <v>24</v>
      </c>
      <c r="C28" s="159">
        <v>0</v>
      </c>
      <c r="D28" s="159">
        <v>0</v>
      </c>
      <c r="E28" s="159">
        <v>0</v>
      </c>
      <c r="F28" s="159">
        <v>0</v>
      </c>
      <c r="G28" s="159">
        <v>0</v>
      </c>
      <c r="H28" s="159">
        <v>0</v>
      </c>
      <c r="I28" s="159">
        <v>0</v>
      </c>
      <c r="J28" s="159">
        <v>0</v>
      </c>
      <c r="K28" s="159">
        <v>0</v>
      </c>
      <c r="L28" s="159">
        <v>0</v>
      </c>
      <c r="M28" s="1"/>
      <c r="N28" s="1"/>
      <c r="O28" s="1"/>
      <c r="P28" s="1"/>
      <c r="Q28" s="1"/>
    </row>
    <row r="29" spans="2:17" x14ac:dyDescent="0.25">
      <c r="B29" s="164">
        <v>25</v>
      </c>
      <c r="C29" s="159">
        <v>0</v>
      </c>
      <c r="D29" s="159">
        <v>0</v>
      </c>
      <c r="E29" s="159">
        <v>0</v>
      </c>
      <c r="F29" s="159">
        <v>0</v>
      </c>
      <c r="G29" s="159">
        <v>0</v>
      </c>
      <c r="H29" s="159">
        <v>0</v>
      </c>
      <c r="I29" s="159">
        <v>0</v>
      </c>
      <c r="J29" s="159">
        <v>0</v>
      </c>
      <c r="K29" s="159">
        <v>0</v>
      </c>
      <c r="L29" s="159">
        <v>0</v>
      </c>
    </row>
    <row r="30" spans="2:17" x14ac:dyDescent="0.25">
      <c r="B30" s="164"/>
      <c r="C30" s="161"/>
      <c r="D30" s="161"/>
      <c r="E30" s="161"/>
      <c r="F30" s="161"/>
      <c r="G30" s="161"/>
      <c r="H30" s="161"/>
      <c r="I30" s="161"/>
      <c r="J30" s="161"/>
      <c r="K30" s="161"/>
      <c r="L30">
        <v>20751043372.516575</v>
      </c>
    </row>
    <row r="31" spans="2:17" s="40" customFormat="1" ht="15.75" thickBot="1" x14ac:dyDescent="0.3">
      <c r="B31" s="171" t="s">
        <v>16</v>
      </c>
      <c r="C31" s="170">
        <f>SUM(C4:C30)</f>
        <v>253856399.4499999</v>
      </c>
      <c r="D31" s="170">
        <f t="shared" ref="D31:K31" si="0">SUM(D4:D30)</f>
        <v>18398398667.009007</v>
      </c>
      <c r="E31" s="170">
        <f t="shared" si="0"/>
        <v>0</v>
      </c>
      <c r="F31" s="170">
        <f t="shared" si="0"/>
        <v>3949447040.2739973</v>
      </c>
      <c r="G31" s="170">
        <f t="shared" si="0"/>
        <v>2054429280.3069956</v>
      </c>
      <c r="H31" s="170">
        <f t="shared" si="0"/>
        <v>3005019863.8000002</v>
      </c>
      <c r="I31" s="170">
        <f t="shared" si="0"/>
        <v>0</v>
      </c>
      <c r="J31" s="170">
        <f t="shared" si="0"/>
        <v>15006347.439999999</v>
      </c>
      <c r="K31" s="170">
        <f t="shared" si="0"/>
        <v>11323657215.497135</v>
      </c>
      <c r="L31" s="40">
        <v>20751043372.516579</v>
      </c>
    </row>
    <row r="32" spans="2:17" ht="15.75" thickBot="1" x14ac:dyDescent="0.3">
      <c r="B32" s="30"/>
      <c r="C32" s="30"/>
      <c r="D32" s="30"/>
      <c r="E32" s="27"/>
      <c r="F32" s="27"/>
      <c r="G32" s="27"/>
      <c r="H32" s="27"/>
      <c r="I32" s="27"/>
      <c r="J32" s="27"/>
      <c r="K32" s="165"/>
      <c r="L32">
        <v>0</v>
      </c>
    </row>
    <row r="33" spans="1:10" x14ac:dyDescent="0.25">
      <c r="B33" s="30"/>
      <c r="C33" s="30"/>
      <c r="D33" s="30"/>
      <c r="E33" s="27"/>
      <c r="F33" s="27"/>
      <c r="G33" s="27"/>
      <c r="H33" s="27"/>
      <c r="I33" s="27"/>
      <c r="J33" s="27"/>
    </row>
    <row r="34" spans="1:10" x14ac:dyDescent="0.25">
      <c r="B34" s="30"/>
      <c r="C34" s="30"/>
      <c r="D34" s="30"/>
      <c r="E34" s="27"/>
      <c r="F34" s="27"/>
      <c r="G34" s="27"/>
      <c r="H34" s="27"/>
      <c r="I34" s="27"/>
      <c r="J34" s="27"/>
    </row>
    <row r="35" spans="1:10" x14ac:dyDescent="0.25">
      <c r="B35" s="30"/>
      <c r="C35" s="30"/>
      <c r="D35" s="30"/>
      <c r="E35" s="27"/>
      <c r="F35" s="27"/>
      <c r="G35" s="27"/>
      <c r="H35" s="27"/>
      <c r="I35" s="27"/>
      <c r="J35" s="27"/>
    </row>
    <row r="36" spans="1:10" x14ac:dyDescent="0.25">
      <c r="B36" s="30"/>
      <c r="C36" s="30"/>
      <c r="D36" s="30"/>
      <c r="E36" s="27"/>
      <c r="F36" s="27"/>
      <c r="G36" s="27"/>
      <c r="H36" s="27"/>
      <c r="I36" s="27"/>
      <c r="J36" s="27"/>
    </row>
    <row r="37" spans="1:10" x14ac:dyDescent="0.25">
      <c r="B37" s="30"/>
      <c r="C37" s="30"/>
      <c r="D37" s="30"/>
      <c r="E37" s="27"/>
      <c r="F37" s="27"/>
      <c r="G37" s="27"/>
      <c r="H37" s="27"/>
      <c r="I37" s="27"/>
      <c r="J37" s="27"/>
    </row>
    <row r="38" spans="1:10" x14ac:dyDescent="0.25">
      <c r="B38" s="30"/>
      <c r="C38" s="30"/>
      <c r="D38" s="30"/>
      <c r="E38" s="30"/>
      <c r="F38" s="31"/>
      <c r="G38" s="31"/>
      <c r="H38" s="32"/>
      <c r="I38" s="32"/>
      <c r="J38" s="27"/>
    </row>
    <row r="39" spans="1:10" x14ac:dyDescent="0.25">
      <c r="B39" s="30"/>
      <c r="C39" s="30"/>
      <c r="D39" s="30"/>
      <c r="E39" s="30"/>
      <c r="F39" s="30"/>
      <c r="G39" s="30"/>
      <c r="H39" s="33"/>
      <c r="I39" s="33"/>
      <c r="J39" s="27"/>
    </row>
    <row r="40" spans="1:10" s="1" customFormat="1" x14ac:dyDescent="0.25">
      <c r="A40" s="87"/>
      <c r="B40" s="30"/>
      <c r="C40" s="30"/>
      <c r="D40" s="30"/>
      <c r="E40" s="30"/>
      <c r="F40" s="30"/>
      <c r="G40" s="30"/>
      <c r="H40" s="33"/>
      <c r="I40" s="33"/>
      <c r="J40" s="27"/>
    </row>
    <row r="41" spans="1:10" x14ac:dyDescent="0.25">
      <c r="B41" s="30"/>
      <c r="C41" s="30"/>
      <c r="D41" s="30"/>
      <c r="E41" s="30"/>
      <c r="F41" s="30"/>
      <c r="G41" s="30"/>
      <c r="H41" s="33"/>
      <c r="I41" s="33"/>
      <c r="J41" s="27"/>
    </row>
    <row r="42" spans="1:10" x14ac:dyDescent="0.25">
      <c r="B42" s="30"/>
      <c r="C42" s="30"/>
      <c r="D42" s="30"/>
      <c r="E42" s="30"/>
      <c r="F42" s="30"/>
      <c r="G42" s="30"/>
      <c r="H42" s="33"/>
      <c r="I42" s="33"/>
      <c r="J42" s="27"/>
    </row>
    <row r="43" spans="1:10" x14ac:dyDescent="0.25">
      <c r="B43" s="30"/>
      <c r="C43" s="30"/>
      <c r="D43" s="30"/>
      <c r="E43" s="30"/>
      <c r="F43" s="30"/>
      <c r="G43" s="30"/>
      <c r="H43" s="33"/>
      <c r="I43" s="33"/>
      <c r="J43" s="27"/>
    </row>
    <row r="44" spans="1:10" x14ac:dyDescent="0.25">
      <c r="B44" s="30"/>
      <c r="C44" s="30"/>
      <c r="D44" s="30"/>
      <c r="E44" s="30"/>
      <c r="F44" s="30"/>
      <c r="G44" s="30"/>
      <c r="H44" s="33"/>
      <c r="I44" s="33"/>
      <c r="J44" s="27"/>
    </row>
    <row r="45" spans="1:10" x14ac:dyDescent="0.25">
      <c r="B45" s="30"/>
      <c r="C45" s="30"/>
      <c r="D45" s="30"/>
      <c r="E45" s="30"/>
      <c r="F45" s="30"/>
      <c r="G45" s="30"/>
      <c r="H45" s="33"/>
      <c r="I45" s="33"/>
      <c r="J45" s="27"/>
    </row>
    <row r="46" spans="1:10" x14ac:dyDescent="0.25">
      <c r="B46" s="30"/>
      <c r="C46" s="30"/>
      <c r="D46" s="30"/>
      <c r="E46" s="30"/>
      <c r="F46" s="30"/>
      <c r="G46" s="30"/>
      <c r="H46" s="33"/>
      <c r="I46" s="33"/>
      <c r="J46" s="27"/>
    </row>
    <row r="47" spans="1:10" x14ac:dyDescent="0.25">
      <c r="B47" s="27"/>
      <c r="C47" s="27"/>
      <c r="D47" s="27"/>
      <c r="E47" s="27"/>
      <c r="F47" s="27"/>
      <c r="G47" s="27"/>
      <c r="H47" s="27"/>
      <c r="I47" s="27"/>
      <c r="J47" s="27"/>
    </row>
    <row r="48" spans="1:10" x14ac:dyDescent="0.25">
      <c r="B48" s="27"/>
      <c r="C48" s="27"/>
      <c r="D48" s="27"/>
      <c r="E48" s="27"/>
      <c r="F48" s="27"/>
      <c r="G48" s="27"/>
      <c r="H48" s="27"/>
      <c r="I48" s="27"/>
      <c r="J48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Q47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157" customFormat="1" x14ac:dyDescent="0.25">
      <c r="A1" s="157" t="s">
        <v>125</v>
      </c>
      <c r="B1" s="157" t="s">
        <v>126</v>
      </c>
      <c r="C1" s="158" t="s">
        <v>5</v>
      </c>
      <c r="D1" s="158" t="s">
        <v>143</v>
      </c>
      <c r="E1" s="158"/>
      <c r="F1" s="158"/>
      <c r="G1" s="158"/>
      <c r="H1" s="158"/>
      <c r="I1" s="158"/>
      <c r="J1" s="158"/>
      <c r="K1" s="158"/>
    </row>
    <row r="2" spans="1:17" ht="15.75" thickBot="1" x14ac:dyDescent="0.3">
      <c r="A2" t="s">
        <v>127</v>
      </c>
      <c r="B2" s="9" t="s">
        <v>128</v>
      </c>
      <c r="C2" s="9" t="s">
        <v>141</v>
      </c>
    </row>
    <row r="3" spans="1:17" x14ac:dyDescent="0.25">
      <c r="A3" t="s">
        <v>130</v>
      </c>
      <c r="B3" s="5" t="s">
        <v>5</v>
      </c>
      <c r="C3" s="7" t="s">
        <v>131</v>
      </c>
      <c r="D3" s="7" t="s">
        <v>132</v>
      </c>
      <c r="E3" s="7" t="s">
        <v>40</v>
      </c>
      <c r="F3" s="7" t="s">
        <v>133</v>
      </c>
      <c r="G3" s="7" t="s">
        <v>134</v>
      </c>
      <c r="H3" s="7" t="s">
        <v>135</v>
      </c>
      <c r="I3" s="7" t="s">
        <v>43</v>
      </c>
      <c r="J3" s="7" t="s">
        <v>136</v>
      </c>
      <c r="K3" s="8" t="s">
        <v>137</v>
      </c>
      <c r="L3" s="35"/>
      <c r="M3" s="35"/>
      <c r="N3" s="34"/>
      <c r="O3" s="29"/>
      <c r="P3" s="1"/>
      <c r="Q3" s="1"/>
    </row>
    <row r="4" spans="1:17" x14ac:dyDescent="0.25">
      <c r="A4" t="s">
        <v>138</v>
      </c>
      <c r="B4" s="6">
        <v>0</v>
      </c>
      <c r="C4" s="161">
        <v>63493542.155999988</v>
      </c>
      <c r="D4" s="161">
        <v>1952069117.3779988</v>
      </c>
      <c r="E4" s="161">
        <v>0</v>
      </c>
      <c r="F4" s="161">
        <v>872863926</v>
      </c>
      <c r="G4" s="161">
        <v>397072103.90600002</v>
      </c>
      <c r="H4" s="161">
        <v>0</v>
      </c>
      <c r="I4" s="161">
        <v>0</v>
      </c>
      <c r="J4" s="161">
        <v>12709390.18</v>
      </c>
      <c r="K4" s="161">
        <v>1650117907.2019987</v>
      </c>
      <c r="L4" s="161">
        <v>0</v>
      </c>
      <c r="M4" s="37"/>
      <c r="N4" s="36"/>
      <c r="O4" s="37"/>
      <c r="P4" s="1"/>
      <c r="Q4" s="1"/>
    </row>
    <row r="5" spans="1:17" x14ac:dyDescent="0.25">
      <c r="B5" s="6">
        <v>1</v>
      </c>
      <c r="C5" s="161">
        <v>42226695.61999999</v>
      </c>
      <c r="D5" s="161">
        <v>3658869515.9579988</v>
      </c>
      <c r="E5" s="161">
        <v>0</v>
      </c>
      <c r="F5" s="161">
        <v>2400826154.9759974</v>
      </c>
      <c r="G5" s="161">
        <v>929664982.84000027</v>
      </c>
      <c r="H5" s="161">
        <v>0</v>
      </c>
      <c r="I5" s="161">
        <v>0</v>
      </c>
      <c r="J5" s="161">
        <v>28282858.580000002</v>
      </c>
      <c r="K5" s="161">
        <v>12353158872.965967</v>
      </c>
      <c r="L5" s="161">
        <v>0</v>
      </c>
      <c r="M5" s="37"/>
      <c r="N5" s="36"/>
      <c r="O5" s="37"/>
      <c r="P5" s="1"/>
      <c r="Q5" s="1"/>
    </row>
    <row r="6" spans="1:17" x14ac:dyDescent="0.25">
      <c r="B6" s="3">
        <v>2</v>
      </c>
      <c r="C6" s="161">
        <v>0</v>
      </c>
      <c r="D6" s="161">
        <v>0</v>
      </c>
      <c r="E6" s="161">
        <v>0</v>
      </c>
      <c r="F6" s="161">
        <v>0</v>
      </c>
      <c r="G6" s="161">
        <v>0</v>
      </c>
      <c r="H6" s="161">
        <v>0</v>
      </c>
      <c r="I6" s="161">
        <v>0</v>
      </c>
      <c r="J6" s="161">
        <v>0</v>
      </c>
      <c r="K6" s="161">
        <v>0</v>
      </c>
      <c r="L6" s="161">
        <v>0</v>
      </c>
      <c r="M6" s="37"/>
      <c r="N6" s="36"/>
      <c r="O6" s="37"/>
      <c r="P6" s="1"/>
      <c r="Q6" s="1"/>
    </row>
    <row r="7" spans="1:17" x14ac:dyDescent="0.25">
      <c r="B7" s="3">
        <v>3</v>
      </c>
      <c r="C7" s="161">
        <v>0</v>
      </c>
      <c r="D7" s="161">
        <v>0</v>
      </c>
      <c r="E7" s="161">
        <v>0</v>
      </c>
      <c r="F7" s="161">
        <v>0</v>
      </c>
      <c r="G7" s="161">
        <v>0</v>
      </c>
      <c r="H7" s="161">
        <v>0</v>
      </c>
      <c r="I7" s="161">
        <v>0</v>
      </c>
      <c r="J7" s="161">
        <v>0</v>
      </c>
      <c r="K7" s="161">
        <v>0</v>
      </c>
      <c r="L7" s="161">
        <v>0</v>
      </c>
      <c r="M7" s="37"/>
      <c r="N7" s="36"/>
      <c r="O7" s="37"/>
      <c r="P7" s="1"/>
      <c r="Q7" s="1"/>
    </row>
    <row r="8" spans="1:17" x14ac:dyDescent="0.25">
      <c r="B8" s="3">
        <v>4</v>
      </c>
      <c r="C8" s="161">
        <v>0</v>
      </c>
      <c r="D8" s="161">
        <v>0</v>
      </c>
      <c r="E8" s="161">
        <v>0</v>
      </c>
      <c r="F8" s="161">
        <v>0</v>
      </c>
      <c r="G8" s="161">
        <v>0</v>
      </c>
      <c r="H8" s="161">
        <v>0</v>
      </c>
      <c r="I8" s="161">
        <v>0</v>
      </c>
      <c r="J8" s="161">
        <v>0</v>
      </c>
      <c r="K8" s="161">
        <v>0</v>
      </c>
      <c r="L8" s="161">
        <v>0</v>
      </c>
      <c r="M8" s="37"/>
      <c r="N8" s="36"/>
      <c r="O8" s="37"/>
      <c r="P8" s="1"/>
      <c r="Q8" s="1"/>
    </row>
    <row r="9" spans="1:17" x14ac:dyDescent="0.25">
      <c r="B9" s="3">
        <v>5</v>
      </c>
      <c r="C9" s="161">
        <v>0</v>
      </c>
      <c r="D9" s="161">
        <v>0</v>
      </c>
      <c r="E9" s="161">
        <v>0</v>
      </c>
      <c r="F9" s="161">
        <v>0</v>
      </c>
      <c r="G9" s="161">
        <v>0</v>
      </c>
      <c r="H9" s="161">
        <v>0</v>
      </c>
      <c r="I9" s="161">
        <v>0</v>
      </c>
      <c r="J9" s="161">
        <v>0</v>
      </c>
      <c r="K9" s="161">
        <v>0</v>
      </c>
      <c r="L9" s="161">
        <v>0</v>
      </c>
      <c r="M9" s="37"/>
      <c r="N9" s="36"/>
      <c r="O9" s="37"/>
      <c r="P9" s="1"/>
      <c r="Q9" s="1"/>
    </row>
    <row r="10" spans="1:17" x14ac:dyDescent="0.25">
      <c r="B10" s="3">
        <v>6</v>
      </c>
      <c r="C10" s="161">
        <v>0</v>
      </c>
      <c r="D10" s="161">
        <v>0</v>
      </c>
      <c r="E10" s="161">
        <v>0</v>
      </c>
      <c r="F10" s="161">
        <v>0</v>
      </c>
      <c r="G10" s="161">
        <v>0</v>
      </c>
      <c r="H10" s="161">
        <v>0</v>
      </c>
      <c r="I10" s="161">
        <v>0</v>
      </c>
      <c r="J10" s="161">
        <v>0</v>
      </c>
      <c r="K10" s="161">
        <v>0</v>
      </c>
      <c r="L10" s="161">
        <v>0</v>
      </c>
      <c r="M10" s="37"/>
      <c r="N10" s="36"/>
      <c r="O10" s="37"/>
      <c r="P10" s="1"/>
      <c r="Q10" s="1"/>
    </row>
    <row r="11" spans="1:17" x14ac:dyDescent="0.25">
      <c r="B11" s="3">
        <v>7</v>
      </c>
      <c r="C11" s="161">
        <v>0</v>
      </c>
      <c r="D11" s="161">
        <v>0</v>
      </c>
      <c r="E11" s="161">
        <v>0</v>
      </c>
      <c r="F11" s="161">
        <v>0</v>
      </c>
      <c r="G11" s="161">
        <v>0</v>
      </c>
      <c r="H11" s="161">
        <v>0</v>
      </c>
      <c r="I11" s="161">
        <v>0</v>
      </c>
      <c r="J11" s="161">
        <v>0</v>
      </c>
      <c r="K11" s="161">
        <v>0</v>
      </c>
      <c r="L11" s="161">
        <v>0</v>
      </c>
      <c r="M11" s="38"/>
      <c r="N11" s="38"/>
      <c r="O11" s="38"/>
      <c r="P11" s="1"/>
      <c r="Q11" s="1"/>
    </row>
    <row r="12" spans="1:17" x14ac:dyDescent="0.25">
      <c r="B12" s="3">
        <v>8</v>
      </c>
      <c r="C12" s="161">
        <v>0</v>
      </c>
      <c r="D12" s="161">
        <v>0</v>
      </c>
      <c r="E12" s="161">
        <v>0</v>
      </c>
      <c r="F12" s="161">
        <v>0</v>
      </c>
      <c r="G12" s="161">
        <v>0</v>
      </c>
      <c r="H12" s="161">
        <v>0</v>
      </c>
      <c r="I12" s="161">
        <v>0</v>
      </c>
      <c r="J12" s="161">
        <v>0</v>
      </c>
      <c r="K12" s="161">
        <v>0</v>
      </c>
      <c r="L12" s="161">
        <v>0</v>
      </c>
      <c r="M12" s="1"/>
      <c r="N12" s="1"/>
      <c r="O12" s="1"/>
      <c r="P12" s="1"/>
      <c r="Q12" s="1"/>
    </row>
    <row r="13" spans="1:17" x14ac:dyDescent="0.25">
      <c r="B13" s="3">
        <v>9</v>
      </c>
      <c r="C13" s="161">
        <v>0</v>
      </c>
      <c r="D13" s="161">
        <v>0</v>
      </c>
      <c r="E13" s="161">
        <v>0</v>
      </c>
      <c r="F13" s="161">
        <v>0</v>
      </c>
      <c r="G13" s="161">
        <v>0</v>
      </c>
      <c r="H13" s="161">
        <v>0</v>
      </c>
      <c r="I13" s="161">
        <v>0</v>
      </c>
      <c r="J13" s="161">
        <v>0</v>
      </c>
      <c r="K13" s="161">
        <v>0</v>
      </c>
      <c r="L13" s="161">
        <v>0</v>
      </c>
      <c r="M13" s="1"/>
      <c r="N13" s="1"/>
      <c r="O13" s="1"/>
      <c r="P13" s="1"/>
      <c r="Q13" s="1"/>
    </row>
    <row r="14" spans="1:17" x14ac:dyDescent="0.25">
      <c r="B14" s="3">
        <v>10</v>
      </c>
      <c r="C14" s="161">
        <v>0</v>
      </c>
      <c r="D14" s="161">
        <v>2459995.75</v>
      </c>
      <c r="E14" s="161">
        <v>0</v>
      </c>
      <c r="F14" s="161">
        <v>0</v>
      </c>
      <c r="G14" s="161">
        <v>0</v>
      </c>
      <c r="H14" s="161">
        <v>0</v>
      </c>
      <c r="I14" s="161">
        <v>0</v>
      </c>
      <c r="J14" s="161">
        <v>0</v>
      </c>
      <c r="K14" s="161">
        <v>0</v>
      </c>
      <c r="L14" s="161">
        <v>0</v>
      </c>
      <c r="M14" s="1"/>
      <c r="N14" s="1"/>
      <c r="O14" s="1"/>
      <c r="P14" s="1"/>
      <c r="Q14" s="1"/>
    </row>
    <row r="15" spans="1:17" x14ac:dyDescent="0.25">
      <c r="B15" s="3">
        <v>11</v>
      </c>
      <c r="C15" s="161">
        <v>0</v>
      </c>
      <c r="D15" s="161">
        <v>0</v>
      </c>
      <c r="E15" s="161">
        <v>0</v>
      </c>
      <c r="F15" s="161">
        <v>0</v>
      </c>
      <c r="G15" s="161">
        <v>0</v>
      </c>
      <c r="H15" s="161">
        <v>0</v>
      </c>
      <c r="I15" s="161">
        <v>0</v>
      </c>
      <c r="J15" s="161">
        <v>0</v>
      </c>
      <c r="K15" s="161">
        <v>0</v>
      </c>
      <c r="L15" s="161">
        <v>0</v>
      </c>
      <c r="M15" s="1"/>
      <c r="N15" s="1"/>
      <c r="O15" s="1"/>
      <c r="P15" s="1"/>
      <c r="Q15" s="1"/>
    </row>
    <row r="16" spans="1:17" x14ac:dyDescent="0.25">
      <c r="B16" s="3">
        <v>12</v>
      </c>
      <c r="C16" s="161">
        <v>0</v>
      </c>
      <c r="D16" s="161">
        <v>0</v>
      </c>
      <c r="E16" s="161">
        <v>0</v>
      </c>
      <c r="F16" s="161">
        <v>0</v>
      </c>
      <c r="G16" s="161">
        <v>0</v>
      </c>
      <c r="H16" s="161">
        <v>0</v>
      </c>
      <c r="I16" s="161">
        <v>0</v>
      </c>
      <c r="J16" s="161">
        <v>0</v>
      </c>
      <c r="K16" s="161">
        <v>0</v>
      </c>
      <c r="L16" s="161">
        <v>0</v>
      </c>
      <c r="M16" s="1"/>
      <c r="N16" s="1"/>
      <c r="O16" s="1"/>
      <c r="P16" s="1"/>
      <c r="Q16" s="1"/>
    </row>
    <row r="17" spans="2:17" x14ac:dyDescent="0.25">
      <c r="B17" s="3">
        <v>13</v>
      </c>
      <c r="C17" s="161">
        <v>0</v>
      </c>
      <c r="D17" s="161">
        <v>0</v>
      </c>
      <c r="E17" s="161">
        <v>0</v>
      </c>
      <c r="F17" s="161">
        <v>0</v>
      </c>
      <c r="G17" s="161">
        <v>0</v>
      </c>
      <c r="H17" s="161">
        <v>0</v>
      </c>
      <c r="I17" s="161">
        <v>0</v>
      </c>
      <c r="J17" s="161">
        <v>0</v>
      </c>
      <c r="K17" s="161">
        <v>0</v>
      </c>
      <c r="L17" s="161">
        <v>0</v>
      </c>
      <c r="M17" s="1"/>
      <c r="N17" s="1"/>
      <c r="O17" s="1"/>
      <c r="P17" s="1"/>
      <c r="Q17" s="1"/>
    </row>
    <row r="18" spans="2:17" x14ac:dyDescent="0.25">
      <c r="B18" s="3">
        <v>14</v>
      </c>
      <c r="C18" s="161">
        <v>0</v>
      </c>
      <c r="D18" s="161">
        <v>0</v>
      </c>
      <c r="E18" s="161">
        <v>0</v>
      </c>
      <c r="F18" s="161">
        <v>0</v>
      </c>
      <c r="G18" s="161">
        <v>0</v>
      </c>
      <c r="H18" s="161">
        <v>0</v>
      </c>
      <c r="I18" s="161">
        <v>0</v>
      </c>
      <c r="J18" s="161">
        <v>0</v>
      </c>
      <c r="K18" s="161">
        <v>0</v>
      </c>
      <c r="L18" s="161">
        <v>0</v>
      </c>
      <c r="M18" s="1"/>
      <c r="N18" s="1"/>
      <c r="O18" s="1"/>
      <c r="P18" s="1"/>
      <c r="Q18" s="1"/>
    </row>
    <row r="19" spans="2:17" x14ac:dyDescent="0.25">
      <c r="B19" s="3">
        <v>15</v>
      </c>
      <c r="C19" s="161">
        <v>0</v>
      </c>
      <c r="D19" s="161">
        <v>0</v>
      </c>
      <c r="E19" s="161">
        <v>0</v>
      </c>
      <c r="F19" s="161">
        <v>0</v>
      </c>
      <c r="G19" s="161">
        <v>0</v>
      </c>
      <c r="H19" s="161">
        <v>0</v>
      </c>
      <c r="I19" s="161">
        <v>0</v>
      </c>
      <c r="J19" s="161">
        <v>0</v>
      </c>
      <c r="K19" s="161">
        <v>0</v>
      </c>
      <c r="L19" s="161">
        <v>0</v>
      </c>
      <c r="M19" s="1"/>
      <c r="N19" s="1"/>
      <c r="O19" s="1"/>
      <c r="P19" s="1"/>
      <c r="Q19" s="1"/>
    </row>
    <row r="20" spans="2:17" x14ac:dyDescent="0.25">
      <c r="B20" s="3">
        <v>16</v>
      </c>
      <c r="C20" s="161">
        <v>0</v>
      </c>
      <c r="D20" s="161">
        <v>0</v>
      </c>
      <c r="E20" s="161">
        <v>0</v>
      </c>
      <c r="F20" s="161">
        <v>0</v>
      </c>
      <c r="G20" s="161">
        <v>0</v>
      </c>
      <c r="H20" s="161">
        <v>0</v>
      </c>
      <c r="I20" s="161">
        <v>0</v>
      </c>
      <c r="J20" s="161">
        <v>0</v>
      </c>
      <c r="K20" s="161">
        <v>0</v>
      </c>
      <c r="L20" s="161">
        <v>0</v>
      </c>
      <c r="M20" s="1"/>
      <c r="N20" s="1"/>
      <c r="O20" s="1"/>
      <c r="P20" s="1"/>
      <c r="Q20" s="1"/>
    </row>
    <row r="21" spans="2:17" x14ac:dyDescent="0.25">
      <c r="B21" s="3">
        <v>17</v>
      </c>
      <c r="C21" s="161">
        <v>0</v>
      </c>
      <c r="D21" s="161">
        <v>0</v>
      </c>
      <c r="E21" s="161">
        <v>0</v>
      </c>
      <c r="F21" s="161">
        <v>0</v>
      </c>
      <c r="G21" s="161">
        <v>0</v>
      </c>
      <c r="H21" s="161">
        <v>0</v>
      </c>
      <c r="I21" s="161">
        <v>0</v>
      </c>
      <c r="J21" s="161">
        <v>0</v>
      </c>
      <c r="K21" s="161">
        <v>0</v>
      </c>
      <c r="L21" s="161">
        <v>0</v>
      </c>
      <c r="M21" s="1"/>
      <c r="N21" s="1"/>
      <c r="O21" s="1"/>
      <c r="P21" s="1"/>
      <c r="Q21" s="1"/>
    </row>
    <row r="22" spans="2:17" x14ac:dyDescent="0.25">
      <c r="B22" s="3">
        <v>18</v>
      </c>
      <c r="C22" s="161">
        <v>0</v>
      </c>
      <c r="D22" s="161">
        <v>0</v>
      </c>
      <c r="E22" s="161">
        <v>0</v>
      </c>
      <c r="F22" s="161">
        <v>0</v>
      </c>
      <c r="G22" s="161">
        <v>0</v>
      </c>
      <c r="H22" s="161">
        <v>0</v>
      </c>
      <c r="I22" s="161">
        <v>0</v>
      </c>
      <c r="J22" s="161">
        <v>0</v>
      </c>
      <c r="K22" s="161">
        <v>0</v>
      </c>
      <c r="L22" s="161">
        <v>0</v>
      </c>
      <c r="M22" s="1"/>
      <c r="N22" s="1"/>
      <c r="O22" s="1"/>
      <c r="P22" s="1"/>
      <c r="Q22" s="1"/>
    </row>
    <row r="23" spans="2:17" x14ac:dyDescent="0.25">
      <c r="B23" s="3">
        <v>19</v>
      </c>
      <c r="C23" s="161">
        <v>0</v>
      </c>
      <c r="D23" s="161">
        <v>0</v>
      </c>
      <c r="E23" s="161">
        <v>0</v>
      </c>
      <c r="F23" s="161">
        <v>0</v>
      </c>
      <c r="G23" s="161">
        <v>0</v>
      </c>
      <c r="H23" s="161">
        <v>0</v>
      </c>
      <c r="I23" s="161">
        <v>0</v>
      </c>
      <c r="J23" s="161">
        <v>0</v>
      </c>
      <c r="K23" s="161">
        <v>0</v>
      </c>
      <c r="L23" s="161">
        <v>0</v>
      </c>
      <c r="M23" s="1"/>
      <c r="N23" s="1"/>
      <c r="O23" s="1"/>
      <c r="P23" s="1"/>
      <c r="Q23" s="1"/>
    </row>
    <row r="24" spans="2:17" x14ac:dyDescent="0.25">
      <c r="B24" s="3">
        <v>20</v>
      </c>
      <c r="C24" s="161">
        <v>0</v>
      </c>
      <c r="D24" s="161">
        <v>0</v>
      </c>
      <c r="E24" s="161">
        <v>0</v>
      </c>
      <c r="F24" s="161">
        <v>0</v>
      </c>
      <c r="G24" s="161">
        <v>0</v>
      </c>
      <c r="H24" s="161">
        <v>0</v>
      </c>
      <c r="I24" s="161">
        <v>0</v>
      </c>
      <c r="J24" s="161">
        <v>0</v>
      </c>
      <c r="K24" s="161">
        <v>0</v>
      </c>
      <c r="L24" s="161">
        <v>0</v>
      </c>
      <c r="M24" s="1"/>
      <c r="N24" s="1"/>
      <c r="O24" s="1"/>
      <c r="P24" s="1"/>
      <c r="Q24" s="1"/>
    </row>
    <row r="25" spans="2:17" x14ac:dyDescent="0.25">
      <c r="B25" s="3">
        <v>21</v>
      </c>
      <c r="C25" s="161">
        <v>0</v>
      </c>
      <c r="D25" s="161">
        <v>0</v>
      </c>
      <c r="E25" s="161">
        <v>0</v>
      </c>
      <c r="F25" s="161">
        <v>0</v>
      </c>
      <c r="G25" s="161">
        <v>0</v>
      </c>
      <c r="H25" s="161">
        <v>0</v>
      </c>
      <c r="I25" s="161">
        <v>0</v>
      </c>
      <c r="J25" s="161">
        <v>0</v>
      </c>
      <c r="K25" s="161">
        <v>0</v>
      </c>
      <c r="L25" s="161">
        <v>0</v>
      </c>
      <c r="M25" s="1"/>
      <c r="N25" s="1"/>
      <c r="O25" s="1"/>
      <c r="P25" s="1"/>
      <c r="Q25" s="1"/>
    </row>
    <row r="26" spans="2:17" x14ac:dyDescent="0.25">
      <c r="B26" s="3">
        <v>22</v>
      </c>
      <c r="C26" s="161">
        <v>0</v>
      </c>
      <c r="D26" s="161">
        <v>0</v>
      </c>
      <c r="E26" s="161">
        <v>0</v>
      </c>
      <c r="F26" s="161">
        <v>0</v>
      </c>
      <c r="G26" s="161">
        <v>0</v>
      </c>
      <c r="H26" s="161">
        <v>0</v>
      </c>
      <c r="I26" s="161">
        <v>0</v>
      </c>
      <c r="J26" s="161">
        <v>0</v>
      </c>
      <c r="K26" s="161">
        <v>0</v>
      </c>
      <c r="L26" s="161">
        <v>0</v>
      </c>
      <c r="M26" s="1"/>
      <c r="N26" s="1"/>
      <c r="O26" s="1"/>
      <c r="P26" s="1"/>
      <c r="Q26" s="1"/>
    </row>
    <row r="27" spans="2:17" x14ac:dyDescent="0.25">
      <c r="B27" s="3">
        <v>23</v>
      </c>
      <c r="C27" s="161">
        <v>0</v>
      </c>
      <c r="D27" s="161">
        <v>0</v>
      </c>
      <c r="E27" s="161">
        <v>0</v>
      </c>
      <c r="F27" s="161">
        <v>0</v>
      </c>
      <c r="G27" s="161">
        <v>0</v>
      </c>
      <c r="H27" s="161">
        <v>0</v>
      </c>
      <c r="I27" s="161">
        <v>0</v>
      </c>
      <c r="J27" s="161">
        <v>0</v>
      </c>
      <c r="K27" s="161">
        <v>0</v>
      </c>
      <c r="L27" s="161">
        <v>0</v>
      </c>
      <c r="M27" s="1"/>
      <c r="N27" s="1"/>
      <c r="O27" s="1"/>
      <c r="P27" s="1"/>
      <c r="Q27" s="1"/>
    </row>
    <row r="28" spans="2:17" x14ac:dyDescent="0.25">
      <c r="B28" s="3">
        <v>24</v>
      </c>
      <c r="C28" s="161">
        <v>0</v>
      </c>
      <c r="D28" s="161">
        <v>0</v>
      </c>
      <c r="E28" s="161">
        <v>0</v>
      </c>
      <c r="F28" s="161">
        <v>0</v>
      </c>
      <c r="G28" s="161">
        <v>0</v>
      </c>
      <c r="H28" s="161">
        <v>0</v>
      </c>
      <c r="I28" s="161">
        <v>0</v>
      </c>
      <c r="J28" s="161">
        <v>0</v>
      </c>
      <c r="K28" s="161">
        <v>0</v>
      </c>
      <c r="L28" s="161">
        <v>0</v>
      </c>
      <c r="M28" s="1"/>
      <c r="N28" s="1"/>
      <c r="O28" s="1"/>
      <c r="P28" s="1"/>
      <c r="Q28" s="1"/>
    </row>
    <row r="29" spans="2:17" x14ac:dyDescent="0.25">
      <c r="B29" s="3">
        <v>25</v>
      </c>
      <c r="C29" s="161">
        <v>0</v>
      </c>
      <c r="D29" s="161">
        <v>0</v>
      </c>
      <c r="E29" s="161">
        <v>0</v>
      </c>
      <c r="F29" s="161">
        <v>0</v>
      </c>
      <c r="G29" s="161">
        <v>0</v>
      </c>
      <c r="H29" s="161">
        <v>0</v>
      </c>
      <c r="I29" s="161">
        <v>0</v>
      </c>
      <c r="J29" s="161">
        <v>0</v>
      </c>
      <c r="K29" s="161">
        <v>0</v>
      </c>
      <c r="L29" s="161">
        <v>0</v>
      </c>
      <c r="M29" s="1"/>
      <c r="N29" s="1"/>
      <c r="O29" s="1"/>
      <c r="P29" s="1"/>
      <c r="Q29" s="1"/>
    </row>
    <row r="30" spans="2:17" ht="15.75" thickBot="1" x14ac:dyDescent="0.3">
      <c r="B30" s="75" t="s">
        <v>16</v>
      </c>
      <c r="C30" s="166">
        <f>SUM(C4:C29)</f>
        <v>105720237.77599998</v>
      </c>
      <c r="D30" s="166">
        <f t="shared" ref="D30:K30" si="0">SUM(D4:D29)</f>
        <v>5613398629.0859976</v>
      </c>
      <c r="E30" s="166">
        <f t="shared" si="0"/>
        <v>0</v>
      </c>
      <c r="F30" s="166">
        <f t="shared" si="0"/>
        <v>3273690080.9759974</v>
      </c>
      <c r="G30" s="166">
        <f t="shared" si="0"/>
        <v>1326737086.7460003</v>
      </c>
      <c r="H30" s="166">
        <f t="shared" si="0"/>
        <v>0</v>
      </c>
      <c r="I30" s="166">
        <f t="shared" si="0"/>
        <v>0</v>
      </c>
      <c r="J30" s="166">
        <f t="shared" si="0"/>
        <v>40992248.760000005</v>
      </c>
      <c r="K30" s="166">
        <f t="shared" si="0"/>
        <v>14003276780.167965</v>
      </c>
      <c r="L30" s="1"/>
      <c r="M30" s="1"/>
      <c r="N30" s="1"/>
      <c r="O30" s="1"/>
      <c r="P30" s="1"/>
      <c r="Q30" s="1"/>
    </row>
    <row r="31" spans="2:17" ht="15.75" thickTop="1" x14ac:dyDescent="0.25">
      <c r="B31" s="30"/>
      <c r="C31" s="30"/>
      <c r="D31" s="30"/>
      <c r="E31" s="27"/>
      <c r="F31" s="27"/>
      <c r="G31" s="27"/>
      <c r="H31" s="27"/>
      <c r="I31" s="27"/>
      <c r="J31" s="27"/>
    </row>
    <row r="32" spans="2:17" x14ac:dyDescent="0.25">
      <c r="B32" s="30"/>
      <c r="C32" s="30"/>
      <c r="D32" s="30"/>
      <c r="E32" s="27"/>
      <c r="F32" s="27"/>
      <c r="G32" s="27"/>
      <c r="H32" s="27"/>
      <c r="I32" s="27"/>
      <c r="J32" s="27"/>
    </row>
    <row r="33" spans="1:10" x14ac:dyDescent="0.25">
      <c r="B33" s="30"/>
      <c r="C33" s="30"/>
      <c r="D33" s="30"/>
      <c r="E33" s="27"/>
      <c r="F33" s="27"/>
      <c r="G33" s="27"/>
      <c r="H33" s="27"/>
      <c r="I33" s="27"/>
      <c r="J33" s="27"/>
    </row>
    <row r="34" spans="1:10" x14ac:dyDescent="0.25">
      <c r="B34" s="30"/>
      <c r="C34" s="30"/>
      <c r="D34" s="30"/>
      <c r="E34" s="27"/>
      <c r="F34" s="27"/>
      <c r="G34" s="27"/>
      <c r="H34" s="27"/>
      <c r="I34" s="27"/>
      <c r="J34" s="27"/>
    </row>
    <row r="35" spans="1:10" x14ac:dyDescent="0.25">
      <c r="B35" s="30"/>
      <c r="C35" s="30"/>
      <c r="D35" s="30"/>
      <c r="E35" s="27"/>
      <c r="F35" s="27"/>
      <c r="G35" s="27"/>
      <c r="H35" s="27"/>
      <c r="I35" s="27"/>
      <c r="J35" s="27"/>
    </row>
    <row r="36" spans="1:10" x14ac:dyDescent="0.25">
      <c r="B36" s="30"/>
      <c r="C36" s="30"/>
      <c r="D36" s="30"/>
      <c r="E36" s="27"/>
      <c r="F36" s="27"/>
      <c r="G36" s="27"/>
      <c r="H36" s="27"/>
      <c r="I36" s="27"/>
      <c r="J36" s="27"/>
    </row>
    <row r="37" spans="1:10" x14ac:dyDescent="0.25">
      <c r="B37" s="30"/>
      <c r="C37" s="30"/>
      <c r="D37" s="30"/>
      <c r="E37" s="30"/>
      <c r="F37" s="31"/>
      <c r="G37" s="31"/>
      <c r="H37" s="32"/>
      <c r="I37" s="32"/>
      <c r="J37" s="27"/>
    </row>
    <row r="38" spans="1:10" x14ac:dyDescent="0.25">
      <c r="B38" s="30"/>
      <c r="C38" s="30"/>
      <c r="D38" s="30"/>
      <c r="E38" s="30"/>
      <c r="F38" s="30"/>
      <c r="G38" s="30"/>
      <c r="H38" s="33"/>
      <c r="I38" s="33"/>
      <c r="J38" s="27"/>
    </row>
    <row r="39" spans="1:10" s="1" customFormat="1" x14ac:dyDescent="0.25">
      <c r="A39" s="87"/>
      <c r="B39" s="30"/>
      <c r="C39" s="30"/>
      <c r="D39" s="30"/>
      <c r="E39" s="30"/>
      <c r="F39" s="30"/>
      <c r="G39" s="30"/>
      <c r="H39" s="33"/>
      <c r="I39" s="33"/>
      <c r="J39" s="27"/>
    </row>
    <row r="40" spans="1:10" x14ac:dyDescent="0.25">
      <c r="B40" s="30"/>
      <c r="C40" s="30"/>
      <c r="D40" s="30"/>
      <c r="E40" s="30"/>
      <c r="F40" s="30"/>
      <c r="G40" s="30"/>
      <c r="H40" s="33"/>
      <c r="I40" s="33"/>
      <c r="J40" s="27"/>
    </row>
    <row r="41" spans="1:10" x14ac:dyDescent="0.25">
      <c r="B41" s="30"/>
      <c r="C41" s="30"/>
      <c r="D41" s="30"/>
      <c r="E41" s="30"/>
      <c r="F41" s="30"/>
      <c r="G41" s="30"/>
      <c r="H41" s="33"/>
      <c r="I41" s="33"/>
      <c r="J41" s="27"/>
    </row>
    <row r="42" spans="1:10" x14ac:dyDescent="0.25">
      <c r="B42" s="30"/>
      <c r="C42" s="30"/>
      <c r="D42" s="30"/>
      <c r="E42" s="30"/>
      <c r="F42" s="30"/>
      <c r="G42" s="30"/>
      <c r="H42" s="33"/>
      <c r="I42" s="33"/>
      <c r="J42" s="27"/>
    </row>
    <row r="43" spans="1:10" x14ac:dyDescent="0.25">
      <c r="B43" s="30"/>
      <c r="C43" s="30"/>
      <c r="D43" s="30"/>
      <c r="E43" s="30"/>
      <c r="F43" s="30"/>
      <c r="G43" s="30"/>
      <c r="H43" s="33"/>
      <c r="I43" s="33"/>
      <c r="J43" s="27"/>
    </row>
    <row r="44" spans="1:10" x14ac:dyDescent="0.25">
      <c r="B44" s="30"/>
      <c r="C44" s="30"/>
      <c r="D44" s="30"/>
      <c r="E44" s="30"/>
      <c r="F44" s="30"/>
      <c r="G44" s="30"/>
      <c r="H44" s="33"/>
      <c r="I44" s="33"/>
      <c r="J44" s="27"/>
    </row>
    <row r="45" spans="1:10" x14ac:dyDescent="0.25">
      <c r="B45" s="30"/>
      <c r="C45" s="30"/>
      <c r="D45" s="30"/>
      <c r="E45" s="30"/>
      <c r="F45" s="30"/>
      <c r="G45" s="30"/>
      <c r="H45" s="33"/>
      <c r="I45" s="33"/>
      <c r="J45" s="27"/>
    </row>
    <row r="46" spans="1:10" x14ac:dyDescent="0.25">
      <c r="B46" s="27"/>
      <c r="C46" s="27"/>
      <c r="D46" s="27"/>
      <c r="E46" s="27"/>
      <c r="F46" s="27"/>
      <c r="G46" s="27"/>
      <c r="H46" s="27"/>
      <c r="I46" s="27"/>
      <c r="J46" s="27"/>
    </row>
    <row r="47" spans="1:10" x14ac:dyDescent="0.25">
      <c r="B47" s="27"/>
      <c r="C47" s="27"/>
      <c r="D47" s="27"/>
      <c r="E47" s="27"/>
      <c r="F47" s="27"/>
      <c r="G47" s="27"/>
      <c r="H47" s="27"/>
      <c r="I47" s="27"/>
      <c r="J47" s="2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157" customFormat="1" x14ac:dyDescent="0.25">
      <c r="A1" s="157" t="s">
        <v>125</v>
      </c>
      <c r="B1" s="157" t="s">
        <v>126</v>
      </c>
      <c r="C1" s="158" t="s">
        <v>5</v>
      </c>
      <c r="D1" s="158" t="s">
        <v>143</v>
      </c>
      <c r="E1" s="158"/>
      <c r="F1" s="158"/>
      <c r="G1" s="158"/>
      <c r="H1" s="158"/>
      <c r="I1" s="158"/>
      <c r="J1" s="158"/>
      <c r="K1" s="158"/>
    </row>
    <row r="2" spans="1:17" ht="15.75" thickBot="1" x14ac:dyDescent="0.3">
      <c r="A2" t="s">
        <v>127</v>
      </c>
      <c r="B2" s="9" t="s">
        <v>128</v>
      </c>
      <c r="C2" s="9" t="s">
        <v>141</v>
      </c>
    </row>
    <row r="3" spans="1:17" x14ac:dyDescent="0.25">
      <c r="A3" t="s">
        <v>130</v>
      </c>
      <c r="B3" s="5" t="s">
        <v>5</v>
      </c>
      <c r="C3" s="7" t="s">
        <v>131</v>
      </c>
      <c r="D3" s="7" t="s">
        <v>132</v>
      </c>
      <c r="E3" s="7" t="s">
        <v>40</v>
      </c>
      <c r="F3" s="7" t="s">
        <v>133</v>
      </c>
      <c r="G3" s="7" t="s">
        <v>134</v>
      </c>
      <c r="H3" s="7" t="s">
        <v>135</v>
      </c>
      <c r="I3" s="7" t="s">
        <v>43</v>
      </c>
      <c r="J3" s="7" t="s">
        <v>136</v>
      </c>
      <c r="K3" s="8" t="s">
        <v>137</v>
      </c>
      <c r="L3" s="35"/>
      <c r="M3" s="35"/>
      <c r="N3" s="34"/>
      <c r="O3" s="29"/>
      <c r="P3" s="1"/>
      <c r="Q3" s="1"/>
    </row>
    <row r="4" spans="1:17" x14ac:dyDescent="0.25">
      <c r="A4" t="s">
        <v>138</v>
      </c>
      <c r="B4" s="6">
        <v>0</v>
      </c>
      <c r="C4" s="161">
        <v>63493542.155999988</v>
      </c>
      <c r="D4" s="161">
        <v>1952069117.3779988</v>
      </c>
      <c r="E4" s="161">
        <v>0</v>
      </c>
      <c r="F4" s="161">
        <v>872863926</v>
      </c>
      <c r="G4" s="161">
        <v>397072103.90600002</v>
      </c>
      <c r="H4" s="161">
        <v>0</v>
      </c>
      <c r="I4" s="161">
        <v>0</v>
      </c>
      <c r="J4" s="161">
        <v>12709390.18</v>
      </c>
      <c r="K4" s="161">
        <v>1650117907.2019987</v>
      </c>
      <c r="L4" s="161">
        <v>0</v>
      </c>
      <c r="M4" s="37"/>
      <c r="N4" s="36"/>
      <c r="O4" s="37"/>
      <c r="P4" s="1"/>
      <c r="Q4" s="1"/>
    </row>
    <row r="5" spans="1:17" x14ac:dyDescent="0.25">
      <c r="B5" s="6">
        <v>1</v>
      </c>
      <c r="C5" s="161">
        <v>42226695.61999999</v>
      </c>
      <c r="D5" s="161">
        <v>3658869515.9579988</v>
      </c>
      <c r="E5" s="161">
        <v>0</v>
      </c>
      <c r="F5" s="161">
        <v>2400826154.9759974</v>
      </c>
      <c r="G5" s="161">
        <v>929664982.84000027</v>
      </c>
      <c r="H5" s="161">
        <v>0</v>
      </c>
      <c r="I5" s="161">
        <v>0</v>
      </c>
      <c r="J5" s="161">
        <v>28282858.580000002</v>
      </c>
      <c r="K5" s="161">
        <v>12353158872.965967</v>
      </c>
      <c r="L5" s="161">
        <v>0</v>
      </c>
      <c r="M5" s="37"/>
      <c r="N5" s="36"/>
      <c r="O5" s="37"/>
      <c r="P5" s="1"/>
      <c r="Q5" s="1"/>
    </row>
    <row r="6" spans="1:17" x14ac:dyDescent="0.25">
      <c r="B6" s="3">
        <v>2</v>
      </c>
      <c r="C6" s="161">
        <v>0</v>
      </c>
      <c r="D6" s="161">
        <v>0</v>
      </c>
      <c r="E6" s="161">
        <v>0</v>
      </c>
      <c r="F6" s="161">
        <v>0</v>
      </c>
      <c r="G6" s="161">
        <v>0</v>
      </c>
      <c r="H6" s="161">
        <v>0</v>
      </c>
      <c r="I6" s="161">
        <v>0</v>
      </c>
      <c r="J6" s="161">
        <v>0</v>
      </c>
      <c r="K6" s="161">
        <v>0</v>
      </c>
      <c r="L6" s="161">
        <v>0</v>
      </c>
      <c r="M6" s="37"/>
      <c r="N6" s="36"/>
      <c r="O6" s="37"/>
      <c r="P6" s="1"/>
      <c r="Q6" s="1"/>
    </row>
    <row r="7" spans="1:17" x14ac:dyDescent="0.25">
      <c r="B7" s="3">
        <v>3</v>
      </c>
      <c r="C7" s="161">
        <v>0</v>
      </c>
      <c r="D7" s="161">
        <v>0</v>
      </c>
      <c r="E7" s="161">
        <v>0</v>
      </c>
      <c r="F7" s="161">
        <v>0</v>
      </c>
      <c r="G7" s="161">
        <v>0</v>
      </c>
      <c r="H7" s="161">
        <v>0</v>
      </c>
      <c r="I7" s="161">
        <v>0</v>
      </c>
      <c r="J7" s="161">
        <v>0</v>
      </c>
      <c r="K7" s="161">
        <v>0</v>
      </c>
      <c r="L7" s="161">
        <v>0</v>
      </c>
      <c r="M7" s="37"/>
      <c r="N7" s="36"/>
      <c r="O7" s="37"/>
      <c r="P7" s="1"/>
      <c r="Q7" s="1"/>
    </row>
    <row r="8" spans="1:17" x14ac:dyDescent="0.25">
      <c r="B8" s="3">
        <v>4</v>
      </c>
      <c r="C8" s="161">
        <v>0</v>
      </c>
      <c r="D8" s="161">
        <v>0</v>
      </c>
      <c r="E8" s="161">
        <v>0</v>
      </c>
      <c r="F8" s="161">
        <v>0</v>
      </c>
      <c r="G8" s="161">
        <v>0</v>
      </c>
      <c r="H8" s="161">
        <v>0</v>
      </c>
      <c r="I8" s="161">
        <v>0</v>
      </c>
      <c r="J8" s="161">
        <v>0</v>
      </c>
      <c r="K8" s="161">
        <v>0</v>
      </c>
      <c r="L8" s="161">
        <v>0</v>
      </c>
      <c r="M8" s="37"/>
      <c r="N8" s="36"/>
      <c r="O8" s="37"/>
      <c r="P8" s="1"/>
      <c r="Q8" s="1"/>
    </row>
    <row r="9" spans="1:17" x14ac:dyDescent="0.25">
      <c r="B9" s="3">
        <v>5</v>
      </c>
      <c r="C9" s="161">
        <v>0</v>
      </c>
      <c r="D9" s="161">
        <v>0</v>
      </c>
      <c r="E9" s="161">
        <v>0</v>
      </c>
      <c r="F9" s="161">
        <v>0</v>
      </c>
      <c r="G9" s="161">
        <v>0</v>
      </c>
      <c r="H9" s="161">
        <v>0</v>
      </c>
      <c r="I9" s="161">
        <v>0</v>
      </c>
      <c r="J9" s="161">
        <v>0</v>
      </c>
      <c r="K9" s="161">
        <v>0</v>
      </c>
      <c r="L9" s="161">
        <v>0</v>
      </c>
      <c r="M9" s="37"/>
      <c r="N9" s="36"/>
      <c r="O9" s="37"/>
      <c r="P9" s="1"/>
      <c r="Q9" s="1"/>
    </row>
    <row r="10" spans="1:17" x14ac:dyDescent="0.25">
      <c r="B10" s="3">
        <v>6</v>
      </c>
      <c r="C10" s="161">
        <v>0</v>
      </c>
      <c r="D10" s="161">
        <v>0</v>
      </c>
      <c r="E10" s="161">
        <v>0</v>
      </c>
      <c r="F10" s="161">
        <v>0</v>
      </c>
      <c r="G10" s="161">
        <v>0</v>
      </c>
      <c r="H10" s="161">
        <v>0</v>
      </c>
      <c r="I10" s="161">
        <v>0</v>
      </c>
      <c r="J10" s="161">
        <v>0</v>
      </c>
      <c r="K10" s="161">
        <v>0</v>
      </c>
      <c r="L10" s="161">
        <v>0</v>
      </c>
      <c r="M10" s="37"/>
      <c r="N10" s="36"/>
      <c r="O10" s="37"/>
      <c r="P10" s="1"/>
      <c r="Q10" s="1"/>
    </row>
    <row r="11" spans="1:17" x14ac:dyDescent="0.25">
      <c r="B11" s="3">
        <v>7</v>
      </c>
      <c r="C11" s="161">
        <v>0</v>
      </c>
      <c r="D11" s="161">
        <v>0</v>
      </c>
      <c r="E11" s="161">
        <v>0</v>
      </c>
      <c r="F11" s="161">
        <v>0</v>
      </c>
      <c r="G11" s="161">
        <v>0</v>
      </c>
      <c r="H11" s="161">
        <v>0</v>
      </c>
      <c r="I11" s="161">
        <v>0</v>
      </c>
      <c r="J11" s="161">
        <v>0</v>
      </c>
      <c r="K11" s="161">
        <v>0</v>
      </c>
      <c r="L11" s="161">
        <v>0</v>
      </c>
      <c r="M11" s="38"/>
      <c r="N11" s="38"/>
      <c r="O11" s="38"/>
      <c r="P11" s="1"/>
      <c r="Q11" s="1"/>
    </row>
    <row r="12" spans="1:17" x14ac:dyDescent="0.25">
      <c r="B12" s="3">
        <v>8</v>
      </c>
      <c r="C12" s="161">
        <v>0</v>
      </c>
      <c r="D12" s="161">
        <v>0</v>
      </c>
      <c r="E12" s="161">
        <v>0</v>
      </c>
      <c r="F12" s="161">
        <v>0</v>
      </c>
      <c r="G12" s="161">
        <v>0</v>
      </c>
      <c r="H12" s="161">
        <v>0</v>
      </c>
      <c r="I12" s="161">
        <v>0</v>
      </c>
      <c r="J12" s="161">
        <v>0</v>
      </c>
      <c r="K12" s="161">
        <v>0</v>
      </c>
      <c r="L12" s="161">
        <v>0</v>
      </c>
      <c r="M12" s="1"/>
      <c r="N12" s="1"/>
      <c r="O12" s="1"/>
      <c r="P12" s="1"/>
      <c r="Q12" s="1"/>
    </row>
    <row r="13" spans="1:17" x14ac:dyDescent="0.25">
      <c r="B13" s="3">
        <v>9</v>
      </c>
      <c r="C13" s="161">
        <v>0</v>
      </c>
      <c r="D13" s="161">
        <v>0</v>
      </c>
      <c r="E13" s="161">
        <v>0</v>
      </c>
      <c r="F13" s="161">
        <v>0</v>
      </c>
      <c r="G13" s="161">
        <v>0</v>
      </c>
      <c r="H13" s="161">
        <v>0</v>
      </c>
      <c r="I13" s="161">
        <v>0</v>
      </c>
      <c r="J13" s="161">
        <v>0</v>
      </c>
      <c r="K13" s="161">
        <v>0</v>
      </c>
      <c r="L13" s="161">
        <v>0</v>
      </c>
      <c r="M13" s="1"/>
      <c r="N13" s="1"/>
      <c r="O13" s="1"/>
      <c r="P13" s="1"/>
      <c r="Q13" s="1"/>
    </row>
    <row r="14" spans="1:17" x14ac:dyDescent="0.25">
      <c r="B14" s="3">
        <v>10</v>
      </c>
      <c r="C14" s="161">
        <v>0</v>
      </c>
      <c r="D14" s="161">
        <v>2459995.75</v>
      </c>
      <c r="E14" s="161">
        <v>0</v>
      </c>
      <c r="F14" s="161">
        <v>0</v>
      </c>
      <c r="G14" s="161">
        <v>0</v>
      </c>
      <c r="H14" s="161">
        <v>0</v>
      </c>
      <c r="I14" s="161">
        <v>0</v>
      </c>
      <c r="J14" s="161">
        <v>0</v>
      </c>
      <c r="K14" s="161">
        <v>0</v>
      </c>
      <c r="L14" s="161">
        <v>0</v>
      </c>
      <c r="M14" s="1"/>
      <c r="N14" s="1"/>
      <c r="O14" s="1"/>
      <c r="P14" s="1"/>
      <c r="Q14" s="1"/>
    </row>
    <row r="15" spans="1:17" x14ac:dyDescent="0.25">
      <c r="B15" s="3">
        <v>11</v>
      </c>
      <c r="C15" s="161">
        <v>0</v>
      </c>
      <c r="D15" s="161">
        <v>0</v>
      </c>
      <c r="E15" s="161">
        <v>0</v>
      </c>
      <c r="F15" s="161">
        <v>0</v>
      </c>
      <c r="G15" s="161">
        <v>0</v>
      </c>
      <c r="H15" s="161">
        <v>0</v>
      </c>
      <c r="I15" s="161">
        <v>0</v>
      </c>
      <c r="J15" s="161">
        <v>0</v>
      </c>
      <c r="K15" s="161">
        <v>0</v>
      </c>
      <c r="L15" s="161">
        <v>0</v>
      </c>
      <c r="M15" s="1"/>
      <c r="N15" s="1"/>
      <c r="O15" s="1"/>
      <c r="P15" s="1"/>
      <c r="Q15" s="1"/>
    </row>
    <row r="16" spans="1:17" x14ac:dyDescent="0.25">
      <c r="B16" s="3">
        <v>12</v>
      </c>
      <c r="C16" s="161">
        <v>0</v>
      </c>
      <c r="D16" s="161">
        <v>0</v>
      </c>
      <c r="E16" s="161">
        <v>0</v>
      </c>
      <c r="F16" s="161">
        <v>0</v>
      </c>
      <c r="G16" s="161">
        <v>0</v>
      </c>
      <c r="H16" s="161">
        <v>0</v>
      </c>
      <c r="I16" s="161">
        <v>0</v>
      </c>
      <c r="J16" s="161">
        <v>0</v>
      </c>
      <c r="K16" s="161">
        <v>0</v>
      </c>
      <c r="L16" s="161">
        <v>0</v>
      </c>
      <c r="M16" s="1"/>
      <c r="N16" s="1"/>
      <c r="O16" s="1"/>
      <c r="P16" s="1"/>
      <c r="Q16" s="1"/>
    </row>
    <row r="17" spans="2:17" x14ac:dyDescent="0.25">
      <c r="B17" s="3">
        <v>13</v>
      </c>
      <c r="C17" s="161">
        <v>0</v>
      </c>
      <c r="D17" s="161">
        <v>0</v>
      </c>
      <c r="E17" s="161">
        <v>0</v>
      </c>
      <c r="F17" s="161">
        <v>0</v>
      </c>
      <c r="G17" s="161">
        <v>0</v>
      </c>
      <c r="H17" s="161">
        <v>0</v>
      </c>
      <c r="I17" s="161">
        <v>0</v>
      </c>
      <c r="J17" s="161">
        <v>0</v>
      </c>
      <c r="K17" s="161">
        <v>0</v>
      </c>
      <c r="L17" s="161">
        <v>0</v>
      </c>
      <c r="M17" s="1"/>
      <c r="N17" s="1"/>
      <c r="O17" s="1"/>
      <c r="P17" s="1"/>
      <c r="Q17" s="1"/>
    </row>
    <row r="18" spans="2:17" x14ac:dyDescent="0.25">
      <c r="B18" s="3">
        <v>14</v>
      </c>
      <c r="C18" s="161">
        <v>0</v>
      </c>
      <c r="D18" s="161">
        <v>0</v>
      </c>
      <c r="E18" s="161">
        <v>0</v>
      </c>
      <c r="F18" s="161">
        <v>0</v>
      </c>
      <c r="G18" s="161">
        <v>0</v>
      </c>
      <c r="H18" s="161">
        <v>0</v>
      </c>
      <c r="I18" s="161">
        <v>0</v>
      </c>
      <c r="J18" s="161">
        <v>0</v>
      </c>
      <c r="K18" s="161">
        <v>0</v>
      </c>
      <c r="L18" s="161">
        <v>0</v>
      </c>
      <c r="M18" s="1"/>
      <c r="N18" s="1"/>
      <c r="O18" s="1"/>
      <c r="P18" s="1"/>
      <c r="Q18" s="1"/>
    </row>
    <row r="19" spans="2:17" x14ac:dyDescent="0.25">
      <c r="B19" s="3">
        <v>15</v>
      </c>
      <c r="C19" s="161">
        <v>0</v>
      </c>
      <c r="D19" s="161">
        <v>0</v>
      </c>
      <c r="E19" s="161">
        <v>0</v>
      </c>
      <c r="F19" s="161">
        <v>0</v>
      </c>
      <c r="G19" s="161">
        <v>0</v>
      </c>
      <c r="H19" s="161">
        <v>0</v>
      </c>
      <c r="I19" s="161">
        <v>0</v>
      </c>
      <c r="J19" s="161">
        <v>0</v>
      </c>
      <c r="K19" s="161">
        <v>0</v>
      </c>
      <c r="L19" s="161">
        <v>0</v>
      </c>
      <c r="M19" s="1"/>
      <c r="N19" s="1"/>
      <c r="O19" s="1"/>
      <c r="P19" s="1"/>
      <c r="Q19" s="1"/>
    </row>
    <row r="20" spans="2:17" x14ac:dyDescent="0.25">
      <c r="B20" s="3">
        <v>16</v>
      </c>
      <c r="C20" s="161">
        <v>0</v>
      </c>
      <c r="D20" s="161">
        <v>0</v>
      </c>
      <c r="E20" s="161">
        <v>0</v>
      </c>
      <c r="F20" s="161">
        <v>0</v>
      </c>
      <c r="G20" s="161">
        <v>0</v>
      </c>
      <c r="H20" s="161">
        <v>0</v>
      </c>
      <c r="I20" s="161">
        <v>0</v>
      </c>
      <c r="J20" s="161">
        <v>0</v>
      </c>
      <c r="K20" s="161">
        <v>0</v>
      </c>
      <c r="L20" s="161">
        <v>0</v>
      </c>
      <c r="M20" s="1"/>
      <c r="N20" s="1"/>
      <c r="O20" s="1"/>
      <c r="P20" s="1"/>
      <c r="Q20" s="1"/>
    </row>
    <row r="21" spans="2:17" x14ac:dyDescent="0.25">
      <c r="B21" s="3">
        <v>17</v>
      </c>
      <c r="C21" s="161">
        <v>0</v>
      </c>
      <c r="D21" s="161">
        <v>0</v>
      </c>
      <c r="E21" s="161">
        <v>0</v>
      </c>
      <c r="F21" s="161">
        <v>0</v>
      </c>
      <c r="G21" s="161">
        <v>0</v>
      </c>
      <c r="H21" s="161">
        <v>0</v>
      </c>
      <c r="I21" s="161">
        <v>0</v>
      </c>
      <c r="J21" s="161">
        <v>0</v>
      </c>
      <c r="K21" s="161">
        <v>0</v>
      </c>
      <c r="L21" s="161">
        <v>0</v>
      </c>
      <c r="M21" s="1"/>
      <c r="N21" s="1"/>
      <c r="O21" s="1"/>
      <c r="P21" s="1"/>
      <c r="Q21" s="1"/>
    </row>
    <row r="22" spans="2:17" x14ac:dyDescent="0.25">
      <c r="B22" s="3">
        <v>18</v>
      </c>
      <c r="C22" s="161">
        <v>0</v>
      </c>
      <c r="D22" s="161">
        <v>0</v>
      </c>
      <c r="E22" s="161">
        <v>0</v>
      </c>
      <c r="F22" s="161">
        <v>0</v>
      </c>
      <c r="G22" s="161">
        <v>0</v>
      </c>
      <c r="H22" s="161">
        <v>0</v>
      </c>
      <c r="I22" s="161">
        <v>0</v>
      </c>
      <c r="J22" s="161">
        <v>0</v>
      </c>
      <c r="K22" s="161">
        <v>0</v>
      </c>
      <c r="L22" s="161">
        <v>0</v>
      </c>
      <c r="M22" s="1"/>
      <c r="N22" s="1"/>
      <c r="O22" s="1"/>
      <c r="P22" s="1"/>
      <c r="Q22" s="1"/>
    </row>
    <row r="23" spans="2:17" x14ac:dyDescent="0.25">
      <c r="B23" s="3">
        <v>19</v>
      </c>
      <c r="C23" s="161">
        <v>0</v>
      </c>
      <c r="D23" s="161">
        <v>0</v>
      </c>
      <c r="E23" s="161">
        <v>0</v>
      </c>
      <c r="F23" s="161">
        <v>0</v>
      </c>
      <c r="G23" s="161">
        <v>0</v>
      </c>
      <c r="H23" s="161">
        <v>0</v>
      </c>
      <c r="I23" s="161">
        <v>0</v>
      </c>
      <c r="J23" s="161">
        <v>0</v>
      </c>
      <c r="K23" s="161">
        <v>0</v>
      </c>
      <c r="L23" s="161">
        <v>0</v>
      </c>
      <c r="M23" s="1"/>
      <c r="N23" s="1"/>
      <c r="O23" s="1"/>
      <c r="P23" s="1"/>
      <c r="Q23" s="1"/>
    </row>
    <row r="24" spans="2:17" x14ac:dyDescent="0.25">
      <c r="B24" s="3">
        <v>20</v>
      </c>
      <c r="C24" s="161">
        <v>0</v>
      </c>
      <c r="D24" s="161">
        <v>0</v>
      </c>
      <c r="E24" s="161">
        <v>0</v>
      </c>
      <c r="F24" s="161">
        <v>0</v>
      </c>
      <c r="G24" s="161">
        <v>0</v>
      </c>
      <c r="H24" s="161">
        <v>0</v>
      </c>
      <c r="I24" s="161">
        <v>0</v>
      </c>
      <c r="J24" s="161">
        <v>0</v>
      </c>
      <c r="K24" s="161">
        <v>0</v>
      </c>
      <c r="L24" s="161">
        <v>0</v>
      </c>
      <c r="M24" s="1"/>
      <c r="N24" s="1"/>
      <c r="O24" s="1"/>
      <c r="P24" s="1"/>
      <c r="Q24" s="1"/>
    </row>
    <row r="25" spans="2:17" x14ac:dyDescent="0.25">
      <c r="B25" s="3">
        <v>21</v>
      </c>
      <c r="C25" s="161">
        <v>0</v>
      </c>
      <c r="D25" s="161">
        <v>0</v>
      </c>
      <c r="E25" s="161">
        <v>0</v>
      </c>
      <c r="F25" s="161">
        <v>0</v>
      </c>
      <c r="G25" s="161">
        <v>0</v>
      </c>
      <c r="H25" s="161">
        <v>0</v>
      </c>
      <c r="I25" s="161">
        <v>0</v>
      </c>
      <c r="J25" s="161">
        <v>0</v>
      </c>
      <c r="K25" s="161">
        <v>0</v>
      </c>
      <c r="L25" s="161">
        <v>0</v>
      </c>
      <c r="M25" s="1"/>
      <c r="N25" s="1"/>
      <c r="O25" s="1"/>
      <c r="P25" s="1"/>
      <c r="Q25" s="1"/>
    </row>
    <row r="26" spans="2:17" x14ac:dyDescent="0.25">
      <c r="B26" s="3">
        <v>22</v>
      </c>
      <c r="C26" s="161">
        <v>0</v>
      </c>
      <c r="D26" s="161">
        <v>0</v>
      </c>
      <c r="E26" s="161">
        <v>0</v>
      </c>
      <c r="F26" s="161">
        <v>0</v>
      </c>
      <c r="G26" s="161">
        <v>0</v>
      </c>
      <c r="H26" s="161">
        <v>0</v>
      </c>
      <c r="I26" s="161">
        <v>0</v>
      </c>
      <c r="J26" s="161">
        <v>0</v>
      </c>
      <c r="K26" s="161">
        <v>0</v>
      </c>
      <c r="L26" s="161">
        <v>0</v>
      </c>
      <c r="M26" s="1"/>
      <c r="N26" s="1"/>
      <c r="O26" s="1"/>
      <c r="P26" s="1"/>
      <c r="Q26" s="1"/>
    </row>
    <row r="27" spans="2:17" x14ac:dyDescent="0.25">
      <c r="B27" s="3">
        <v>23</v>
      </c>
      <c r="C27" s="161">
        <v>0</v>
      </c>
      <c r="D27" s="161">
        <v>0</v>
      </c>
      <c r="E27" s="161">
        <v>0</v>
      </c>
      <c r="F27" s="161">
        <v>0</v>
      </c>
      <c r="G27" s="161">
        <v>0</v>
      </c>
      <c r="H27" s="161">
        <v>0</v>
      </c>
      <c r="I27" s="161">
        <v>0</v>
      </c>
      <c r="J27" s="161">
        <v>0</v>
      </c>
      <c r="K27" s="161">
        <v>0</v>
      </c>
      <c r="L27" s="161">
        <v>0</v>
      </c>
      <c r="M27" s="1"/>
      <c r="N27" s="1"/>
      <c r="O27" s="1"/>
      <c r="P27" s="1"/>
      <c r="Q27" s="1"/>
    </row>
    <row r="28" spans="2:17" x14ac:dyDescent="0.25">
      <c r="B28" s="3">
        <v>24</v>
      </c>
      <c r="C28" s="161">
        <v>0</v>
      </c>
      <c r="D28" s="161">
        <v>0</v>
      </c>
      <c r="E28" s="161">
        <v>0</v>
      </c>
      <c r="F28" s="161">
        <v>0</v>
      </c>
      <c r="G28" s="161">
        <v>0</v>
      </c>
      <c r="H28" s="161">
        <v>0</v>
      </c>
      <c r="I28" s="161">
        <v>0</v>
      </c>
      <c r="J28" s="161">
        <v>0</v>
      </c>
      <c r="K28" s="161">
        <v>0</v>
      </c>
      <c r="L28" s="161">
        <v>0</v>
      </c>
      <c r="M28" s="1"/>
      <c r="N28" s="1"/>
      <c r="O28" s="1"/>
      <c r="P28" s="1"/>
      <c r="Q28" s="1"/>
    </row>
    <row r="29" spans="2:17" x14ac:dyDescent="0.25">
      <c r="B29" s="3">
        <v>25</v>
      </c>
      <c r="C29" s="161">
        <v>0</v>
      </c>
      <c r="D29" s="161">
        <v>0</v>
      </c>
      <c r="E29" s="161">
        <v>0</v>
      </c>
      <c r="F29" s="161">
        <v>0</v>
      </c>
      <c r="G29" s="161">
        <v>0</v>
      </c>
      <c r="H29" s="161">
        <v>0</v>
      </c>
      <c r="I29" s="161">
        <v>0</v>
      </c>
      <c r="J29" s="161">
        <v>0</v>
      </c>
      <c r="K29" s="161">
        <v>0</v>
      </c>
      <c r="L29" s="161">
        <v>0</v>
      </c>
      <c r="M29" s="1"/>
      <c r="N29" s="1"/>
      <c r="O29" s="1"/>
      <c r="P29" s="1"/>
      <c r="Q29" s="1"/>
    </row>
    <row r="30" spans="2:17" s="40" customFormat="1" ht="15.75" thickBot="1" x14ac:dyDescent="0.3">
      <c r="B30" s="75" t="s">
        <v>16</v>
      </c>
      <c r="C30" s="166">
        <f>SUM(C4:C29)</f>
        <v>105720237.77599998</v>
      </c>
      <c r="D30" s="166">
        <f t="shared" ref="D30:K30" si="0">SUM(D4:D29)</f>
        <v>5613398629.0859976</v>
      </c>
      <c r="E30" s="166">
        <f t="shared" si="0"/>
        <v>0</v>
      </c>
      <c r="F30" s="166">
        <f t="shared" si="0"/>
        <v>3273690080.9759974</v>
      </c>
      <c r="G30" s="166">
        <f t="shared" si="0"/>
        <v>1326737086.7460003</v>
      </c>
      <c r="H30" s="166">
        <f t="shared" si="0"/>
        <v>0</v>
      </c>
      <c r="I30" s="166">
        <f t="shared" si="0"/>
        <v>0</v>
      </c>
      <c r="J30" s="166">
        <f t="shared" si="0"/>
        <v>40992248.760000005</v>
      </c>
      <c r="K30" s="166">
        <f t="shared" si="0"/>
        <v>14003276780.167965</v>
      </c>
      <c r="L30" s="91"/>
      <c r="M30" s="91"/>
      <c r="N30" s="91"/>
      <c r="O30" s="91"/>
      <c r="P30" s="91"/>
      <c r="Q30" s="91"/>
    </row>
    <row r="31" spans="2:17" ht="16.5" thickTop="1" thickBot="1" x14ac:dyDescent="0.3">
      <c r="K31" s="169"/>
      <c r="L31" s="1"/>
      <c r="M31" s="1"/>
      <c r="N31" s="1"/>
      <c r="O31" s="1"/>
      <c r="P31" s="1"/>
      <c r="Q31" s="1"/>
    </row>
    <row r="34" spans="1:10" x14ac:dyDescent="0.25">
      <c r="B34" s="30"/>
      <c r="C34" s="30"/>
      <c r="D34" s="30"/>
      <c r="E34" s="27"/>
      <c r="F34" s="27"/>
      <c r="G34" s="27"/>
      <c r="H34" s="27"/>
      <c r="I34" s="27"/>
      <c r="J34" s="27"/>
    </row>
    <row r="35" spans="1:10" x14ac:dyDescent="0.25">
      <c r="B35" s="30"/>
      <c r="C35" s="30"/>
      <c r="D35" s="30"/>
      <c r="E35" s="27"/>
      <c r="F35" s="27"/>
      <c r="G35" s="27"/>
      <c r="H35" s="27"/>
      <c r="I35" s="27"/>
      <c r="J35" s="27"/>
    </row>
    <row r="36" spans="1:10" x14ac:dyDescent="0.25">
      <c r="B36" s="30"/>
      <c r="C36" s="30"/>
      <c r="D36" s="30"/>
      <c r="E36" s="27"/>
      <c r="F36" s="27"/>
      <c r="G36" s="27"/>
      <c r="H36" s="27"/>
      <c r="I36" s="27"/>
      <c r="J36" s="27"/>
    </row>
    <row r="37" spans="1:10" x14ac:dyDescent="0.25">
      <c r="B37" s="30"/>
      <c r="C37" s="30"/>
      <c r="D37" s="30"/>
      <c r="E37" s="27"/>
      <c r="F37" s="27"/>
      <c r="G37" s="27"/>
      <c r="H37" s="27"/>
      <c r="I37" s="27"/>
      <c r="J37" s="27"/>
    </row>
    <row r="38" spans="1:10" x14ac:dyDescent="0.25">
      <c r="B38" s="30"/>
      <c r="C38" s="30"/>
      <c r="D38" s="30"/>
      <c r="E38" s="27"/>
      <c r="F38" s="27"/>
      <c r="G38" s="27"/>
      <c r="H38" s="27"/>
      <c r="I38" s="27"/>
      <c r="J38" s="27"/>
    </row>
    <row r="39" spans="1:10" x14ac:dyDescent="0.25">
      <c r="B39" s="30"/>
      <c r="C39" s="30"/>
      <c r="D39" s="30"/>
      <c r="E39" s="27"/>
      <c r="F39" s="27"/>
      <c r="G39" s="27"/>
      <c r="H39" s="27"/>
      <c r="I39" s="27"/>
      <c r="J39" s="27"/>
    </row>
    <row r="40" spans="1:10" x14ac:dyDescent="0.25">
      <c r="B40" s="30"/>
      <c r="C40" s="30"/>
      <c r="D40" s="30"/>
      <c r="E40" s="30"/>
      <c r="F40" s="31"/>
      <c r="G40" s="31"/>
      <c r="H40" s="32"/>
      <c r="I40" s="32"/>
      <c r="J40" s="27"/>
    </row>
    <row r="41" spans="1:10" x14ac:dyDescent="0.25">
      <c r="B41" s="30"/>
      <c r="C41" s="30"/>
      <c r="D41" s="30"/>
      <c r="E41" s="30"/>
      <c r="F41" s="30"/>
      <c r="G41" s="30"/>
      <c r="H41" s="33"/>
      <c r="I41" s="33"/>
      <c r="J41" s="27"/>
    </row>
    <row r="42" spans="1:10" s="1" customFormat="1" x14ac:dyDescent="0.25">
      <c r="A42" s="87"/>
      <c r="B42" s="30"/>
      <c r="C42" s="30"/>
      <c r="D42" s="30"/>
      <c r="E42" s="30"/>
      <c r="F42" s="30"/>
      <c r="G42" s="30"/>
      <c r="H42" s="33"/>
      <c r="I42" s="33"/>
      <c r="J42" s="27"/>
    </row>
    <row r="43" spans="1:10" x14ac:dyDescent="0.25">
      <c r="B43" s="30"/>
      <c r="C43" s="30"/>
      <c r="D43" s="30"/>
      <c r="E43" s="30"/>
      <c r="F43" s="30"/>
      <c r="G43" s="30"/>
      <c r="H43" s="33"/>
      <c r="I43" s="33"/>
      <c r="J43" s="27"/>
    </row>
    <row r="44" spans="1:10" x14ac:dyDescent="0.25">
      <c r="B44" s="30"/>
      <c r="C44" s="30"/>
      <c r="D44" s="30"/>
      <c r="E44" s="30"/>
      <c r="F44" s="30"/>
      <c r="G44" s="30"/>
      <c r="H44" s="33"/>
      <c r="I44" s="33"/>
      <c r="J44" s="27"/>
    </row>
    <row r="45" spans="1:10" x14ac:dyDescent="0.25">
      <c r="B45" s="30"/>
      <c r="C45" s="30"/>
      <c r="D45" s="30"/>
      <c r="E45" s="30"/>
      <c r="F45" s="30"/>
      <c r="G45" s="30"/>
      <c r="H45" s="33"/>
      <c r="I45" s="33"/>
      <c r="J45" s="27"/>
    </row>
    <row r="46" spans="1:10" x14ac:dyDescent="0.25">
      <c r="B46" s="30"/>
      <c r="C46" s="30"/>
      <c r="D46" s="30"/>
      <c r="E46" s="30"/>
      <c r="F46" s="30"/>
      <c r="G46" s="30"/>
      <c r="H46" s="33"/>
      <c r="I46" s="33"/>
      <c r="J46" s="27"/>
    </row>
    <row r="47" spans="1:10" x14ac:dyDescent="0.25">
      <c r="B47" s="30"/>
      <c r="C47" s="30"/>
      <c r="D47" s="30"/>
      <c r="E47" s="30"/>
      <c r="F47" s="30"/>
      <c r="G47" s="30"/>
      <c r="H47" s="33"/>
      <c r="I47" s="33"/>
      <c r="J47" s="27"/>
    </row>
    <row r="48" spans="1:10" x14ac:dyDescent="0.25">
      <c r="B48" s="30"/>
      <c r="C48" s="30"/>
      <c r="D48" s="30"/>
      <c r="E48" s="30"/>
      <c r="F48" s="30"/>
      <c r="G48" s="30"/>
      <c r="H48" s="33"/>
      <c r="I48" s="33"/>
      <c r="J48" s="27"/>
    </row>
    <row r="49" spans="2:10" x14ac:dyDescent="0.25">
      <c r="B49" s="27"/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27"/>
      <c r="C50" s="27"/>
      <c r="D50" s="27"/>
      <c r="E50" s="27"/>
      <c r="F50" s="27"/>
      <c r="G50" s="27"/>
      <c r="H50" s="27"/>
      <c r="I50" s="27"/>
      <c r="J50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18.5703125" bestFit="1" customWidth="1"/>
    <col min="13" max="13" width="14.28515625" bestFit="1" customWidth="1"/>
  </cols>
  <sheetData>
    <row r="1" spans="1:15" s="157" customFormat="1" x14ac:dyDescent="0.25">
      <c r="A1" s="157" t="s">
        <v>125</v>
      </c>
      <c r="B1" s="157" t="s">
        <v>126</v>
      </c>
      <c r="C1" s="158" t="s">
        <v>5</v>
      </c>
      <c r="D1" s="158" t="s">
        <v>143</v>
      </c>
      <c r="E1" s="158"/>
      <c r="F1" s="158"/>
      <c r="G1" s="158"/>
      <c r="H1" s="158"/>
      <c r="I1" s="158"/>
      <c r="J1" s="158"/>
      <c r="K1" s="158"/>
    </row>
    <row r="2" spans="1:15" ht="15.75" thickBot="1" x14ac:dyDescent="0.3">
      <c r="A2" t="s">
        <v>127</v>
      </c>
      <c r="B2" s="9" t="s">
        <v>128</v>
      </c>
      <c r="C2" s="9" t="s">
        <v>129</v>
      </c>
    </row>
    <row r="3" spans="1:15" x14ac:dyDescent="0.25">
      <c r="A3" t="s">
        <v>130</v>
      </c>
      <c r="B3" s="5" t="s">
        <v>5</v>
      </c>
      <c r="C3" s="7" t="s">
        <v>131</v>
      </c>
      <c r="D3" s="7" t="s">
        <v>132</v>
      </c>
      <c r="E3" s="7" t="s">
        <v>40</v>
      </c>
      <c r="F3" s="7" t="s">
        <v>133</v>
      </c>
      <c r="G3" s="7" t="s">
        <v>134</v>
      </c>
      <c r="H3" s="7" t="s">
        <v>135</v>
      </c>
      <c r="I3" s="7" t="s">
        <v>43</v>
      </c>
      <c r="J3" s="7" t="s">
        <v>136</v>
      </c>
      <c r="K3" s="8" t="s">
        <v>137</v>
      </c>
      <c r="L3" s="34"/>
      <c r="M3" s="29"/>
      <c r="N3" s="1"/>
      <c r="O3" s="1"/>
    </row>
    <row r="4" spans="1:15" x14ac:dyDescent="0.25">
      <c r="A4" t="s">
        <v>138</v>
      </c>
      <c r="B4" s="6">
        <v>0</v>
      </c>
      <c r="C4" s="159">
        <v>351060.22</v>
      </c>
      <c r="D4" s="159">
        <v>147209544.01999998</v>
      </c>
      <c r="E4" s="159">
        <v>0</v>
      </c>
      <c r="F4" s="159">
        <v>30907810.98</v>
      </c>
      <c r="G4" s="159">
        <v>26454121.82</v>
      </c>
      <c r="H4" s="159">
        <v>0</v>
      </c>
      <c r="I4" s="159">
        <v>0</v>
      </c>
      <c r="J4" s="159">
        <v>662674.68999999994</v>
      </c>
      <c r="K4" s="159">
        <v>266844897.96000001</v>
      </c>
      <c r="L4" s="159">
        <v>0</v>
      </c>
      <c r="M4" s="37"/>
      <c r="N4" s="1"/>
      <c r="O4" s="1"/>
    </row>
    <row r="5" spans="1:15" x14ac:dyDescent="0.25">
      <c r="B5" s="6">
        <v>1</v>
      </c>
      <c r="C5" s="159">
        <v>0</v>
      </c>
      <c r="D5" s="159">
        <v>0</v>
      </c>
      <c r="E5" s="159">
        <v>0</v>
      </c>
      <c r="F5" s="159">
        <v>0</v>
      </c>
      <c r="G5" s="159">
        <v>0</v>
      </c>
      <c r="H5" s="159">
        <v>0</v>
      </c>
      <c r="I5" s="159">
        <v>0</v>
      </c>
      <c r="J5" s="159">
        <v>0</v>
      </c>
      <c r="K5" s="159">
        <v>0</v>
      </c>
      <c r="L5" s="159">
        <v>0</v>
      </c>
      <c r="M5" s="37"/>
      <c r="N5" s="1"/>
      <c r="O5" s="1"/>
    </row>
    <row r="6" spans="1:15" x14ac:dyDescent="0.25">
      <c r="B6" s="3">
        <v>2</v>
      </c>
      <c r="C6" s="159">
        <v>0</v>
      </c>
      <c r="D6" s="159">
        <v>0</v>
      </c>
      <c r="E6" s="159">
        <v>0</v>
      </c>
      <c r="F6" s="159">
        <v>0</v>
      </c>
      <c r="G6" s="159">
        <v>0</v>
      </c>
      <c r="H6" s="159">
        <v>0</v>
      </c>
      <c r="I6" s="159">
        <v>0</v>
      </c>
      <c r="J6" s="159">
        <v>0</v>
      </c>
      <c r="K6" s="159">
        <v>0</v>
      </c>
      <c r="L6" s="159">
        <v>0</v>
      </c>
      <c r="M6" s="37"/>
      <c r="N6" s="1"/>
      <c r="O6" s="1"/>
    </row>
    <row r="7" spans="1:15" x14ac:dyDescent="0.25">
      <c r="B7" s="3">
        <v>3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37"/>
      <c r="N7" s="1"/>
      <c r="O7" s="1"/>
    </row>
    <row r="8" spans="1:15" x14ac:dyDescent="0.25">
      <c r="B8" s="3">
        <v>4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37"/>
      <c r="N8" s="1"/>
      <c r="O8" s="1"/>
    </row>
    <row r="9" spans="1:15" x14ac:dyDescent="0.25">
      <c r="B9" s="3">
        <v>5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37"/>
      <c r="N9" s="1"/>
      <c r="O9" s="1"/>
    </row>
    <row r="10" spans="1:15" x14ac:dyDescent="0.25">
      <c r="B10" s="3">
        <v>6</v>
      </c>
      <c r="C10" s="159">
        <v>0</v>
      </c>
      <c r="D10" s="159">
        <v>0</v>
      </c>
      <c r="E10" s="159">
        <v>0</v>
      </c>
      <c r="F10" s="159">
        <v>0</v>
      </c>
      <c r="G10" s="159">
        <v>0</v>
      </c>
      <c r="H10" s="159">
        <v>0</v>
      </c>
      <c r="I10" s="159">
        <v>0</v>
      </c>
      <c r="J10" s="159">
        <v>0</v>
      </c>
      <c r="K10" s="159">
        <v>0</v>
      </c>
      <c r="L10" s="159">
        <v>0</v>
      </c>
      <c r="M10" s="37"/>
      <c r="N10" s="1"/>
      <c r="O10" s="1"/>
    </row>
    <row r="11" spans="1:15" x14ac:dyDescent="0.25">
      <c r="B11" s="3">
        <v>7</v>
      </c>
      <c r="C11" s="159">
        <v>0</v>
      </c>
      <c r="D11" s="159">
        <v>0</v>
      </c>
      <c r="E11" s="159">
        <v>0</v>
      </c>
      <c r="F11" s="159">
        <v>0</v>
      </c>
      <c r="G11" s="159">
        <v>0</v>
      </c>
      <c r="H11" s="159">
        <v>0</v>
      </c>
      <c r="I11" s="159">
        <v>0</v>
      </c>
      <c r="J11" s="159">
        <v>0</v>
      </c>
      <c r="K11" s="159">
        <v>0</v>
      </c>
      <c r="L11" s="159">
        <v>0</v>
      </c>
      <c r="M11" s="38"/>
      <c r="N11" s="1"/>
      <c r="O11" s="1"/>
    </row>
    <row r="12" spans="1:15" x14ac:dyDescent="0.25">
      <c r="B12" s="3">
        <v>8</v>
      </c>
      <c r="C12" s="159">
        <v>0</v>
      </c>
      <c r="D12" s="159">
        <v>0</v>
      </c>
      <c r="E12" s="159">
        <v>0</v>
      </c>
      <c r="F12" s="159">
        <v>0</v>
      </c>
      <c r="G12" s="159">
        <v>0</v>
      </c>
      <c r="H12" s="159">
        <v>0</v>
      </c>
      <c r="I12" s="159">
        <v>0</v>
      </c>
      <c r="J12" s="159">
        <v>0</v>
      </c>
      <c r="K12" s="159">
        <v>0</v>
      </c>
      <c r="L12" s="159">
        <v>0</v>
      </c>
      <c r="M12" s="1"/>
      <c r="N12" s="1"/>
      <c r="O12" s="1"/>
    </row>
    <row r="13" spans="1:15" x14ac:dyDescent="0.25">
      <c r="B13" s="3">
        <v>9</v>
      </c>
      <c r="C13" s="159">
        <v>0</v>
      </c>
      <c r="D13" s="159">
        <v>0</v>
      </c>
      <c r="E13" s="159">
        <v>0</v>
      </c>
      <c r="F13" s="159">
        <v>0</v>
      </c>
      <c r="G13" s="159">
        <v>0</v>
      </c>
      <c r="H13" s="159">
        <v>0</v>
      </c>
      <c r="I13" s="159">
        <v>0</v>
      </c>
      <c r="J13" s="159">
        <v>0</v>
      </c>
      <c r="K13" s="159">
        <v>0</v>
      </c>
      <c r="L13" s="159">
        <v>0</v>
      </c>
      <c r="M13" s="1"/>
      <c r="N13" s="1"/>
      <c r="O13" s="1"/>
    </row>
    <row r="14" spans="1:15" x14ac:dyDescent="0.25">
      <c r="B14" s="3">
        <v>10</v>
      </c>
      <c r="C14" s="159">
        <v>0</v>
      </c>
      <c r="D14" s="159">
        <v>0</v>
      </c>
      <c r="E14" s="159">
        <v>0</v>
      </c>
      <c r="F14" s="159">
        <v>0</v>
      </c>
      <c r="G14" s="159">
        <v>0</v>
      </c>
      <c r="H14" s="159">
        <v>0</v>
      </c>
      <c r="I14" s="159">
        <v>0</v>
      </c>
      <c r="J14" s="159">
        <v>0</v>
      </c>
      <c r="K14" s="159">
        <v>0</v>
      </c>
      <c r="L14" s="159">
        <v>0</v>
      </c>
      <c r="M14" s="1"/>
      <c r="N14" s="1"/>
      <c r="O14" s="1"/>
    </row>
    <row r="15" spans="1:15" x14ac:dyDescent="0.25">
      <c r="B15" s="3">
        <v>11</v>
      </c>
      <c r="C15" s="159">
        <v>0</v>
      </c>
      <c r="D15" s="159">
        <v>0</v>
      </c>
      <c r="E15" s="159">
        <v>0</v>
      </c>
      <c r="F15" s="159">
        <v>0</v>
      </c>
      <c r="G15" s="159">
        <v>0</v>
      </c>
      <c r="H15" s="159">
        <v>0</v>
      </c>
      <c r="I15" s="159">
        <v>0</v>
      </c>
      <c r="J15" s="159">
        <v>0</v>
      </c>
      <c r="K15" s="159">
        <v>0</v>
      </c>
      <c r="L15" s="159">
        <v>0</v>
      </c>
      <c r="M15" s="1"/>
      <c r="N15" s="1"/>
      <c r="O15" s="1"/>
    </row>
    <row r="16" spans="1:15" x14ac:dyDescent="0.25">
      <c r="B16" s="3">
        <v>12</v>
      </c>
      <c r="C16" s="159">
        <v>0</v>
      </c>
      <c r="D16" s="159">
        <v>0</v>
      </c>
      <c r="E16" s="159">
        <v>0</v>
      </c>
      <c r="F16" s="159">
        <v>0</v>
      </c>
      <c r="G16" s="159">
        <v>0</v>
      </c>
      <c r="H16" s="159">
        <v>0</v>
      </c>
      <c r="I16" s="159">
        <v>0</v>
      </c>
      <c r="J16" s="159">
        <v>0</v>
      </c>
      <c r="K16" s="159">
        <v>0</v>
      </c>
      <c r="L16" s="159">
        <v>0</v>
      </c>
      <c r="M16" s="1"/>
      <c r="N16" s="1"/>
      <c r="O16" s="1"/>
    </row>
    <row r="17" spans="2:15" x14ac:dyDescent="0.25">
      <c r="B17" s="3">
        <v>13</v>
      </c>
      <c r="C17" s="159">
        <v>0</v>
      </c>
      <c r="D17" s="159">
        <v>0</v>
      </c>
      <c r="E17" s="159">
        <v>0</v>
      </c>
      <c r="F17" s="159">
        <v>0</v>
      </c>
      <c r="G17" s="159">
        <v>0</v>
      </c>
      <c r="H17" s="159">
        <v>0</v>
      </c>
      <c r="I17" s="159">
        <v>0</v>
      </c>
      <c r="J17" s="159">
        <v>0</v>
      </c>
      <c r="K17" s="159">
        <v>0</v>
      </c>
      <c r="L17" s="159">
        <v>0</v>
      </c>
      <c r="M17" s="1"/>
      <c r="N17" s="1"/>
      <c r="O17" s="1"/>
    </row>
    <row r="18" spans="2:15" x14ac:dyDescent="0.25">
      <c r="B18" s="3">
        <v>14</v>
      </c>
      <c r="C18" s="159">
        <v>0</v>
      </c>
      <c r="D18" s="159">
        <v>0</v>
      </c>
      <c r="E18" s="159">
        <v>0</v>
      </c>
      <c r="F18" s="159">
        <v>0</v>
      </c>
      <c r="G18" s="159">
        <v>0</v>
      </c>
      <c r="H18" s="159">
        <v>0</v>
      </c>
      <c r="I18" s="159">
        <v>0</v>
      </c>
      <c r="J18" s="159">
        <v>0</v>
      </c>
      <c r="K18" s="159">
        <v>0</v>
      </c>
      <c r="L18" s="159">
        <v>0</v>
      </c>
      <c r="M18" s="1"/>
      <c r="N18" s="1"/>
      <c r="O18" s="1"/>
    </row>
    <row r="19" spans="2:15" x14ac:dyDescent="0.25">
      <c r="B19" s="3">
        <v>15</v>
      </c>
      <c r="C19" s="159">
        <v>0</v>
      </c>
      <c r="D19" s="159">
        <v>0</v>
      </c>
      <c r="E19" s="159">
        <v>0</v>
      </c>
      <c r="F19" s="159">
        <v>0</v>
      </c>
      <c r="G19" s="159">
        <v>0</v>
      </c>
      <c r="H19" s="159">
        <v>0</v>
      </c>
      <c r="I19" s="159">
        <v>0</v>
      </c>
      <c r="J19" s="159">
        <v>0</v>
      </c>
      <c r="K19" s="159">
        <v>0</v>
      </c>
      <c r="L19" s="159">
        <v>0</v>
      </c>
      <c r="M19" s="1"/>
      <c r="N19" s="1"/>
      <c r="O19" s="1"/>
    </row>
    <row r="20" spans="2:15" x14ac:dyDescent="0.25">
      <c r="B20" s="3">
        <v>16</v>
      </c>
      <c r="C20" s="159">
        <v>0</v>
      </c>
      <c r="D20" s="159">
        <v>0</v>
      </c>
      <c r="E20" s="159">
        <v>0</v>
      </c>
      <c r="F20" s="159">
        <v>0</v>
      </c>
      <c r="G20" s="159">
        <v>0</v>
      </c>
      <c r="H20" s="159">
        <v>0</v>
      </c>
      <c r="I20" s="159">
        <v>0</v>
      </c>
      <c r="J20" s="159">
        <v>0</v>
      </c>
      <c r="K20" s="159">
        <v>0</v>
      </c>
      <c r="L20" s="159">
        <v>0</v>
      </c>
      <c r="M20" s="1"/>
      <c r="N20" s="1"/>
      <c r="O20" s="1"/>
    </row>
    <row r="21" spans="2:15" x14ac:dyDescent="0.25">
      <c r="B21" s="3">
        <v>17</v>
      </c>
      <c r="C21" s="159">
        <v>0</v>
      </c>
      <c r="D21" s="159">
        <v>0</v>
      </c>
      <c r="E21" s="159">
        <v>0</v>
      </c>
      <c r="F21" s="159">
        <v>0</v>
      </c>
      <c r="G21" s="159">
        <v>0</v>
      </c>
      <c r="H21" s="159">
        <v>0</v>
      </c>
      <c r="I21" s="159">
        <v>0</v>
      </c>
      <c r="J21" s="159">
        <v>0</v>
      </c>
      <c r="K21" s="159">
        <v>0</v>
      </c>
      <c r="L21" s="159">
        <v>0</v>
      </c>
      <c r="M21" s="1"/>
      <c r="N21" s="1"/>
      <c r="O21" s="1"/>
    </row>
    <row r="22" spans="2:15" x14ac:dyDescent="0.25">
      <c r="B22" s="3">
        <v>18</v>
      </c>
      <c r="C22" s="159">
        <v>0</v>
      </c>
      <c r="D22" s="159">
        <v>0</v>
      </c>
      <c r="E22" s="159">
        <v>0</v>
      </c>
      <c r="F22" s="159">
        <v>0</v>
      </c>
      <c r="G22" s="159">
        <v>0</v>
      </c>
      <c r="H22" s="159">
        <v>0</v>
      </c>
      <c r="I22" s="159">
        <v>0</v>
      </c>
      <c r="J22" s="159">
        <v>0</v>
      </c>
      <c r="K22" s="159">
        <v>0</v>
      </c>
      <c r="L22" s="159">
        <v>0</v>
      </c>
      <c r="M22" s="1"/>
      <c r="N22" s="1"/>
      <c r="O22" s="1"/>
    </row>
    <row r="23" spans="2:15" x14ac:dyDescent="0.25">
      <c r="B23" s="3">
        <v>19</v>
      </c>
      <c r="C23" s="159">
        <v>0</v>
      </c>
      <c r="D23" s="159">
        <v>0</v>
      </c>
      <c r="E23" s="159">
        <v>0</v>
      </c>
      <c r="F23" s="159">
        <v>0</v>
      </c>
      <c r="G23" s="159">
        <v>0</v>
      </c>
      <c r="H23" s="159">
        <v>0</v>
      </c>
      <c r="I23" s="159">
        <v>0</v>
      </c>
      <c r="J23" s="159">
        <v>0</v>
      </c>
      <c r="K23" s="159">
        <v>0</v>
      </c>
      <c r="L23" s="159">
        <v>0</v>
      </c>
      <c r="M23" s="1"/>
      <c r="N23" s="1"/>
      <c r="O23" s="1"/>
    </row>
    <row r="24" spans="2:15" x14ac:dyDescent="0.25">
      <c r="B24" s="3">
        <v>20</v>
      </c>
      <c r="C24" s="159">
        <v>0</v>
      </c>
      <c r="D24" s="159">
        <v>0</v>
      </c>
      <c r="E24" s="159">
        <v>0</v>
      </c>
      <c r="F24" s="159">
        <v>0</v>
      </c>
      <c r="G24" s="159">
        <v>0</v>
      </c>
      <c r="H24" s="159">
        <v>0</v>
      </c>
      <c r="I24" s="159">
        <v>0</v>
      </c>
      <c r="J24" s="159">
        <v>0</v>
      </c>
      <c r="K24" s="159">
        <v>0</v>
      </c>
      <c r="L24" s="159">
        <v>0</v>
      </c>
      <c r="M24" s="1"/>
      <c r="N24" s="1"/>
      <c r="O24" s="1"/>
    </row>
    <row r="25" spans="2:15" x14ac:dyDescent="0.25">
      <c r="B25" s="3">
        <v>21</v>
      </c>
      <c r="C25" s="159">
        <v>0</v>
      </c>
      <c r="D25" s="159">
        <v>0</v>
      </c>
      <c r="E25" s="159">
        <v>0</v>
      </c>
      <c r="F25" s="159">
        <v>0</v>
      </c>
      <c r="G25" s="159">
        <v>0</v>
      </c>
      <c r="H25" s="159">
        <v>0</v>
      </c>
      <c r="I25" s="159">
        <v>0</v>
      </c>
      <c r="J25" s="159">
        <v>0</v>
      </c>
      <c r="K25" s="159">
        <v>0</v>
      </c>
      <c r="L25" s="159">
        <v>0</v>
      </c>
      <c r="M25" s="1"/>
      <c r="N25" s="1"/>
      <c r="O25" s="1"/>
    </row>
    <row r="26" spans="2:15" x14ac:dyDescent="0.25">
      <c r="B26" s="3">
        <v>22</v>
      </c>
      <c r="C26" s="159">
        <v>0</v>
      </c>
      <c r="D26" s="159">
        <v>0</v>
      </c>
      <c r="E26" s="159">
        <v>0</v>
      </c>
      <c r="F26" s="159">
        <v>0</v>
      </c>
      <c r="G26" s="159">
        <v>0</v>
      </c>
      <c r="H26" s="159">
        <v>0</v>
      </c>
      <c r="I26" s="159">
        <v>0</v>
      </c>
      <c r="J26" s="159">
        <v>0</v>
      </c>
      <c r="K26" s="159">
        <v>0</v>
      </c>
      <c r="L26" s="159">
        <v>0</v>
      </c>
      <c r="M26" s="1"/>
      <c r="N26" s="1"/>
      <c r="O26" s="1"/>
    </row>
    <row r="27" spans="2:15" x14ac:dyDescent="0.25">
      <c r="B27" s="3">
        <v>23</v>
      </c>
      <c r="C27" s="159">
        <v>0</v>
      </c>
      <c r="D27" s="159">
        <v>0</v>
      </c>
      <c r="E27" s="159">
        <v>0</v>
      </c>
      <c r="F27" s="159">
        <v>0</v>
      </c>
      <c r="G27" s="159">
        <v>0</v>
      </c>
      <c r="H27" s="159">
        <v>0</v>
      </c>
      <c r="I27" s="159">
        <v>0</v>
      </c>
      <c r="J27" s="159">
        <v>0</v>
      </c>
      <c r="K27" s="159">
        <v>0</v>
      </c>
      <c r="L27" s="159">
        <v>0</v>
      </c>
      <c r="M27" s="1"/>
      <c r="N27" s="1"/>
      <c r="O27" s="1"/>
    </row>
    <row r="28" spans="2:15" x14ac:dyDescent="0.25">
      <c r="B28" s="3">
        <v>24</v>
      </c>
      <c r="C28" s="159">
        <v>0</v>
      </c>
      <c r="D28" s="159">
        <v>0</v>
      </c>
      <c r="E28" s="159">
        <v>0</v>
      </c>
      <c r="F28" s="159">
        <v>0</v>
      </c>
      <c r="G28" s="159">
        <v>0</v>
      </c>
      <c r="H28" s="159">
        <v>0</v>
      </c>
      <c r="I28" s="159">
        <v>0</v>
      </c>
      <c r="J28" s="159">
        <v>0</v>
      </c>
      <c r="K28" s="159">
        <v>0</v>
      </c>
      <c r="L28" s="159">
        <v>0</v>
      </c>
      <c r="M28" s="1"/>
      <c r="N28" s="1"/>
      <c r="O28" s="1"/>
    </row>
    <row r="29" spans="2:15" x14ac:dyDescent="0.25">
      <c r="B29" s="3">
        <v>25</v>
      </c>
      <c r="C29" s="159">
        <v>0</v>
      </c>
      <c r="D29" s="159">
        <v>0</v>
      </c>
      <c r="E29" s="159">
        <v>0</v>
      </c>
      <c r="F29" s="159">
        <v>0</v>
      </c>
      <c r="G29" s="159">
        <v>0</v>
      </c>
      <c r="H29" s="159">
        <v>0</v>
      </c>
      <c r="I29" s="159">
        <v>0</v>
      </c>
      <c r="J29" s="159">
        <v>0</v>
      </c>
      <c r="K29" s="159">
        <v>0</v>
      </c>
      <c r="L29" s="159">
        <v>0</v>
      </c>
      <c r="M29" s="1"/>
      <c r="N29" s="1"/>
      <c r="O29" s="1"/>
    </row>
    <row r="30" spans="2:15" ht="15.75" thickBot="1" x14ac:dyDescent="0.3">
      <c r="B30" s="75" t="s">
        <v>16</v>
      </c>
      <c r="C30" s="168">
        <f>SUM(C4:C29)</f>
        <v>351060.22</v>
      </c>
      <c r="D30" s="168">
        <f t="shared" ref="D30:K30" si="0">SUM(D4:D29)</f>
        <v>147209544.01999998</v>
      </c>
      <c r="E30" s="168">
        <f t="shared" si="0"/>
        <v>0</v>
      </c>
      <c r="F30" s="168">
        <f t="shared" si="0"/>
        <v>30907810.98</v>
      </c>
      <c r="G30" s="168">
        <f t="shared" si="0"/>
        <v>26454121.82</v>
      </c>
      <c r="H30" s="168">
        <f t="shared" si="0"/>
        <v>0</v>
      </c>
      <c r="I30" s="168">
        <f t="shared" si="0"/>
        <v>0</v>
      </c>
      <c r="J30" s="168">
        <f t="shared" si="0"/>
        <v>662674.68999999994</v>
      </c>
      <c r="K30" s="168">
        <f t="shared" si="0"/>
        <v>266844897.96000001</v>
      </c>
      <c r="L30" s="1"/>
      <c r="M30" s="1"/>
      <c r="N30" s="1"/>
      <c r="O30" s="1"/>
    </row>
    <row r="31" spans="2:15" ht="15.75" thickTop="1" x14ac:dyDescent="0.25">
      <c r="B31" s="30"/>
      <c r="C31" s="30"/>
      <c r="D31" s="30"/>
      <c r="E31" s="30"/>
      <c r="F31" s="30"/>
      <c r="G31" s="30"/>
      <c r="H31" s="33"/>
      <c r="I31" s="33"/>
      <c r="J31" s="27"/>
    </row>
    <row r="32" spans="2:15" x14ac:dyDescent="0.25">
      <c r="B32" s="30"/>
      <c r="C32" s="30"/>
      <c r="D32" s="30"/>
      <c r="E32" s="30"/>
      <c r="F32" s="30"/>
      <c r="G32" s="30"/>
      <c r="H32" s="33"/>
      <c r="I32" s="33"/>
      <c r="J32" s="27"/>
    </row>
    <row r="33" spans="2:10" x14ac:dyDescent="0.25">
      <c r="B33" s="30"/>
      <c r="C33" s="30"/>
      <c r="D33" s="30"/>
      <c r="E33" s="30"/>
      <c r="F33" s="30"/>
      <c r="G33" s="30"/>
      <c r="H33" s="33"/>
      <c r="I33" s="33"/>
      <c r="J33" s="27"/>
    </row>
    <row r="34" spans="2:10" x14ac:dyDescent="0.25">
      <c r="B34" s="27"/>
      <c r="C34" s="27"/>
      <c r="D34" s="27"/>
      <c r="E34" s="27"/>
      <c r="F34" s="27"/>
      <c r="G34" s="27"/>
      <c r="H34" s="27"/>
      <c r="I34" s="27"/>
      <c r="J34" s="27"/>
    </row>
    <row r="35" spans="2:10" x14ac:dyDescent="0.25">
      <c r="B35" s="27"/>
      <c r="C35" s="27"/>
      <c r="D35" s="27"/>
      <c r="E35" s="27"/>
      <c r="F35" s="27"/>
      <c r="G35" s="27"/>
      <c r="H35" s="27"/>
      <c r="I35" s="27"/>
      <c r="J35" s="2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C4" sqref="C4:L29"/>
    </sheetView>
  </sheetViews>
  <sheetFormatPr defaultRowHeight="15" x14ac:dyDescent="0.25"/>
  <cols>
    <col min="2" max="2" width="24.7109375" customWidth="1"/>
    <col min="3" max="5" width="12" customWidth="1"/>
    <col min="6" max="6" width="15" customWidth="1"/>
    <col min="7" max="7" width="14.5703125" customWidth="1"/>
    <col min="8" max="10" width="12" customWidth="1"/>
    <col min="11" max="11" width="14.5703125" customWidth="1"/>
    <col min="12" max="12" width="32.7109375" bestFit="1" customWidth="1"/>
    <col min="13" max="13" width="14.140625" bestFit="1" customWidth="1"/>
    <col min="14" max="14" width="18.5703125" bestFit="1" customWidth="1"/>
    <col min="15" max="15" width="14.28515625" bestFit="1" customWidth="1"/>
  </cols>
  <sheetData>
    <row r="1" spans="1:17" s="157" customFormat="1" x14ac:dyDescent="0.25">
      <c r="A1" s="157" t="s">
        <v>125</v>
      </c>
      <c r="B1" s="157" t="s">
        <v>126</v>
      </c>
      <c r="C1" s="158" t="s">
        <v>5</v>
      </c>
      <c r="D1" s="158" t="s">
        <v>143</v>
      </c>
      <c r="E1" s="158"/>
      <c r="F1" s="158"/>
      <c r="G1" s="158"/>
      <c r="H1" s="158"/>
      <c r="I1" s="158"/>
      <c r="J1" s="158"/>
      <c r="K1" s="158"/>
    </row>
    <row r="2" spans="1:17" ht="15.75" thickBot="1" x14ac:dyDescent="0.3">
      <c r="A2" t="s">
        <v>127</v>
      </c>
      <c r="B2" s="9" t="s">
        <v>128</v>
      </c>
      <c r="C2" s="9" t="s">
        <v>139</v>
      </c>
    </row>
    <row r="3" spans="1:17" x14ac:dyDescent="0.25">
      <c r="A3" t="s">
        <v>140</v>
      </c>
      <c r="B3" s="5" t="s">
        <v>5</v>
      </c>
      <c r="C3" s="7" t="s">
        <v>131</v>
      </c>
      <c r="D3" s="7" t="s">
        <v>132</v>
      </c>
      <c r="E3" s="7" t="s">
        <v>40</v>
      </c>
      <c r="F3" s="7" t="s">
        <v>133</v>
      </c>
      <c r="G3" s="7" t="s">
        <v>134</v>
      </c>
      <c r="H3" s="7" t="s">
        <v>135</v>
      </c>
      <c r="I3" s="7" t="s">
        <v>43</v>
      </c>
      <c r="J3" s="7" t="s">
        <v>136</v>
      </c>
      <c r="K3" s="8" t="s">
        <v>137</v>
      </c>
      <c r="L3" s="35"/>
      <c r="M3" s="35"/>
      <c r="N3" s="34"/>
      <c r="O3" s="29"/>
      <c r="P3" s="1"/>
      <c r="Q3" s="1"/>
    </row>
    <row r="4" spans="1:17" x14ac:dyDescent="0.25">
      <c r="A4" t="s">
        <v>138</v>
      </c>
      <c r="B4" s="6">
        <v>0</v>
      </c>
      <c r="C4" s="160">
        <v>0</v>
      </c>
      <c r="D4" s="160">
        <v>83395666.453999996</v>
      </c>
      <c r="E4" s="160">
        <v>0</v>
      </c>
      <c r="F4" s="160">
        <v>122384551.83</v>
      </c>
      <c r="G4" s="160">
        <v>162999783.21000001</v>
      </c>
      <c r="H4" s="160">
        <v>0</v>
      </c>
      <c r="I4" s="160">
        <v>0</v>
      </c>
      <c r="J4" s="160">
        <v>0</v>
      </c>
      <c r="K4" s="160">
        <v>159558943.97200009</v>
      </c>
      <c r="L4" s="160">
        <v>0</v>
      </c>
      <c r="M4" s="37"/>
      <c r="N4" s="36"/>
      <c r="O4" s="37"/>
      <c r="P4" s="1"/>
      <c r="Q4" s="1"/>
    </row>
    <row r="5" spans="1:17" x14ac:dyDescent="0.25">
      <c r="B5" s="6">
        <v>1</v>
      </c>
      <c r="C5" s="160">
        <v>0</v>
      </c>
      <c r="D5" s="160">
        <v>0</v>
      </c>
      <c r="E5" s="160">
        <v>0</v>
      </c>
      <c r="F5" s="160">
        <v>0</v>
      </c>
      <c r="G5" s="160">
        <v>6464436.8600000003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37"/>
      <c r="N5" s="36"/>
      <c r="O5" s="37"/>
      <c r="P5" s="1"/>
      <c r="Q5" s="1"/>
    </row>
    <row r="6" spans="1:17" x14ac:dyDescent="0.25">
      <c r="B6" s="3">
        <v>2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37"/>
      <c r="N6" s="36"/>
      <c r="O6" s="37"/>
      <c r="P6" s="1"/>
      <c r="Q6" s="1"/>
    </row>
    <row r="7" spans="1:17" x14ac:dyDescent="0.25">
      <c r="B7" s="3">
        <v>3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37"/>
      <c r="N7" s="36"/>
      <c r="O7" s="37"/>
      <c r="P7" s="1"/>
      <c r="Q7" s="1"/>
    </row>
    <row r="8" spans="1:17" x14ac:dyDescent="0.25">
      <c r="B8" s="3">
        <v>4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37"/>
      <c r="N8" s="36"/>
      <c r="O8" s="37"/>
      <c r="P8" s="1"/>
      <c r="Q8" s="1"/>
    </row>
    <row r="9" spans="1:17" x14ac:dyDescent="0.25">
      <c r="B9" s="3">
        <v>5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37"/>
      <c r="N9" s="36"/>
      <c r="O9" s="37"/>
      <c r="P9" s="1"/>
      <c r="Q9" s="1"/>
    </row>
    <row r="10" spans="1:17" x14ac:dyDescent="0.25">
      <c r="B10" s="3">
        <v>6</v>
      </c>
      <c r="C10" s="160">
        <v>0</v>
      </c>
      <c r="D10" s="160">
        <v>0</v>
      </c>
      <c r="E10" s="160">
        <v>0</v>
      </c>
      <c r="F10" s="160">
        <v>0</v>
      </c>
      <c r="G10" s="160">
        <v>0</v>
      </c>
      <c r="H10" s="160">
        <v>0</v>
      </c>
      <c r="I10" s="160">
        <v>0</v>
      </c>
      <c r="J10" s="160">
        <v>0</v>
      </c>
      <c r="K10" s="160">
        <v>0</v>
      </c>
      <c r="L10" s="160">
        <v>0</v>
      </c>
      <c r="M10" s="37"/>
      <c r="N10" s="36"/>
      <c r="O10" s="37"/>
      <c r="P10" s="1"/>
      <c r="Q10" s="1"/>
    </row>
    <row r="11" spans="1:17" x14ac:dyDescent="0.25">
      <c r="B11" s="3">
        <v>7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38"/>
      <c r="N11" s="38"/>
      <c r="O11" s="38"/>
      <c r="P11" s="1"/>
      <c r="Q11" s="1"/>
    </row>
    <row r="12" spans="1:17" x14ac:dyDescent="0.25">
      <c r="B12" s="3">
        <v>8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"/>
      <c r="N12" s="1"/>
      <c r="O12" s="1"/>
      <c r="P12" s="1"/>
      <c r="Q12" s="1"/>
    </row>
    <row r="13" spans="1:17" x14ac:dyDescent="0.25">
      <c r="B13" s="3">
        <v>9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"/>
      <c r="N13" s="1"/>
      <c r="O13" s="1"/>
      <c r="P13" s="1"/>
      <c r="Q13" s="1"/>
    </row>
    <row r="14" spans="1:17" x14ac:dyDescent="0.25">
      <c r="B14" s="3">
        <v>10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"/>
      <c r="N14" s="1"/>
      <c r="O14" s="1"/>
      <c r="P14" s="1"/>
      <c r="Q14" s="1"/>
    </row>
    <row r="15" spans="1:17" x14ac:dyDescent="0.25">
      <c r="B15" s="3">
        <v>11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"/>
      <c r="N15" s="1"/>
      <c r="O15" s="1"/>
      <c r="P15" s="1"/>
      <c r="Q15" s="1"/>
    </row>
    <row r="16" spans="1:17" x14ac:dyDescent="0.25">
      <c r="B16" s="3">
        <v>12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"/>
      <c r="N16" s="1"/>
      <c r="O16" s="1"/>
      <c r="P16" s="1"/>
      <c r="Q16" s="1"/>
    </row>
    <row r="17" spans="2:17" x14ac:dyDescent="0.25">
      <c r="B17" s="3">
        <v>13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"/>
      <c r="N17" s="1"/>
      <c r="O17" s="1"/>
      <c r="P17" s="1"/>
      <c r="Q17" s="1"/>
    </row>
    <row r="18" spans="2:17" x14ac:dyDescent="0.25">
      <c r="B18" s="3">
        <v>14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"/>
      <c r="N18" s="1"/>
      <c r="O18" s="1"/>
      <c r="P18" s="1"/>
      <c r="Q18" s="1"/>
    </row>
    <row r="19" spans="2:17" x14ac:dyDescent="0.25">
      <c r="B19" s="3">
        <v>15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"/>
      <c r="N19" s="1"/>
      <c r="O19" s="1"/>
      <c r="P19" s="1"/>
      <c r="Q19" s="1"/>
    </row>
    <row r="20" spans="2:17" x14ac:dyDescent="0.25">
      <c r="B20" s="3">
        <v>16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"/>
      <c r="N20" s="1"/>
      <c r="O20" s="1"/>
      <c r="P20" s="1"/>
      <c r="Q20" s="1"/>
    </row>
    <row r="21" spans="2:17" x14ac:dyDescent="0.25">
      <c r="B21" s="3">
        <v>17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"/>
      <c r="N21" s="1"/>
      <c r="O21" s="1"/>
      <c r="P21" s="1"/>
      <c r="Q21" s="1"/>
    </row>
    <row r="22" spans="2:17" x14ac:dyDescent="0.25">
      <c r="B22" s="3">
        <v>18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"/>
      <c r="N22" s="1"/>
      <c r="O22" s="1"/>
      <c r="P22" s="1"/>
      <c r="Q22" s="1"/>
    </row>
    <row r="23" spans="2:17" x14ac:dyDescent="0.25">
      <c r="B23" s="3">
        <v>19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"/>
      <c r="N23" s="1"/>
      <c r="O23" s="1"/>
      <c r="P23" s="1"/>
      <c r="Q23" s="1"/>
    </row>
    <row r="24" spans="2:17" x14ac:dyDescent="0.25">
      <c r="B24" s="3">
        <v>20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"/>
      <c r="N24" s="1"/>
      <c r="O24" s="1"/>
      <c r="P24" s="1"/>
      <c r="Q24" s="1"/>
    </row>
    <row r="25" spans="2:17" x14ac:dyDescent="0.25">
      <c r="B25" s="3">
        <v>21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"/>
      <c r="N25" s="1"/>
      <c r="O25" s="1"/>
      <c r="P25" s="1"/>
      <c r="Q25" s="1"/>
    </row>
    <row r="26" spans="2:17" x14ac:dyDescent="0.25">
      <c r="B26" s="3">
        <v>22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"/>
      <c r="N26" s="1"/>
      <c r="O26" s="1"/>
      <c r="P26" s="1"/>
      <c r="Q26" s="1"/>
    </row>
    <row r="27" spans="2:17" x14ac:dyDescent="0.25">
      <c r="B27" s="3">
        <v>23</v>
      </c>
      <c r="C27" s="160">
        <v>0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  <c r="K27" s="160">
        <v>0</v>
      </c>
      <c r="L27" s="160">
        <v>0</v>
      </c>
      <c r="M27" s="1"/>
      <c r="N27" s="1"/>
      <c r="O27" s="1"/>
      <c r="P27" s="1"/>
      <c r="Q27" s="1"/>
    </row>
    <row r="28" spans="2:17" x14ac:dyDescent="0.25">
      <c r="B28" s="3">
        <v>24</v>
      </c>
      <c r="C28" s="160">
        <v>0</v>
      </c>
      <c r="D28" s="160">
        <v>0</v>
      </c>
      <c r="E28" s="160">
        <v>0</v>
      </c>
      <c r="F28" s="160">
        <v>0</v>
      </c>
      <c r="G28" s="160">
        <v>0</v>
      </c>
      <c r="H28" s="160">
        <v>0</v>
      </c>
      <c r="I28" s="160">
        <v>0</v>
      </c>
      <c r="J28" s="160">
        <v>0</v>
      </c>
      <c r="K28" s="160">
        <v>0</v>
      </c>
      <c r="L28" s="160">
        <v>0</v>
      </c>
      <c r="M28" s="1"/>
      <c r="N28" s="1"/>
      <c r="O28" s="1"/>
      <c r="P28" s="1"/>
      <c r="Q28" s="1"/>
    </row>
    <row r="29" spans="2:17" x14ac:dyDescent="0.25">
      <c r="B29" s="3">
        <v>25</v>
      </c>
      <c r="C29" s="160">
        <v>0</v>
      </c>
      <c r="D29" s="160">
        <v>0</v>
      </c>
      <c r="E29" s="160">
        <v>0</v>
      </c>
      <c r="F29" s="160">
        <v>0</v>
      </c>
      <c r="G29" s="160">
        <v>0</v>
      </c>
      <c r="H29" s="160">
        <v>0</v>
      </c>
      <c r="I29" s="160">
        <v>0</v>
      </c>
      <c r="J29" s="160">
        <v>0</v>
      </c>
      <c r="K29" s="160">
        <v>0</v>
      </c>
      <c r="L29" s="160">
        <v>0</v>
      </c>
      <c r="M29" s="1"/>
      <c r="N29" s="1"/>
      <c r="O29" s="1"/>
      <c r="P29" s="1"/>
      <c r="Q29" s="1"/>
    </row>
    <row r="30" spans="2:17" ht="15.75" thickBot="1" x14ac:dyDescent="0.3">
      <c r="B30" s="75" t="s">
        <v>16</v>
      </c>
      <c r="C30" s="167">
        <f>SUM(C4:C29)</f>
        <v>0</v>
      </c>
      <c r="D30" s="167">
        <f t="shared" ref="D30:L30" si="0">SUM(D4:D29)</f>
        <v>83395666.453999996</v>
      </c>
      <c r="E30" s="167">
        <f t="shared" si="0"/>
        <v>0</v>
      </c>
      <c r="F30" s="167">
        <f t="shared" si="0"/>
        <v>122384551.83</v>
      </c>
      <c r="G30" s="167">
        <f t="shared" si="0"/>
        <v>169464220.07000002</v>
      </c>
      <c r="H30" s="167">
        <f t="shared" si="0"/>
        <v>0</v>
      </c>
      <c r="I30" s="167">
        <f t="shared" si="0"/>
        <v>0</v>
      </c>
      <c r="J30" s="167">
        <f t="shared" si="0"/>
        <v>0</v>
      </c>
      <c r="K30" s="167">
        <f t="shared" si="0"/>
        <v>159558943.97200009</v>
      </c>
      <c r="L30" s="167">
        <f t="shared" si="0"/>
        <v>0</v>
      </c>
    </row>
    <row r="31" spans="2:17" ht="15.75" thickTop="1" x14ac:dyDescent="0.25">
      <c r="B31" s="30"/>
      <c r="C31" s="30"/>
      <c r="D31" s="30"/>
      <c r="E31" s="27"/>
      <c r="F31" s="27"/>
      <c r="G31" s="27"/>
      <c r="H31" s="27"/>
      <c r="I31" s="27"/>
      <c r="J31" s="27"/>
    </row>
    <row r="32" spans="2:17" x14ac:dyDescent="0.25">
      <c r="B32" s="30"/>
      <c r="C32" s="30"/>
      <c r="D32" s="30"/>
      <c r="E32" s="27"/>
      <c r="F32" s="27"/>
      <c r="G32" s="27"/>
      <c r="H32" s="27"/>
      <c r="I32" s="27"/>
      <c r="J32" s="27"/>
    </row>
    <row r="33" spans="1:10" x14ac:dyDescent="0.25">
      <c r="B33" s="30"/>
      <c r="C33" s="30"/>
      <c r="D33" s="30"/>
      <c r="E33" s="27"/>
      <c r="F33" s="27"/>
      <c r="G33" s="27"/>
      <c r="H33" s="27"/>
      <c r="I33" s="27"/>
      <c r="J33" s="27"/>
    </row>
    <row r="34" spans="1:10" x14ac:dyDescent="0.25">
      <c r="B34" s="30"/>
      <c r="C34" s="30"/>
      <c r="D34" s="30"/>
      <c r="E34" s="30"/>
      <c r="F34" s="31"/>
      <c r="G34" s="31"/>
      <c r="H34" s="32"/>
      <c r="I34" s="32"/>
      <c r="J34" s="27"/>
    </row>
    <row r="35" spans="1:10" x14ac:dyDescent="0.25">
      <c r="B35" s="30"/>
      <c r="C35" s="30"/>
      <c r="D35" s="30"/>
      <c r="E35" s="30"/>
      <c r="F35" s="30"/>
      <c r="G35" s="30"/>
      <c r="H35" s="33"/>
      <c r="I35" s="33"/>
      <c r="J35" s="27"/>
    </row>
    <row r="36" spans="1:10" s="1" customFormat="1" x14ac:dyDescent="0.25">
      <c r="A36" s="87"/>
      <c r="B36" s="30"/>
      <c r="C36" s="30"/>
      <c r="D36" s="30"/>
      <c r="E36" s="30"/>
      <c r="F36" s="30"/>
      <c r="G36" s="30"/>
      <c r="H36" s="33"/>
      <c r="I36" s="33"/>
      <c r="J36" s="27"/>
    </row>
    <row r="37" spans="1:10" x14ac:dyDescent="0.25">
      <c r="B37" s="30"/>
      <c r="C37" s="30"/>
      <c r="D37" s="30"/>
      <c r="E37" s="30"/>
      <c r="F37" s="30"/>
      <c r="G37" s="30"/>
      <c r="H37" s="33"/>
      <c r="I37" s="33"/>
      <c r="J37" s="27"/>
    </row>
    <row r="38" spans="1:10" x14ac:dyDescent="0.25">
      <c r="B38" s="30"/>
      <c r="C38" s="30"/>
      <c r="D38" s="30"/>
      <c r="E38" s="30"/>
      <c r="F38" s="30"/>
      <c r="G38" s="30"/>
      <c r="H38" s="33"/>
      <c r="I38" s="33"/>
      <c r="J38" s="27"/>
    </row>
    <row r="39" spans="1:10" x14ac:dyDescent="0.25">
      <c r="B39" s="30"/>
      <c r="C39" s="30"/>
      <c r="D39" s="30"/>
      <c r="E39" s="30"/>
      <c r="F39" s="30"/>
      <c r="G39" s="30"/>
      <c r="H39" s="33"/>
      <c r="I39" s="33"/>
      <c r="J39" s="27"/>
    </row>
    <row r="40" spans="1:10" x14ac:dyDescent="0.25">
      <c r="B40" s="30"/>
      <c r="C40" s="30"/>
      <c r="D40" s="30"/>
      <c r="E40" s="30"/>
      <c r="F40" s="30"/>
      <c r="G40" s="30"/>
      <c r="H40" s="33"/>
      <c r="I40" s="33"/>
      <c r="J40" s="27"/>
    </row>
    <row r="41" spans="1:10" x14ac:dyDescent="0.25">
      <c r="B41" s="30"/>
      <c r="C41" s="30"/>
      <c r="D41" s="30"/>
      <c r="E41" s="30"/>
      <c r="F41" s="30"/>
      <c r="G41" s="30"/>
      <c r="H41" s="33"/>
      <c r="I41" s="33"/>
      <c r="J41" s="27"/>
    </row>
    <row r="42" spans="1:10" x14ac:dyDescent="0.25">
      <c r="B42" s="30"/>
      <c r="C42" s="30"/>
      <c r="D42" s="30"/>
      <c r="E42" s="30"/>
      <c r="F42" s="30"/>
      <c r="G42" s="30"/>
      <c r="H42" s="33"/>
      <c r="I42" s="33"/>
      <c r="J42" s="27"/>
    </row>
    <row r="43" spans="1:10" x14ac:dyDescent="0.25">
      <c r="B43" s="27"/>
      <c r="C43" s="27"/>
      <c r="D43" s="27"/>
      <c r="E43" s="27"/>
      <c r="F43" s="27"/>
      <c r="G43" s="27"/>
      <c r="H43" s="27"/>
      <c r="I43" s="27"/>
      <c r="J43" s="27"/>
    </row>
    <row r="44" spans="1:10" x14ac:dyDescent="0.25">
      <c r="B44" s="27"/>
      <c r="C44" s="27"/>
      <c r="D44" s="27"/>
      <c r="E44" s="27"/>
      <c r="F44" s="27"/>
      <c r="G44" s="27"/>
      <c r="H44" s="27"/>
      <c r="I44" s="27"/>
      <c r="J44" s="2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topLeftCell="A2" zoomScaleNormal="100" workbookViewId="0">
      <selection activeCell="E14" sqref="E14"/>
    </sheetView>
  </sheetViews>
  <sheetFormatPr defaultRowHeight="15" x14ac:dyDescent="0.25"/>
  <cols>
    <col min="2" max="2" width="17.28515625" bestFit="1" customWidth="1"/>
    <col min="3" max="3" width="11" customWidth="1"/>
  </cols>
  <sheetData>
    <row r="1" spans="2:4" x14ac:dyDescent="0.25">
      <c r="C1" s="93"/>
    </row>
    <row r="2" spans="2:4" ht="30" customHeight="1" x14ac:dyDescent="0.25">
      <c r="B2" s="10" t="s">
        <v>33</v>
      </c>
      <c r="C2" s="11" t="s">
        <v>34</v>
      </c>
      <c r="D2" s="3" t="s">
        <v>42</v>
      </c>
    </row>
    <row r="3" spans="2:4" ht="15" customHeight="1" x14ac:dyDescent="0.25">
      <c r="B3" s="3" t="s">
        <v>35</v>
      </c>
      <c r="C3" s="94">
        <v>0.1069091984715837</v>
      </c>
      <c r="D3" s="95">
        <v>0</v>
      </c>
    </row>
    <row r="4" spans="2:4" x14ac:dyDescent="0.25">
      <c r="B4" s="3" t="s">
        <v>44</v>
      </c>
      <c r="C4" s="94">
        <v>0</v>
      </c>
      <c r="D4" s="94">
        <v>0</v>
      </c>
    </row>
    <row r="5" spans="2:4" ht="15" customHeight="1" x14ac:dyDescent="0.25">
      <c r="B5" s="3" t="s">
        <v>40</v>
      </c>
      <c r="C5" s="94">
        <v>0</v>
      </c>
      <c r="D5" s="94">
        <v>0</v>
      </c>
    </row>
    <row r="6" spans="2:4" ht="15" customHeight="1" x14ac:dyDescent="0.25">
      <c r="B6" s="3" t="s">
        <v>37</v>
      </c>
      <c r="C6" s="94">
        <v>0</v>
      </c>
      <c r="D6" s="94">
        <v>0</v>
      </c>
    </row>
    <row r="7" spans="2:4" x14ac:dyDescent="0.25">
      <c r="B7" s="3" t="s">
        <v>38</v>
      </c>
      <c r="C7" s="94">
        <v>0</v>
      </c>
      <c r="D7" s="94">
        <v>0</v>
      </c>
    </row>
    <row r="8" spans="2:4" ht="15" customHeight="1" x14ac:dyDescent="0.25">
      <c r="B8" s="3" t="s">
        <v>41</v>
      </c>
      <c r="C8" s="94">
        <v>0</v>
      </c>
      <c r="D8" s="94">
        <v>0</v>
      </c>
    </row>
    <row r="9" spans="2:4" x14ac:dyDescent="0.25">
      <c r="B9" s="3" t="s">
        <v>43</v>
      </c>
      <c r="C9" s="94">
        <v>0</v>
      </c>
      <c r="D9" s="94">
        <v>0</v>
      </c>
    </row>
    <row r="10" spans="2:4" x14ac:dyDescent="0.25">
      <c r="B10" s="3" t="s">
        <v>39</v>
      </c>
      <c r="C10" s="94">
        <v>0</v>
      </c>
      <c r="D10" s="94">
        <v>0</v>
      </c>
    </row>
    <row r="11" spans="2:4" x14ac:dyDescent="0.25">
      <c r="B11" s="12" t="s">
        <v>36</v>
      </c>
      <c r="C11" s="94">
        <v>0</v>
      </c>
      <c r="D11" s="94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opLeftCell="A25" zoomScaleNormal="100" workbookViewId="0">
      <selection activeCell="F30" sqref="F30"/>
    </sheetView>
  </sheetViews>
  <sheetFormatPr defaultRowHeight="15" x14ac:dyDescent="0.25"/>
  <cols>
    <col min="1" max="1" width="43.85546875" customWidth="1"/>
    <col min="2" max="11" width="7" bestFit="1" customWidth="1"/>
    <col min="13" max="13" width="48" customWidth="1"/>
    <col min="14" max="14" width="12.28515625" customWidth="1"/>
    <col min="15" max="15" width="11.85546875" customWidth="1"/>
    <col min="16" max="16" width="14" customWidth="1"/>
    <col min="17" max="17" width="2.7109375" customWidth="1"/>
    <col min="18" max="18" width="49.7109375" customWidth="1"/>
    <col min="19" max="19" width="10.7109375" customWidth="1"/>
    <col min="20" max="20" width="10" customWidth="1"/>
    <col min="21" max="21" width="12.7109375" customWidth="1"/>
    <col min="22" max="22" width="2.7109375" customWidth="1"/>
    <col min="23" max="23" width="49" customWidth="1"/>
    <col min="24" max="24" width="10.7109375" bestFit="1" customWidth="1"/>
    <col min="25" max="25" width="7.140625" customWidth="1"/>
    <col min="26" max="26" width="12.85546875" customWidth="1"/>
    <col min="27" max="27" width="4.85546875" customWidth="1"/>
  </cols>
  <sheetData>
    <row r="1" spans="1:30" x14ac:dyDescent="0.25">
      <c r="A1" s="40" t="s">
        <v>91</v>
      </c>
    </row>
    <row r="2" spans="1:30" x14ac:dyDescent="0.25">
      <c r="A2" s="26"/>
      <c r="B2" s="101">
        <f>B3-B4</f>
        <v>0</v>
      </c>
      <c r="C2" s="101">
        <f t="shared" ref="C2:G2" si="0">C3-C4</f>
        <v>0</v>
      </c>
      <c r="D2" s="101">
        <f t="shared" si="0"/>
        <v>0</v>
      </c>
      <c r="E2" s="101">
        <f t="shared" si="0"/>
        <v>0</v>
      </c>
      <c r="F2" s="101">
        <f t="shared" si="0"/>
        <v>0</v>
      </c>
      <c r="G2" s="101">
        <f t="shared" si="0"/>
        <v>0</v>
      </c>
      <c r="H2" s="26"/>
      <c r="I2" s="26"/>
      <c r="J2" s="26"/>
      <c r="K2" s="26"/>
      <c r="O2" s="4">
        <f>O6+O8+O10+O11</f>
        <v>15.092851744670142</v>
      </c>
      <c r="T2" s="4">
        <f>T6+T8+T10+T11</f>
        <v>0</v>
      </c>
      <c r="Y2" s="4">
        <f>Y6+Y8+Y10+Y11</f>
        <v>0</v>
      </c>
      <c r="AD2" s="102">
        <f>P24</f>
        <v>0.55000000000000004</v>
      </c>
    </row>
    <row r="3" spans="1:30" x14ac:dyDescent="0.25">
      <c r="B3" s="4">
        <f>O2</f>
        <v>15.092851744670142</v>
      </c>
      <c r="C3" s="4">
        <f>T2</f>
        <v>0</v>
      </c>
      <c r="D3" s="4">
        <f>Y2</f>
        <v>0</v>
      </c>
      <c r="E3" s="4">
        <f>O25</f>
        <v>0</v>
      </c>
      <c r="F3" s="4">
        <f>T25</f>
        <v>0</v>
      </c>
      <c r="G3" s="4">
        <f>Y25</f>
        <v>0</v>
      </c>
      <c r="M3" s="176">
        <v>2018</v>
      </c>
      <c r="N3" s="176"/>
      <c r="O3" s="176"/>
      <c r="P3" s="176"/>
      <c r="R3" s="176">
        <v>2019</v>
      </c>
      <c r="S3" s="176"/>
      <c r="T3" s="176"/>
      <c r="U3" s="176"/>
      <c r="W3" s="176">
        <v>2020</v>
      </c>
      <c r="X3" s="176"/>
      <c r="Y3" s="176"/>
      <c r="Z3" s="176"/>
      <c r="AA3" s="23"/>
      <c r="AD3" s="102">
        <f>U24</f>
        <v>0.55000000000000004</v>
      </c>
    </row>
    <row r="4" spans="1:30" x14ac:dyDescent="0.25">
      <c r="B4" s="4">
        <f>B6+B8+B10+B11</f>
        <v>15.092851744670142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19" t="s">
        <v>59</v>
      </c>
      <c r="N4" s="18" t="s">
        <v>58</v>
      </c>
      <c r="O4" s="18" t="s">
        <v>57</v>
      </c>
      <c r="P4" s="18" t="s">
        <v>56</v>
      </c>
      <c r="R4" s="19" t="s">
        <v>59</v>
      </c>
      <c r="S4" s="18" t="s">
        <v>58</v>
      </c>
      <c r="T4" s="18" t="s">
        <v>57</v>
      </c>
      <c r="U4" s="18" t="s">
        <v>56</v>
      </c>
      <c r="W4" s="19" t="s">
        <v>59</v>
      </c>
      <c r="X4" s="18" t="s">
        <v>58</v>
      </c>
      <c r="Y4" s="18" t="s">
        <v>57</v>
      </c>
      <c r="Z4" s="18" t="s">
        <v>56</v>
      </c>
      <c r="AA4" s="23"/>
      <c r="AD4" s="102">
        <f>Z24</f>
        <v>0.55000000000000004</v>
      </c>
    </row>
    <row r="5" spans="1:30" x14ac:dyDescent="0.25">
      <c r="A5" s="12" t="s">
        <v>92</v>
      </c>
      <c r="B5" s="96">
        <v>2018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17" t="s">
        <v>55</v>
      </c>
      <c r="N5" s="16"/>
      <c r="O5" s="16"/>
      <c r="P5" s="16"/>
      <c r="R5" s="17" t="s">
        <v>55</v>
      </c>
      <c r="S5" s="16"/>
      <c r="T5" s="16"/>
      <c r="U5" s="16"/>
      <c r="W5" s="17" t="s">
        <v>55</v>
      </c>
      <c r="X5" s="16"/>
      <c r="Y5" s="16"/>
      <c r="Z5" s="16"/>
      <c r="AA5" s="22"/>
      <c r="AD5" s="102">
        <f>P46</f>
        <v>0.55000000000000004</v>
      </c>
    </row>
    <row r="6" spans="1:30" x14ac:dyDescent="0.25">
      <c r="A6" s="55" t="s">
        <v>54</v>
      </c>
      <c r="B6" s="90">
        <v>2.9655289806369378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27" t="s">
        <v>54</v>
      </c>
      <c r="N6" s="98">
        <f>GDP_Growth</f>
        <v>0</v>
      </c>
      <c r="O6" s="4">
        <f t="shared" ref="O6:O12" si="1">B6</f>
        <v>2.9655289806369378</v>
      </c>
      <c r="P6" s="4">
        <f>N6%*O6</f>
        <v>0</v>
      </c>
      <c r="R6" s="27" t="s">
        <v>54</v>
      </c>
      <c r="S6" s="56">
        <f>GDP_Growth</f>
        <v>0</v>
      </c>
      <c r="T6" s="4">
        <f t="shared" ref="T6:T12" si="2">C6</f>
        <v>0</v>
      </c>
      <c r="U6" s="4">
        <f>S6%*T6</f>
        <v>0</v>
      </c>
      <c r="W6" s="27" t="s">
        <v>54</v>
      </c>
      <c r="X6" s="56">
        <f>GDP_Growth</f>
        <v>0</v>
      </c>
      <c r="Y6" s="4">
        <f t="shared" ref="Y6:Y12" si="3">D6</f>
        <v>0</v>
      </c>
      <c r="Z6" s="4">
        <f>X6%*Y6</f>
        <v>0</v>
      </c>
      <c r="AA6" s="21"/>
      <c r="AD6" s="102">
        <f>U46</f>
        <v>0.55000000000000004</v>
      </c>
    </row>
    <row r="7" spans="1:30" x14ac:dyDescent="0.25">
      <c r="A7" s="55" t="s">
        <v>93</v>
      </c>
      <c r="B7" s="97">
        <v>2.1050991911797619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57" t="s">
        <v>93</v>
      </c>
      <c r="N7" s="56">
        <f>World_Econ_growth</f>
        <v>0</v>
      </c>
      <c r="O7" s="4">
        <f t="shared" si="1"/>
        <v>2.1050991911797619</v>
      </c>
      <c r="P7" s="4">
        <f t="shared" ref="P7:P13" si="4">N7%*O7</f>
        <v>0</v>
      </c>
      <c r="R7" s="57" t="s">
        <v>93</v>
      </c>
      <c r="S7" s="56">
        <f>World_Econ_growth</f>
        <v>0</v>
      </c>
      <c r="T7" s="4">
        <f t="shared" si="2"/>
        <v>0</v>
      </c>
      <c r="U7" s="4">
        <f t="shared" ref="U7:U13" si="5">S7%*T7</f>
        <v>0</v>
      </c>
      <c r="W7" s="57" t="s">
        <v>93</v>
      </c>
      <c r="X7" s="56">
        <f>World_Econ_growth</f>
        <v>0</v>
      </c>
      <c r="Y7" s="4">
        <f t="shared" si="3"/>
        <v>0</v>
      </c>
      <c r="Z7" s="4">
        <f t="shared" ref="Z7:Z13" si="6">X7%*Y7</f>
        <v>0</v>
      </c>
      <c r="AA7" s="21"/>
      <c r="AD7" s="102">
        <f>Z46</f>
        <v>0.55000000000000004</v>
      </c>
    </row>
    <row r="8" spans="1:30" x14ac:dyDescent="0.25">
      <c r="A8" s="55" t="s">
        <v>53</v>
      </c>
      <c r="B8" s="90">
        <v>3.5039559225828727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27" t="s">
        <v>53</v>
      </c>
      <c r="N8" s="98">
        <f>Inflation</f>
        <v>0</v>
      </c>
      <c r="O8" s="4">
        <f t="shared" si="1"/>
        <v>3.5039559225828727</v>
      </c>
      <c r="P8" s="4">
        <f t="shared" si="4"/>
        <v>0</v>
      </c>
      <c r="R8" s="27" t="s">
        <v>53</v>
      </c>
      <c r="S8" s="56">
        <f>Inflation</f>
        <v>0</v>
      </c>
      <c r="T8" s="4">
        <f t="shared" si="2"/>
        <v>0</v>
      </c>
      <c r="U8" s="4">
        <f t="shared" si="5"/>
        <v>0</v>
      </c>
      <c r="W8" s="27" t="s">
        <v>53</v>
      </c>
      <c r="X8" s="56">
        <f>Inflation</f>
        <v>0</v>
      </c>
      <c r="Y8" s="4">
        <f t="shared" si="3"/>
        <v>0</v>
      </c>
      <c r="Z8" s="4">
        <f t="shared" si="6"/>
        <v>0</v>
      </c>
    </row>
    <row r="9" spans="1:30" x14ac:dyDescent="0.25">
      <c r="A9" s="55" t="s">
        <v>52</v>
      </c>
      <c r="B9" s="97">
        <v>3.087831660332137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58" t="s">
        <v>52</v>
      </c>
      <c r="N9" s="59">
        <f>Average_LTV</f>
        <v>0</v>
      </c>
      <c r="O9" s="4">
        <f t="shared" si="1"/>
        <v>3.087831660332137</v>
      </c>
      <c r="P9" s="4">
        <f t="shared" si="4"/>
        <v>0</v>
      </c>
      <c r="R9" s="58" t="s">
        <v>52</v>
      </c>
      <c r="S9" s="59">
        <f>Average_LTV</f>
        <v>0</v>
      </c>
      <c r="T9" s="4">
        <f t="shared" si="2"/>
        <v>0</v>
      </c>
      <c r="U9" s="4">
        <f t="shared" si="5"/>
        <v>0</v>
      </c>
      <c r="W9" s="58" t="s">
        <v>52</v>
      </c>
      <c r="X9" s="59">
        <f>Average_LTV</f>
        <v>0</v>
      </c>
      <c r="Y9" s="4">
        <f t="shared" si="3"/>
        <v>0</v>
      </c>
      <c r="Z9" s="4">
        <f t="shared" si="6"/>
        <v>0</v>
      </c>
    </row>
    <row r="10" spans="1:30" x14ac:dyDescent="0.25">
      <c r="A10" s="55" t="s">
        <v>94</v>
      </c>
      <c r="B10" s="90">
        <v>3.9571468009146087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27" t="s">
        <v>51</v>
      </c>
      <c r="N10" s="100">
        <f>Interest_Rate</f>
        <v>0</v>
      </c>
      <c r="O10" s="4">
        <f t="shared" si="1"/>
        <v>3.9571468009146087</v>
      </c>
      <c r="P10" s="4">
        <f t="shared" si="4"/>
        <v>0</v>
      </c>
      <c r="R10" s="27" t="s">
        <v>51</v>
      </c>
      <c r="S10" s="59">
        <f>Interest_Rate</f>
        <v>0</v>
      </c>
      <c r="T10" s="4">
        <f t="shared" si="2"/>
        <v>0</v>
      </c>
      <c r="U10" s="4">
        <f t="shared" si="5"/>
        <v>0</v>
      </c>
      <c r="W10" s="27" t="s">
        <v>51</v>
      </c>
      <c r="X10" s="59">
        <f>Interest_Rate</f>
        <v>0</v>
      </c>
      <c r="Y10" s="4">
        <f t="shared" si="3"/>
        <v>0</v>
      </c>
      <c r="Z10" s="4">
        <f t="shared" si="6"/>
        <v>0</v>
      </c>
    </row>
    <row r="11" spans="1:30" x14ac:dyDescent="0.25">
      <c r="A11" s="55" t="s">
        <v>50</v>
      </c>
      <c r="B11" s="90">
        <v>4.6662200405357241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27" t="s">
        <v>50</v>
      </c>
      <c r="N11" s="100">
        <f>Exchange_Rate</f>
        <v>0</v>
      </c>
      <c r="O11" s="4">
        <f t="shared" si="1"/>
        <v>4.6662200405357241</v>
      </c>
      <c r="P11" s="4">
        <f t="shared" si="4"/>
        <v>0</v>
      </c>
      <c r="R11" s="27" t="s">
        <v>50</v>
      </c>
      <c r="S11" s="59">
        <f>Exchange_Rate</f>
        <v>0</v>
      </c>
      <c r="T11" s="4">
        <f t="shared" si="2"/>
        <v>0</v>
      </c>
      <c r="U11" s="4">
        <f t="shared" si="5"/>
        <v>0</v>
      </c>
      <c r="W11" s="27" t="s">
        <v>50</v>
      </c>
      <c r="X11" s="59">
        <f>Exchange_Rate</f>
        <v>0</v>
      </c>
      <c r="Y11" s="4">
        <f t="shared" si="3"/>
        <v>0</v>
      </c>
      <c r="Z11" s="4">
        <f t="shared" si="6"/>
        <v>0</v>
      </c>
    </row>
    <row r="12" spans="1:30" x14ac:dyDescent="0.25">
      <c r="A12" s="55" t="s">
        <v>49</v>
      </c>
      <c r="B12" s="97">
        <v>3.2908970076985469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27" t="s">
        <v>49</v>
      </c>
      <c r="N12" s="59">
        <f>Unemployment</f>
        <v>0</v>
      </c>
      <c r="O12" s="4">
        <f t="shared" si="1"/>
        <v>3.2908970076985469</v>
      </c>
      <c r="P12" s="4">
        <f t="shared" si="4"/>
        <v>0</v>
      </c>
      <c r="R12" s="27" t="s">
        <v>49</v>
      </c>
      <c r="S12" s="59">
        <f>Unemployment</f>
        <v>0</v>
      </c>
      <c r="T12" s="4">
        <f t="shared" si="2"/>
        <v>0</v>
      </c>
      <c r="U12" s="4">
        <f t="shared" si="5"/>
        <v>0</v>
      </c>
      <c r="W12" s="27" t="s">
        <v>49</v>
      </c>
      <c r="X12" s="59">
        <f>Unemployment</f>
        <v>0</v>
      </c>
      <c r="Y12" s="4">
        <f t="shared" si="3"/>
        <v>0</v>
      </c>
      <c r="Z12" s="4">
        <f t="shared" si="6"/>
        <v>0</v>
      </c>
    </row>
    <row r="13" spans="1:30" x14ac:dyDescent="0.25">
      <c r="A13" s="55" t="s">
        <v>95</v>
      </c>
      <c r="B13" s="97">
        <v>3.0520181793106111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57" t="s">
        <v>96</v>
      </c>
      <c r="N13" s="56">
        <f>Average_Tenor</f>
        <v>0</v>
      </c>
      <c r="O13" s="60">
        <f>B16</f>
        <v>1.9196441966148523</v>
      </c>
      <c r="P13" s="4">
        <f t="shared" si="4"/>
        <v>0</v>
      </c>
      <c r="R13" s="57" t="s">
        <v>96</v>
      </c>
      <c r="S13" s="56">
        <f>Average_Tenor</f>
        <v>0</v>
      </c>
      <c r="T13" s="4">
        <f>C16</f>
        <v>0</v>
      </c>
      <c r="U13" s="4">
        <f t="shared" si="5"/>
        <v>0</v>
      </c>
      <c r="W13" s="57" t="s">
        <v>96</v>
      </c>
      <c r="X13" s="56">
        <f>Average_Tenor</f>
        <v>0</v>
      </c>
      <c r="Y13" s="4">
        <f>D16</f>
        <v>0</v>
      </c>
      <c r="Z13" s="4">
        <f t="shared" si="6"/>
        <v>0</v>
      </c>
    </row>
    <row r="14" spans="1:30" x14ac:dyDescent="0.25">
      <c r="A14" s="55" t="s">
        <v>97</v>
      </c>
      <c r="B14" s="97">
        <v>2.5763752962946298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57"/>
      <c r="N14" s="56"/>
      <c r="S14" s="56"/>
      <c r="X14" s="56"/>
    </row>
    <row r="15" spans="1:30" x14ac:dyDescent="0.25">
      <c r="A15" s="55" t="s">
        <v>98</v>
      </c>
      <c r="B15" s="97">
        <v>1.2857277415292407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17" t="s">
        <v>48</v>
      </c>
      <c r="N15" s="61"/>
      <c r="O15" s="16"/>
      <c r="P15" s="16"/>
      <c r="R15" s="17" t="s">
        <v>48</v>
      </c>
      <c r="S15" s="61"/>
      <c r="T15" s="16"/>
      <c r="U15" s="16"/>
      <c r="W15" s="17" t="s">
        <v>48</v>
      </c>
      <c r="X15" s="61"/>
      <c r="Y15" s="16"/>
      <c r="Z15" s="16"/>
    </row>
    <row r="16" spans="1:30" x14ac:dyDescent="0.25">
      <c r="A16" s="55" t="s">
        <v>96</v>
      </c>
      <c r="B16" s="97">
        <v>1.9196441966148523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85" t="s">
        <v>47</v>
      </c>
      <c r="N16" s="86">
        <f>Government_Policies</f>
        <v>50</v>
      </c>
      <c r="O16" s="87">
        <v>3.25</v>
      </c>
      <c r="P16" s="88">
        <f t="shared" ref="P16:P21" si="7">N16%*O16</f>
        <v>1.625</v>
      </c>
      <c r="R16" s="85" t="s">
        <v>47</v>
      </c>
      <c r="S16" s="86">
        <f>Government_Policies</f>
        <v>50</v>
      </c>
      <c r="T16" s="87">
        <v>3.25</v>
      </c>
      <c r="U16" s="88">
        <f t="shared" ref="U16:U21" si="8">S16%*T16</f>
        <v>1.625</v>
      </c>
      <c r="W16" s="85" t="s">
        <v>47</v>
      </c>
      <c r="X16" s="86">
        <f>Government_Policies</f>
        <v>50</v>
      </c>
      <c r="Y16" s="87">
        <v>3.25</v>
      </c>
      <c r="Z16" s="88">
        <f t="shared" ref="Z16:Z21" si="9">X16%*Y16</f>
        <v>1.625</v>
      </c>
    </row>
    <row r="17" spans="1:26" x14ac:dyDescent="0.25">
      <c r="A17" s="55" t="s">
        <v>99</v>
      </c>
      <c r="B17" s="97" t="s">
        <v>144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27" t="s">
        <v>46</v>
      </c>
      <c r="N17" s="59">
        <f>Status_of_industry_Business</f>
        <v>5</v>
      </c>
      <c r="O17">
        <v>3</v>
      </c>
      <c r="P17" s="4">
        <f t="shared" si="7"/>
        <v>0.15000000000000002</v>
      </c>
      <c r="R17" s="27" t="s">
        <v>46</v>
      </c>
      <c r="S17" s="59">
        <f>Status_of_industry_Business</f>
        <v>5</v>
      </c>
      <c r="T17">
        <v>3</v>
      </c>
      <c r="U17" s="4">
        <f t="shared" si="8"/>
        <v>0.15000000000000002</v>
      </c>
      <c r="W17" s="27" t="s">
        <v>46</v>
      </c>
      <c r="X17" s="59">
        <f>Status_of_industry_Business</f>
        <v>5</v>
      </c>
      <c r="Y17">
        <v>3</v>
      </c>
      <c r="Z17" s="4">
        <f t="shared" si="9"/>
        <v>0.15000000000000002</v>
      </c>
    </row>
    <row r="18" spans="1:26" x14ac:dyDescent="0.25">
      <c r="A18" s="55" t="s">
        <v>100</v>
      </c>
      <c r="B18" s="97">
        <v>2.6159478881922369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85" t="s">
        <v>45</v>
      </c>
      <c r="N18" s="86">
        <f>Regulatory_Impact</f>
        <v>10</v>
      </c>
      <c r="O18" s="87">
        <v>3.25</v>
      </c>
      <c r="P18" s="88">
        <f t="shared" si="7"/>
        <v>0.32500000000000001</v>
      </c>
      <c r="R18" s="85" t="s">
        <v>45</v>
      </c>
      <c r="S18" s="86">
        <f>Regulatory_Impact</f>
        <v>10</v>
      </c>
      <c r="T18" s="87">
        <v>3.25</v>
      </c>
      <c r="U18" s="88">
        <f t="shared" si="8"/>
        <v>0.32500000000000001</v>
      </c>
      <c r="W18" s="85" t="s">
        <v>45</v>
      </c>
      <c r="X18" s="86">
        <f>Regulatory_Impact</f>
        <v>10</v>
      </c>
      <c r="Y18" s="87">
        <v>3.25</v>
      </c>
      <c r="Z18" s="88">
        <f t="shared" si="9"/>
        <v>0.32500000000000001</v>
      </c>
    </row>
    <row r="19" spans="1:26" ht="30" x14ac:dyDescent="0.25">
      <c r="A19" s="55" t="s">
        <v>101</v>
      </c>
      <c r="B19" s="97">
        <v>4.0601625112833064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62" t="s">
        <v>102</v>
      </c>
      <c r="N19" s="56">
        <f>International_Econ_Policies</f>
        <v>0</v>
      </c>
      <c r="O19">
        <v>3</v>
      </c>
      <c r="P19" s="4">
        <f t="shared" si="7"/>
        <v>0</v>
      </c>
      <c r="R19" s="62" t="s">
        <v>102</v>
      </c>
      <c r="S19" s="56">
        <f>International_Econ_Policies</f>
        <v>0</v>
      </c>
      <c r="T19">
        <v>3</v>
      </c>
      <c r="U19" s="4">
        <f t="shared" si="8"/>
        <v>0</v>
      </c>
      <c r="W19" s="62" t="s">
        <v>102</v>
      </c>
      <c r="X19" s="56">
        <f>International_Econ_Policies</f>
        <v>0</v>
      </c>
      <c r="Y19">
        <v>3</v>
      </c>
      <c r="Z19" s="4">
        <f t="shared" si="9"/>
        <v>0</v>
      </c>
    </row>
    <row r="20" spans="1:26" x14ac:dyDescent="0.25">
      <c r="A20" s="55" t="s">
        <v>103</v>
      </c>
      <c r="B20" s="97">
        <v>3.392908352196399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63" t="s">
        <v>104</v>
      </c>
      <c r="N20" s="56">
        <f>Asset_Price</f>
        <v>0</v>
      </c>
      <c r="O20">
        <v>3</v>
      </c>
      <c r="P20" s="4">
        <f t="shared" si="7"/>
        <v>0</v>
      </c>
      <c r="R20" s="63" t="s">
        <v>104</v>
      </c>
      <c r="S20" s="56">
        <f>Asset_Price</f>
        <v>0</v>
      </c>
      <c r="T20">
        <v>3</v>
      </c>
      <c r="U20" s="4">
        <f t="shared" si="8"/>
        <v>0</v>
      </c>
      <c r="W20" s="63" t="s">
        <v>104</v>
      </c>
      <c r="X20" s="56">
        <f>Asset_Price</f>
        <v>0</v>
      </c>
      <c r="Y20">
        <v>3</v>
      </c>
      <c r="Z20" s="4">
        <f t="shared" si="9"/>
        <v>0</v>
      </c>
    </row>
    <row r="21" spans="1:26" ht="15.75" thickBot="1" x14ac:dyDescent="0.3"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62" t="s">
        <v>105</v>
      </c>
      <c r="N21" s="64">
        <f>Macro_Econ_Stability</f>
        <v>0</v>
      </c>
      <c r="O21">
        <v>3</v>
      </c>
      <c r="P21" s="4">
        <f t="shared" si="7"/>
        <v>0</v>
      </c>
      <c r="Q21" s="26"/>
      <c r="R21" s="62" t="s">
        <v>105</v>
      </c>
      <c r="S21" s="64">
        <f>Macro_Econ_Stability</f>
        <v>0</v>
      </c>
      <c r="T21" s="26">
        <v>3</v>
      </c>
      <c r="U21" s="4">
        <f t="shared" si="8"/>
        <v>0</v>
      </c>
      <c r="V21" s="26"/>
      <c r="W21" s="62" t="s">
        <v>105</v>
      </c>
      <c r="X21" s="64">
        <f>Macro_Econ_Stability</f>
        <v>0</v>
      </c>
      <c r="Y21">
        <v>3</v>
      </c>
      <c r="Z21" s="4">
        <f t="shared" si="9"/>
        <v>0</v>
      </c>
    </row>
    <row r="22" spans="1:26" ht="15.75" thickBot="1" x14ac:dyDescent="0.3">
      <c r="A22" s="65" t="s">
        <v>106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N22" s="56"/>
      <c r="S22" s="56"/>
      <c r="X22" s="56"/>
    </row>
    <row r="23" spans="1:26" ht="15.75" thickBot="1" x14ac:dyDescent="0.3">
      <c r="A23" s="66" t="s">
        <v>55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14"/>
      <c r="N23" s="67">
        <f>SUM(N6:N22)</f>
        <v>65</v>
      </c>
      <c r="O23" s="14"/>
      <c r="P23" s="13">
        <f>SUM(P6:P21)</f>
        <v>2.1</v>
      </c>
      <c r="R23" s="14"/>
      <c r="S23" s="68">
        <f>SUM(S6:S22)</f>
        <v>65</v>
      </c>
      <c r="T23" s="14"/>
      <c r="U23" s="13">
        <f>SUM(U6:U22)</f>
        <v>2.1</v>
      </c>
      <c r="W23" s="14"/>
      <c r="X23" s="68">
        <f>SUM(X6:X22)</f>
        <v>65</v>
      </c>
      <c r="Y23" s="14"/>
      <c r="Z23" s="13">
        <f>SUM(Z6:Z22)</f>
        <v>2.1</v>
      </c>
    </row>
    <row r="24" spans="1:26" ht="15.75" thickBot="1" x14ac:dyDescent="0.3">
      <c r="A24" s="69" t="s">
        <v>54</v>
      </c>
      <c r="B24" s="83" t="s">
        <v>107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14"/>
      <c r="N24" s="15"/>
      <c r="O24" s="14"/>
      <c r="P24" s="70">
        <f>(P23-1)/2</f>
        <v>0.55000000000000004</v>
      </c>
      <c r="Q24" s="71"/>
      <c r="R24" s="72"/>
      <c r="S24" s="72"/>
      <c r="T24" s="72"/>
      <c r="U24" s="70">
        <f>(U23-1)/2</f>
        <v>0.55000000000000004</v>
      </c>
      <c r="V24" s="71"/>
      <c r="W24" s="72"/>
      <c r="X24" s="72"/>
      <c r="Y24" s="72"/>
      <c r="Z24" s="70">
        <f>(Z23-1)/2</f>
        <v>0.55000000000000004</v>
      </c>
    </row>
    <row r="25" spans="1:26" ht="15.75" thickBot="1" x14ac:dyDescent="0.3">
      <c r="A25" s="69" t="s">
        <v>53</v>
      </c>
      <c r="B25" s="83" t="s">
        <v>107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O25" s="4">
        <f>O29+O31+O33+O34</f>
        <v>0</v>
      </c>
      <c r="P25" s="20"/>
      <c r="T25" s="4">
        <f>T29+T31+T33+T34</f>
        <v>0</v>
      </c>
      <c r="Y25" s="4">
        <f>Y29+Y31+Y33+Y34</f>
        <v>0</v>
      </c>
    </row>
    <row r="26" spans="1:26" ht="15.75" thickBot="1" x14ac:dyDescent="0.3">
      <c r="A26" s="69" t="s">
        <v>52</v>
      </c>
      <c r="B26" s="84" t="s">
        <v>108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54">
        <v>2021</v>
      </c>
      <c r="N26" s="54"/>
      <c r="O26" s="54"/>
      <c r="P26" s="54"/>
      <c r="R26" s="54">
        <v>2022</v>
      </c>
      <c r="S26" s="54"/>
      <c r="T26" s="54"/>
      <c r="U26" s="54"/>
      <c r="W26" s="54">
        <v>2023</v>
      </c>
      <c r="X26" s="54"/>
      <c r="Y26" s="54"/>
      <c r="Z26" s="54"/>
    </row>
    <row r="27" spans="1:26" ht="15.75" thickBot="1" x14ac:dyDescent="0.3">
      <c r="A27" s="69" t="s">
        <v>51</v>
      </c>
      <c r="B27" s="83" t="s">
        <v>107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19" t="s">
        <v>59</v>
      </c>
      <c r="N27" s="18" t="s">
        <v>58</v>
      </c>
      <c r="O27" s="18" t="s">
        <v>57</v>
      </c>
      <c r="P27" s="18" t="s">
        <v>56</v>
      </c>
      <c r="R27" s="19" t="s">
        <v>59</v>
      </c>
      <c r="S27" s="18" t="s">
        <v>58</v>
      </c>
      <c r="T27" s="18" t="s">
        <v>57</v>
      </c>
      <c r="U27" s="18" t="s">
        <v>56</v>
      </c>
      <c r="W27" s="19" t="s">
        <v>59</v>
      </c>
      <c r="X27" s="18" t="s">
        <v>58</v>
      </c>
      <c r="Y27" s="18" t="s">
        <v>57</v>
      </c>
      <c r="Z27" s="18" t="s">
        <v>56</v>
      </c>
    </row>
    <row r="28" spans="1:26" ht="15.75" thickBot="1" x14ac:dyDescent="0.3">
      <c r="A28" s="69" t="s">
        <v>50</v>
      </c>
      <c r="B28" s="83" t="s">
        <v>107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17" t="s">
        <v>55</v>
      </c>
      <c r="N28" s="16"/>
      <c r="O28" s="16"/>
      <c r="P28" s="16"/>
      <c r="R28" s="17" t="s">
        <v>55</v>
      </c>
      <c r="S28" s="16"/>
      <c r="T28" s="16"/>
      <c r="U28" s="16"/>
      <c r="W28" s="17" t="s">
        <v>55</v>
      </c>
      <c r="X28" s="16"/>
      <c r="Y28" s="16"/>
      <c r="Z28" s="16"/>
    </row>
    <row r="29" spans="1:26" ht="15.75" thickBot="1" x14ac:dyDescent="0.3">
      <c r="A29" s="69" t="s">
        <v>49</v>
      </c>
      <c r="B29" s="84" t="s">
        <v>108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27" t="s">
        <v>54</v>
      </c>
      <c r="N29" s="64">
        <f>GDP_Growth</f>
        <v>0</v>
      </c>
      <c r="O29" s="33">
        <f t="shared" ref="O29:O35" si="10">E6</f>
        <v>0</v>
      </c>
      <c r="P29" s="4">
        <f>N29%*O29</f>
        <v>0</v>
      </c>
      <c r="Q29" s="27"/>
      <c r="R29" s="27" t="s">
        <v>54</v>
      </c>
      <c r="S29" s="64">
        <f>GDP_Growth</f>
        <v>0</v>
      </c>
      <c r="T29" s="33">
        <f t="shared" ref="T29:T35" si="11">F6</f>
        <v>0</v>
      </c>
      <c r="U29" s="4">
        <f>S29%*T29</f>
        <v>0</v>
      </c>
      <c r="V29" s="27"/>
      <c r="W29" s="27" t="s">
        <v>54</v>
      </c>
      <c r="X29" s="64">
        <f>GDP_Growth</f>
        <v>0</v>
      </c>
      <c r="Y29" s="33">
        <f t="shared" ref="Y29:Y34" si="12">G6</f>
        <v>0</v>
      </c>
      <c r="Z29" s="4">
        <f>X29%*Y29</f>
        <v>0</v>
      </c>
    </row>
    <row r="30" spans="1:26" ht="15.75" thickBot="1" x14ac:dyDescent="0.3">
      <c r="A30" s="69" t="s">
        <v>109</v>
      </c>
      <c r="B30" s="84" t="s">
        <v>108</v>
      </c>
      <c r="C30" s="84">
        <v>0</v>
      </c>
      <c r="M30" s="57" t="s">
        <v>93</v>
      </c>
      <c r="N30" s="64">
        <f>World_Econ_growth</f>
        <v>0</v>
      </c>
      <c r="O30" s="33">
        <f t="shared" si="10"/>
        <v>0</v>
      </c>
      <c r="P30" s="4">
        <f t="shared" ref="P30:P36" si="13">N30%*O30</f>
        <v>0</v>
      </c>
      <c r="Q30" s="27"/>
      <c r="R30" s="57" t="s">
        <v>93</v>
      </c>
      <c r="S30" s="64">
        <f>World_Econ_growth</f>
        <v>0</v>
      </c>
      <c r="T30" s="33">
        <f t="shared" si="11"/>
        <v>0</v>
      </c>
      <c r="U30" s="4">
        <f t="shared" ref="U30:U36" si="14">S30%*T30</f>
        <v>0</v>
      </c>
      <c r="V30" s="27"/>
      <c r="W30" s="57" t="s">
        <v>93</v>
      </c>
      <c r="X30" s="64">
        <f>World_Econ_growth</f>
        <v>0</v>
      </c>
      <c r="Y30" s="33">
        <f t="shared" si="12"/>
        <v>0</v>
      </c>
      <c r="Z30" s="4">
        <f t="shared" ref="Z30:Z36" si="15">X30%*Y30</f>
        <v>0</v>
      </c>
    </row>
    <row r="31" spans="1:26" ht="15.75" thickBot="1" x14ac:dyDescent="0.3">
      <c r="A31" s="69" t="s">
        <v>93</v>
      </c>
      <c r="B31" s="84" t="s">
        <v>108</v>
      </c>
      <c r="C31" s="84">
        <v>0</v>
      </c>
      <c r="M31" s="27" t="s">
        <v>53</v>
      </c>
      <c r="N31" s="64">
        <f>Inflation</f>
        <v>0</v>
      </c>
      <c r="O31" s="33">
        <f t="shared" si="10"/>
        <v>0</v>
      </c>
      <c r="P31" s="4">
        <f t="shared" si="13"/>
        <v>0</v>
      </c>
      <c r="Q31" s="27"/>
      <c r="R31" s="27" t="s">
        <v>53</v>
      </c>
      <c r="S31" s="64">
        <f>Inflation</f>
        <v>0</v>
      </c>
      <c r="T31" s="33">
        <f t="shared" si="11"/>
        <v>0</v>
      </c>
      <c r="U31" s="4">
        <f t="shared" si="14"/>
        <v>0</v>
      </c>
      <c r="V31" s="27"/>
      <c r="W31" s="27" t="s">
        <v>53</v>
      </c>
      <c r="X31" s="64">
        <f>Inflation</f>
        <v>0</v>
      </c>
      <c r="Y31" s="33">
        <f t="shared" si="12"/>
        <v>0</v>
      </c>
      <c r="Z31" s="4">
        <f t="shared" si="15"/>
        <v>0</v>
      </c>
    </row>
    <row r="32" spans="1:26" ht="15.75" thickBot="1" x14ac:dyDescent="0.3">
      <c r="A32" s="69" t="s">
        <v>110</v>
      </c>
      <c r="B32" s="84" t="s">
        <v>108</v>
      </c>
      <c r="C32" s="84">
        <v>0</v>
      </c>
      <c r="M32" s="58" t="s">
        <v>52</v>
      </c>
      <c r="N32" s="73">
        <f>Average_LTV</f>
        <v>0</v>
      </c>
      <c r="O32" s="33">
        <f t="shared" si="10"/>
        <v>0</v>
      </c>
      <c r="P32" s="4">
        <f t="shared" si="13"/>
        <v>0</v>
      </c>
      <c r="Q32" s="27"/>
      <c r="R32" s="58" t="s">
        <v>52</v>
      </c>
      <c r="S32" s="73">
        <f>Average_LTV</f>
        <v>0</v>
      </c>
      <c r="T32" s="33">
        <f t="shared" si="11"/>
        <v>0</v>
      </c>
      <c r="U32" s="4">
        <f t="shared" si="14"/>
        <v>0</v>
      </c>
      <c r="V32" s="27"/>
      <c r="W32" s="58" t="s">
        <v>52</v>
      </c>
      <c r="X32" s="73">
        <f>Average_LTV</f>
        <v>0</v>
      </c>
      <c r="Y32" s="33">
        <f t="shared" si="12"/>
        <v>0</v>
      </c>
      <c r="Z32" s="4">
        <f t="shared" si="15"/>
        <v>0</v>
      </c>
    </row>
    <row r="33" spans="1:26" ht="15.75" thickBot="1" x14ac:dyDescent="0.3">
      <c r="A33" s="69" t="s">
        <v>111</v>
      </c>
      <c r="B33" s="84" t="s">
        <v>108</v>
      </c>
      <c r="C33" s="84">
        <v>0</v>
      </c>
      <c r="M33" s="27" t="s">
        <v>51</v>
      </c>
      <c r="N33" s="73">
        <f>Interest_Rate</f>
        <v>0</v>
      </c>
      <c r="O33" s="33">
        <f t="shared" si="10"/>
        <v>0</v>
      </c>
      <c r="P33" s="4">
        <f t="shared" si="13"/>
        <v>0</v>
      </c>
      <c r="Q33" s="27"/>
      <c r="R33" s="27" t="s">
        <v>51</v>
      </c>
      <c r="S33" s="73">
        <f>Interest_Rate</f>
        <v>0</v>
      </c>
      <c r="T33" s="33">
        <f t="shared" si="11"/>
        <v>0</v>
      </c>
      <c r="U33" s="4">
        <f t="shared" si="14"/>
        <v>0</v>
      </c>
      <c r="V33" s="27"/>
      <c r="W33" s="27" t="s">
        <v>51</v>
      </c>
      <c r="X33" s="73">
        <f>Interest_Rate</f>
        <v>0</v>
      </c>
      <c r="Y33" s="33">
        <f t="shared" si="12"/>
        <v>0</v>
      </c>
      <c r="Z33" s="4">
        <f t="shared" si="15"/>
        <v>0</v>
      </c>
    </row>
    <row r="34" spans="1:26" ht="15.75" thickBot="1" x14ac:dyDescent="0.3">
      <c r="A34" s="74" t="s">
        <v>112</v>
      </c>
      <c r="B34" s="3"/>
      <c r="C34" s="75">
        <f>SUM(C24:C33)</f>
        <v>0</v>
      </c>
      <c r="M34" s="27" t="s">
        <v>50</v>
      </c>
      <c r="N34" s="73">
        <f>Exchange_Rate</f>
        <v>0</v>
      </c>
      <c r="O34" s="33">
        <f t="shared" si="10"/>
        <v>0</v>
      </c>
      <c r="P34" s="4">
        <f t="shared" si="13"/>
        <v>0</v>
      </c>
      <c r="Q34" s="27"/>
      <c r="R34" s="27" t="s">
        <v>50</v>
      </c>
      <c r="S34" s="73">
        <f>Exchange_Rate</f>
        <v>0</v>
      </c>
      <c r="T34" s="33">
        <f t="shared" si="11"/>
        <v>0</v>
      </c>
      <c r="U34" s="4">
        <f t="shared" si="14"/>
        <v>0</v>
      </c>
      <c r="V34" s="27"/>
      <c r="W34" s="27" t="s">
        <v>50</v>
      </c>
      <c r="X34" s="73">
        <f>Exchange_Rate</f>
        <v>0</v>
      </c>
      <c r="Y34" s="33">
        <f t="shared" si="12"/>
        <v>0</v>
      </c>
      <c r="Z34" s="4">
        <f t="shared" si="15"/>
        <v>0</v>
      </c>
    </row>
    <row r="35" spans="1:26" x14ac:dyDescent="0.25">
      <c r="M35" s="27" t="s">
        <v>49</v>
      </c>
      <c r="N35" s="73">
        <f>Unemployment</f>
        <v>0</v>
      </c>
      <c r="O35" s="76">
        <f t="shared" si="10"/>
        <v>0</v>
      </c>
      <c r="P35" s="4">
        <f t="shared" si="13"/>
        <v>0</v>
      </c>
      <c r="Q35" s="27"/>
      <c r="R35" s="27" t="s">
        <v>49</v>
      </c>
      <c r="S35" s="73">
        <f>Unemployment</f>
        <v>0</v>
      </c>
      <c r="T35" s="77">
        <f t="shared" si="11"/>
        <v>0</v>
      </c>
      <c r="U35" s="4">
        <f t="shared" si="14"/>
        <v>0</v>
      </c>
      <c r="V35" s="27"/>
      <c r="W35" s="27" t="s">
        <v>49</v>
      </c>
      <c r="X35" s="73">
        <f>Unemployment</f>
        <v>0</v>
      </c>
      <c r="Y35" s="77">
        <f>G16</f>
        <v>0</v>
      </c>
      <c r="Z35" s="4">
        <f t="shared" si="15"/>
        <v>0</v>
      </c>
    </row>
    <row r="36" spans="1:26" ht="15.75" thickBot="1" x14ac:dyDescent="0.3">
      <c r="A36" s="74" t="s">
        <v>113</v>
      </c>
      <c r="B36" s="3"/>
      <c r="C36" s="3"/>
      <c r="M36" s="57" t="s">
        <v>96</v>
      </c>
      <c r="N36" s="64">
        <f>Average_Tenor</f>
        <v>0</v>
      </c>
      <c r="O36" s="33">
        <f>E16</f>
        <v>0</v>
      </c>
      <c r="P36" s="4">
        <f t="shared" si="13"/>
        <v>0</v>
      </c>
      <c r="Q36" s="27"/>
      <c r="R36" s="57" t="s">
        <v>96</v>
      </c>
      <c r="S36" s="64">
        <f>Average_Tenor</f>
        <v>0</v>
      </c>
      <c r="T36" s="33">
        <f>F16</f>
        <v>0</v>
      </c>
      <c r="U36" s="4">
        <f t="shared" si="14"/>
        <v>0</v>
      </c>
      <c r="V36" s="27"/>
      <c r="W36" s="57" t="s">
        <v>96</v>
      </c>
      <c r="X36" s="64">
        <f>Average_Tenor</f>
        <v>0</v>
      </c>
      <c r="Y36" s="33">
        <f>G16</f>
        <v>0</v>
      </c>
      <c r="Z36" s="4">
        <f t="shared" si="15"/>
        <v>0</v>
      </c>
    </row>
    <row r="37" spans="1:26" ht="15.75" thickBot="1" x14ac:dyDescent="0.3">
      <c r="A37" s="69" t="s">
        <v>47</v>
      </c>
      <c r="B37" s="83" t="s">
        <v>107</v>
      </c>
      <c r="C37" s="99">
        <v>50</v>
      </c>
      <c r="M37" s="78"/>
      <c r="N37" s="64"/>
      <c r="O37" s="27"/>
      <c r="Q37" s="27"/>
      <c r="R37" s="78"/>
      <c r="S37" s="64"/>
      <c r="T37" s="27"/>
      <c r="V37" s="27"/>
      <c r="W37" s="78"/>
      <c r="X37" s="64"/>
      <c r="Y37" s="27"/>
    </row>
    <row r="38" spans="1:26" ht="15.75" thickBot="1" x14ac:dyDescent="0.3">
      <c r="A38" s="69" t="s">
        <v>46</v>
      </c>
      <c r="B38" s="83" t="s">
        <v>107</v>
      </c>
      <c r="C38" s="99">
        <v>5</v>
      </c>
      <c r="M38" s="17" t="s">
        <v>48</v>
      </c>
      <c r="N38" s="61"/>
      <c r="O38" s="16"/>
      <c r="P38" s="16"/>
      <c r="R38" s="17" t="s">
        <v>48</v>
      </c>
      <c r="S38" s="61"/>
      <c r="T38" s="16"/>
      <c r="U38" s="16"/>
      <c r="W38" s="17" t="s">
        <v>48</v>
      </c>
      <c r="X38" s="61"/>
      <c r="Y38" s="16"/>
      <c r="Z38" s="16"/>
    </row>
    <row r="39" spans="1:26" ht="15.75" thickBot="1" x14ac:dyDescent="0.3">
      <c r="A39" s="69" t="s">
        <v>45</v>
      </c>
      <c r="B39" s="83" t="s">
        <v>107</v>
      </c>
      <c r="C39" s="99">
        <v>10</v>
      </c>
      <c r="M39" s="85" t="s">
        <v>47</v>
      </c>
      <c r="N39" s="89">
        <f>Government_Policies</f>
        <v>50</v>
      </c>
      <c r="O39" s="87">
        <v>3.25</v>
      </c>
      <c r="P39" s="88">
        <f t="shared" ref="P39:P44" si="16">N39%*O39</f>
        <v>1.625</v>
      </c>
      <c r="Q39" s="27"/>
      <c r="R39" s="85" t="s">
        <v>47</v>
      </c>
      <c r="S39" s="89">
        <f>Government_Policies</f>
        <v>50</v>
      </c>
      <c r="T39" s="87">
        <v>3.25</v>
      </c>
      <c r="U39" s="88">
        <f t="shared" ref="U39:U44" si="17">S39%*T39</f>
        <v>1.625</v>
      </c>
      <c r="V39" s="27"/>
      <c r="W39" s="85" t="s">
        <v>47</v>
      </c>
      <c r="X39" s="89">
        <f>Government_Policies</f>
        <v>50</v>
      </c>
      <c r="Y39" s="87">
        <v>3.25</v>
      </c>
      <c r="Z39" s="88">
        <f t="shared" ref="Z39:Z44" si="18">X39%*Y39</f>
        <v>1.625</v>
      </c>
    </row>
    <row r="40" spans="1:26" ht="30.75" thickBot="1" x14ac:dyDescent="0.3">
      <c r="A40" s="79" t="s">
        <v>102</v>
      </c>
      <c r="B40" s="84" t="s">
        <v>108</v>
      </c>
      <c r="C40" s="84">
        <v>0</v>
      </c>
      <c r="M40" s="27" t="s">
        <v>46</v>
      </c>
      <c r="N40" s="73">
        <f>Status_of_industry_Business</f>
        <v>5</v>
      </c>
      <c r="O40" s="27">
        <v>3</v>
      </c>
      <c r="P40" s="4">
        <f t="shared" si="16"/>
        <v>0.15000000000000002</v>
      </c>
      <c r="Q40" s="27"/>
      <c r="R40" s="27" t="s">
        <v>46</v>
      </c>
      <c r="S40" s="73">
        <f>Status_of_industry_Business</f>
        <v>5</v>
      </c>
      <c r="T40" s="27">
        <v>3</v>
      </c>
      <c r="U40" s="4">
        <f t="shared" si="17"/>
        <v>0.15000000000000002</v>
      </c>
      <c r="V40" s="27"/>
      <c r="W40" s="27" t="s">
        <v>46</v>
      </c>
      <c r="X40" s="73">
        <f>Status_of_industry_Business</f>
        <v>5</v>
      </c>
      <c r="Y40" s="27">
        <v>3</v>
      </c>
      <c r="Z40" s="4">
        <f t="shared" si="18"/>
        <v>0.15000000000000002</v>
      </c>
    </row>
    <row r="41" spans="1:26" ht="15.75" thickBot="1" x14ac:dyDescent="0.3">
      <c r="A41" s="69" t="s">
        <v>104</v>
      </c>
      <c r="B41" s="84" t="s">
        <v>108</v>
      </c>
      <c r="C41" s="84">
        <v>0</v>
      </c>
      <c r="M41" s="85" t="s">
        <v>45</v>
      </c>
      <c r="N41" s="89">
        <f>Regulatory_Impact</f>
        <v>10</v>
      </c>
      <c r="O41" s="87">
        <v>3.25</v>
      </c>
      <c r="P41" s="88">
        <f t="shared" si="16"/>
        <v>0.32500000000000001</v>
      </c>
      <c r="Q41" s="27"/>
      <c r="R41" s="85" t="s">
        <v>45</v>
      </c>
      <c r="S41" s="89">
        <f>Regulatory_Impact</f>
        <v>10</v>
      </c>
      <c r="T41" s="87">
        <v>3.25</v>
      </c>
      <c r="U41" s="88">
        <f t="shared" si="17"/>
        <v>0.32500000000000001</v>
      </c>
      <c r="V41" s="27"/>
      <c r="W41" s="85" t="s">
        <v>45</v>
      </c>
      <c r="X41" s="89">
        <f>Regulatory_Impact</f>
        <v>10</v>
      </c>
      <c r="Y41" s="87">
        <v>3.25</v>
      </c>
      <c r="Z41" s="88">
        <f t="shared" si="18"/>
        <v>0.32500000000000001</v>
      </c>
    </row>
    <row r="42" spans="1:26" ht="30.75" thickBot="1" x14ac:dyDescent="0.3">
      <c r="A42" s="79" t="s">
        <v>105</v>
      </c>
      <c r="B42" s="84" t="s">
        <v>108</v>
      </c>
      <c r="C42" s="84">
        <v>0</v>
      </c>
      <c r="M42" s="80" t="s">
        <v>102</v>
      </c>
      <c r="N42" s="64">
        <f>International_Econ_Policies</f>
        <v>0</v>
      </c>
      <c r="O42" s="27">
        <v>3</v>
      </c>
      <c r="P42" s="4">
        <f t="shared" si="16"/>
        <v>0</v>
      </c>
      <c r="Q42" s="27"/>
      <c r="R42" s="80" t="s">
        <v>102</v>
      </c>
      <c r="S42" s="64">
        <f>International_Econ_Policies</f>
        <v>0</v>
      </c>
      <c r="T42" s="27">
        <v>3</v>
      </c>
      <c r="U42" s="4">
        <f t="shared" si="17"/>
        <v>0</v>
      </c>
      <c r="V42" s="27"/>
      <c r="W42" s="80" t="s">
        <v>102</v>
      </c>
      <c r="X42" s="64">
        <f>International_Econ_Policies</f>
        <v>0</v>
      </c>
      <c r="Y42" s="27">
        <v>3</v>
      </c>
      <c r="Z42" s="4">
        <f t="shared" si="18"/>
        <v>0</v>
      </c>
    </row>
    <row r="43" spans="1:26" ht="15.75" thickBot="1" x14ac:dyDescent="0.3">
      <c r="A43" s="74" t="s">
        <v>114</v>
      </c>
      <c r="B43" s="3"/>
      <c r="C43" s="3">
        <f>SUM(C36:C42)</f>
        <v>65</v>
      </c>
      <c r="M43" s="81" t="s">
        <v>104</v>
      </c>
      <c r="N43" s="64">
        <f>Asset_Price</f>
        <v>0</v>
      </c>
      <c r="O43" s="27">
        <v>3</v>
      </c>
      <c r="P43" s="4">
        <f t="shared" si="16"/>
        <v>0</v>
      </c>
      <c r="Q43" s="27"/>
      <c r="R43" s="81" t="s">
        <v>104</v>
      </c>
      <c r="S43" s="64">
        <f>Asset_Price</f>
        <v>0</v>
      </c>
      <c r="T43" s="27">
        <v>3</v>
      </c>
      <c r="U43" s="4">
        <f t="shared" si="17"/>
        <v>0</v>
      </c>
      <c r="V43" s="27"/>
      <c r="W43" s="81" t="s">
        <v>104</v>
      </c>
      <c r="X43" s="64">
        <f>Asset_Price</f>
        <v>0</v>
      </c>
      <c r="Y43" s="27">
        <v>3</v>
      </c>
      <c r="Z43" s="4">
        <f t="shared" si="18"/>
        <v>0</v>
      </c>
    </row>
    <row r="44" spans="1:26" ht="15.75" thickBot="1" x14ac:dyDescent="0.3">
      <c r="A44" s="74" t="s">
        <v>16</v>
      </c>
      <c r="B44" s="3"/>
      <c r="C44" s="3">
        <f>C43+C34</f>
        <v>65</v>
      </c>
      <c r="M44" s="80" t="s">
        <v>105</v>
      </c>
      <c r="N44" s="64">
        <f>Macro_Econ_Stability</f>
        <v>0</v>
      </c>
      <c r="O44" s="27">
        <v>3</v>
      </c>
      <c r="P44" s="4">
        <f t="shared" si="16"/>
        <v>0</v>
      </c>
      <c r="Q44" s="27"/>
      <c r="R44" s="80" t="s">
        <v>105</v>
      </c>
      <c r="S44" s="64">
        <f>Macro_Econ_Stability</f>
        <v>0</v>
      </c>
      <c r="T44" s="27">
        <v>3</v>
      </c>
      <c r="U44" s="4">
        <f t="shared" si="17"/>
        <v>0</v>
      </c>
      <c r="V44" s="27"/>
      <c r="W44" s="80" t="s">
        <v>105</v>
      </c>
      <c r="X44" s="64">
        <f>Macro_Econ_Stability</f>
        <v>0</v>
      </c>
      <c r="Y44" s="27">
        <v>3</v>
      </c>
      <c r="Z44" s="4">
        <f t="shared" si="18"/>
        <v>0</v>
      </c>
    </row>
    <row r="45" spans="1:26" x14ac:dyDescent="0.25">
      <c r="M45" s="14"/>
      <c r="N45" s="68">
        <f>SUM(N28:N44)</f>
        <v>65</v>
      </c>
      <c r="O45" s="14"/>
      <c r="P45" s="82">
        <f>SUM(P29:P44)</f>
        <v>2.1</v>
      </c>
      <c r="Q45" s="14"/>
      <c r="R45" s="14"/>
      <c r="S45" s="68">
        <f>SUM(S28:S44)</f>
        <v>65</v>
      </c>
      <c r="T45" s="14"/>
      <c r="U45" s="82">
        <f>SUM(U29:U44)</f>
        <v>2.1</v>
      </c>
      <c r="V45" s="14"/>
      <c r="W45" s="14"/>
      <c r="X45" s="68">
        <f>SUM(X28:X44)</f>
        <v>65</v>
      </c>
      <c r="Y45" s="14"/>
      <c r="Z45" s="82">
        <f>SUM(Z29:Z44)</f>
        <v>2.1</v>
      </c>
    </row>
    <row r="46" spans="1:26" x14ac:dyDescent="0.25">
      <c r="M46" s="14"/>
      <c r="N46" s="14"/>
      <c r="O46" s="14"/>
      <c r="P46" s="70">
        <f>(P45-1)/2</f>
        <v>0.55000000000000004</v>
      </c>
      <c r="Q46" s="14"/>
      <c r="R46" s="14"/>
      <c r="S46" s="14"/>
      <c r="T46" s="14"/>
      <c r="U46" s="70">
        <f>(U45-1)/2</f>
        <v>0.55000000000000004</v>
      </c>
      <c r="V46" s="14"/>
      <c r="W46" s="14"/>
      <c r="X46" s="14"/>
      <c r="Y46" s="14"/>
      <c r="Z46" s="70">
        <f>(Z45-1)/2</f>
        <v>0.55000000000000004</v>
      </c>
    </row>
  </sheetData>
  <mergeCells count="3">
    <mergeCell ref="M3:P3"/>
    <mergeCell ref="R3:U3"/>
    <mergeCell ref="W3:Z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Cal</vt:lpstr>
      <vt:lpstr>0 days</vt:lpstr>
      <vt:lpstr>0-30days</vt:lpstr>
      <vt:lpstr>31-60 days</vt:lpstr>
      <vt:lpstr>61-90 days</vt:lpstr>
      <vt:lpstr>above 90 days</vt:lpstr>
      <vt:lpstr>LGD</vt:lpstr>
      <vt:lpstr>EFA</vt:lpstr>
      <vt:lpstr>Asset_Price</vt:lpstr>
      <vt:lpstr>Average_LTV</vt:lpstr>
      <vt:lpstr>Average_Tenor</vt:lpstr>
      <vt:lpstr>Exchange_Rate</vt:lpstr>
      <vt:lpstr>GDP_Growth</vt:lpstr>
      <vt:lpstr>Government_Policies</vt:lpstr>
      <vt:lpstr>Inflation</vt:lpstr>
      <vt:lpstr>Interest_Rate</vt:lpstr>
      <vt:lpstr>International_Econ_Policies</vt:lpstr>
      <vt:lpstr>Macro_Econ_Stability</vt:lpstr>
      <vt:lpstr>Cal!Print_Area</vt:lpstr>
      <vt:lpstr>Regulatory_Impact</vt:lpstr>
      <vt:lpstr>Status_of_industry_Business</vt:lpstr>
      <vt:lpstr>Unemployment</vt:lpstr>
      <vt:lpstr>World_Econ_growth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cp:lastPrinted>2018-01-20T05:32:31Z</cp:lastPrinted>
  <dcterms:created xsi:type="dcterms:W3CDTF">2017-07-03T07:03:34Z</dcterms:created>
  <dcterms:modified xsi:type="dcterms:W3CDTF">2019-03-06T08:22:39Z</dcterms:modified>
</cp:coreProperties>
</file>